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5dc8b39222fff9/Documents/SKRIPSI 2022 RIFA/"/>
    </mc:Choice>
  </mc:AlternateContent>
  <xr:revisionPtr revIDLastSave="5" documentId="8_{C269928E-0569-42BE-B8E7-F887C9756BD2}" xr6:coauthVersionLast="47" xr6:coauthVersionMax="47" xr10:uidLastSave="{31E64FC6-6B02-4C78-8691-E24B527C3AD2}"/>
  <bookViews>
    <workbookView xWindow="-110" yWindow="-110" windowWidth="19420" windowHeight="10300" activeTab="3" xr2:uid="{00000000-000D-0000-FFFF-FFFF00000000}"/>
  </bookViews>
  <sheets>
    <sheet name="ABK" sheetId="9" r:id="rId1"/>
    <sheet name="KBP" sheetId="1" r:id="rId2"/>
    <sheet name="RBK" sheetId="10" r:id="rId3"/>
    <sheet name="GAJI" sheetId="3" r:id="rId4"/>
    <sheet name="EVALUASI" sheetId="2" r:id="rId5"/>
    <sheet name="JADWAL" sheetId="12" r:id="rId6"/>
    <sheet name="PERHITUNGAN" sheetId="11" r:id="rId7"/>
    <sheet name="Pondasi" sheetId="4" r:id="rId8"/>
    <sheet name="Tiang" sheetId="5" r:id="rId9"/>
    <sheet name="Plat" sheetId="7" r:id="rId10"/>
    <sheet name="Beton" sheetId="8" r:id="rId11"/>
    <sheet name="Kolom" sheetId="6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i">#N/A</definedName>
    <definedName name="\M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WQ">'[1]BAG-2'!#REF!</definedName>
    <definedName name="\X">#REF!</definedName>
    <definedName name="__________________EEE02">'[2]Sewa AlatBerat08'!$AW$9</definedName>
    <definedName name="__________________EEE03">'[2]Sewa AlatBerat08'!$AW$10</definedName>
    <definedName name="__________________EEE05">'[2]Sewa AlatBerat08'!$AW$12</definedName>
    <definedName name="__________________EEE15">'[2]Sewa AlatBerat08'!$AW$22</definedName>
    <definedName name="__________________EEE16">'[2]Sewa AlatBerat08'!$AW$23</definedName>
    <definedName name="__________________EEE18">'[2]Sewa AlatBerat08'!$AW$25</definedName>
    <definedName name="__________________EEE19">'[2]Sewa AlatBerat08'!$AW$26</definedName>
    <definedName name="__________________EEE23">'[2]Sewa AlatBerat08'!$AW$30</definedName>
    <definedName name="_________________EEE15">#REF!</definedName>
    <definedName name="________________EEE15">#REF!</definedName>
    <definedName name="________________EEE17">#REF!</definedName>
    <definedName name="_______________EEE02">'[3]Sewa AlatBerat08'!$AW$9</definedName>
    <definedName name="_______________EEE03">'[3]Sewa AlatBerat08'!$AW$10</definedName>
    <definedName name="_______________EEE05">'[3]Sewa AlatBerat08'!$AW$12</definedName>
    <definedName name="_______________EEE08">#REF!</definedName>
    <definedName name="_______________EEE10">#REF!</definedName>
    <definedName name="_______________EEE15">#REF!</definedName>
    <definedName name="_______________EEE16">'[3]Sewa AlatBerat08'!$AW$23</definedName>
    <definedName name="_______________EEE17">#REF!</definedName>
    <definedName name="_______________EEE18">'[3]Sewa AlatBerat08'!$AW$25</definedName>
    <definedName name="_______________EEE19">'[3]Sewa AlatBerat08'!$AW$26</definedName>
    <definedName name="_______________EEE23">#REF!</definedName>
    <definedName name="______________EEE08">#REF!</definedName>
    <definedName name="______________EEE10">#REF!</definedName>
    <definedName name="______________EEE15">#REF!</definedName>
    <definedName name="______________EEE17">#REF!</definedName>
    <definedName name="______________EEE23">#REF!</definedName>
    <definedName name="______________MMM05">#REF!</definedName>
    <definedName name="______________MMM26">#REF!</definedName>
    <definedName name="_____________bsc100">#REF!</definedName>
    <definedName name="_____________EEE01">#REF!</definedName>
    <definedName name="_____________EEE02">#REF!</definedName>
    <definedName name="_____________EEE03">#REF!</definedName>
    <definedName name="_____________EEE05">'[3]Sewa AlatBerat08'!$AW$12</definedName>
    <definedName name="_____________EEE07">#REF!</definedName>
    <definedName name="_____________EEE08">#REF!</definedName>
    <definedName name="_____________EEE10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3">#REF!</definedName>
    <definedName name="_____________EEE26">#REF!</definedName>
    <definedName name="_____________EEE29">#REF!</definedName>
    <definedName name="_____________EEE31">#REF!</definedName>
    <definedName name="_____________HAL1">#REF!</definedName>
    <definedName name="_____________HAL2">#REF!</definedName>
    <definedName name="_____________ker1020">#REF!</definedName>
    <definedName name="_____________ker40">'[4]HB '!#REF!</definedName>
    <definedName name="_____________LLL01">#REF!</definedName>
    <definedName name="_____________LLL03">#REF!</definedName>
    <definedName name="_____________MMM01">#REF!</definedName>
    <definedName name="_____________MMM02">#REF!</definedName>
    <definedName name="_____________MMM03">#REF!</definedName>
    <definedName name="_____________MMM04">#REF!</definedName>
    <definedName name="_____________MMM05">#REF!</definedName>
    <definedName name="_____________MMM06">#REF!</definedName>
    <definedName name="_____________MMM10">#REF!</definedName>
    <definedName name="_____________MMM13">#REF!</definedName>
    <definedName name="_____________MMM26">#REF!</definedName>
    <definedName name="_____________MMM37">#REF!</definedName>
    <definedName name="_____________MMM44">#REF!</definedName>
    <definedName name="_____________MMM48">#REF!</definedName>
    <definedName name="_____________pav8">#REF!</definedName>
    <definedName name="_____________pvc1">#REF!</definedName>
    <definedName name="_____________pvc12">#REF!</definedName>
    <definedName name="_____________pvc3">#REF!</definedName>
    <definedName name="_____________pvc34">#REF!</definedName>
    <definedName name="_____________RAB1">'[5]RAB 2'!$B$1:$H$172</definedName>
    <definedName name="____________bsc100">#REF!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EEE01">#REF!</definedName>
    <definedName name="____________EEE02">#REF!</definedName>
    <definedName name="____________EEE03">#REF!</definedName>
    <definedName name="____________EEE04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2">#REF!</definedName>
    <definedName name="____________EEE13">#REF!</definedName>
    <definedName name="____________EEE14">#REF!</definedName>
    <definedName name="____________EEE15">#REF!</definedName>
    <definedName name="____________EEE16">#REF!</definedName>
    <definedName name="____________EEE17">#REF!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#REF!</definedName>
    <definedName name="____________EEE24">#REF!</definedName>
    <definedName name="____________EEE25">#REF!</definedName>
    <definedName name="____________EEE26">#REF!</definedName>
    <definedName name="____________EEE27">#REF!</definedName>
    <definedName name="____________EEE28">#REF!</definedName>
    <definedName name="____________EEE29">#REF!</definedName>
    <definedName name="____________EEE30">#REF!</definedName>
    <definedName name="____________EEE31">#REF!</definedName>
    <definedName name="____________EEE32">#REF!</definedName>
    <definedName name="____________EEE33">#REF!</definedName>
    <definedName name="____________gal4">'[6]analisa print'!$H$402</definedName>
    <definedName name="____________gal6">#REF!</definedName>
    <definedName name="____________gal8">#REF!</definedName>
    <definedName name="____________HAL1">#REF!</definedName>
    <definedName name="____________HAL2">#REF!</definedName>
    <definedName name="____________ker1020">#REF!</definedName>
    <definedName name="____________ker2020">#REF!</definedName>
    <definedName name="____________ker2025">#REF!</definedName>
    <definedName name="____________ker3030">#REF!</definedName>
    <definedName name="____________ker40">'[4]HB '!#REF!</definedName>
    <definedName name="____________ko2">#REF!</definedName>
    <definedName name="____________LLL01">#REF!</definedName>
    <definedName name="____________LLL02">#REF!</definedName>
    <definedName name="____________LLL03">#REF!</definedName>
    <definedName name="____________LLL04">#REF!</definedName>
    <definedName name="____________LLL05">#REF!</definedName>
    <definedName name="____________LLL06">#REF!</definedName>
    <definedName name="____________LLL07">#REF!</definedName>
    <definedName name="____________LLL08">#REF!</definedName>
    <definedName name="____________LLL09">#REF!</definedName>
    <definedName name="____________LLL10">#REF!</definedName>
    <definedName name="____________LLL11">#REF!</definedName>
    <definedName name="____________MMM01">#REF!</definedName>
    <definedName name="____________MMM02">#REF!</definedName>
    <definedName name="____________MMM03">#REF!</definedName>
    <definedName name="____________MMM04">#REF!</definedName>
    <definedName name="____________MMM05">#REF!</definedName>
    <definedName name="____________MMM06">#REF!</definedName>
    <definedName name="____________MMM07">#REF!</definedName>
    <definedName name="____________MMM08">#REF!</definedName>
    <definedName name="____________MMM09">#REF!</definedName>
    <definedName name="____________MMM10">#REF!</definedName>
    <definedName name="____________MMM11">#REF!</definedName>
    <definedName name="____________MMM12">#REF!</definedName>
    <definedName name="____________MMM13">#REF!</definedName>
    <definedName name="____________MMM14">#REF!</definedName>
    <definedName name="____________MMM15">#REF!</definedName>
    <definedName name="____________MMM16">#REF!</definedName>
    <definedName name="____________MMM17">#REF!</definedName>
    <definedName name="____________MMM18">#REF!</definedName>
    <definedName name="____________MMM19">#REF!</definedName>
    <definedName name="____________MMM20">#REF!</definedName>
    <definedName name="____________MMM21">#REF!</definedName>
    <definedName name="____________MMM22">#REF!</definedName>
    <definedName name="____________MMM23">#REF!</definedName>
    <definedName name="____________MMM24">#REF!</definedName>
    <definedName name="____________MMM25">#REF!</definedName>
    <definedName name="____________MMM26">#REF!</definedName>
    <definedName name="____________MMM27">#REF!</definedName>
    <definedName name="____________MMM28">#REF!</definedName>
    <definedName name="____________MMM29">#REF!</definedName>
    <definedName name="____________MMM30">#REF!</definedName>
    <definedName name="____________MMM31">#REF!</definedName>
    <definedName name="____________MMM32">#REF!</definedName>
    <definedName name="____________MMM33">#REF!</definedName>
    <definedName name="____________MMM34">#REF!</definedName>
    <definedName name="____________MMM35">#REF!</definedName>
    <definedName name="____________MMM36">#REF!</definedName>
    <definedName name="____________MMM37">#REF!</definedName>
    <definedName name="____________MMM38">#REF!</definedName>
    <definedName name="____________MMM39">#REF!</definedName>
    <definedName name="____________MMM40">#REF!</definedName>
    <definedName name="____________MMM41">#REF!</definedName>
    <definedName name="____________MMM411">#REF!</definedName>
    <definedName name="____________MMM42">#REF!</definedName>
    <definedName name="____________MMM43">#REF!</definedName>
    <definedName name="____________MMM44">#REF!</definedName>
    <definedName name="____________MMM45">#REF!</definedName>
    <definedName name="____________MMM46">#REF!</definedName>
    <definedName name="____________MMM47">#REF!</definedName>
    <definedName name="____________MMM48">#REF!</definedName>
    <definedName name="____________MMM49">#REF!</definedName>
    <definedName name="____________MMM50">#REF!</definedName>
    <definedName name="____________MMM51">#REF!</definedName>
    <definedName name="____________MMM52">#REF!</definedName>
    <definedName name="____________MMM53">#REF!</definedName>
    <definedName name="____________MMM54">#REF!</definedName>
    <definedName name="____________pav8">#REF!</definedName>
    <definedName name="____________pvc1">#REF!</definedName>
    <definedName name="____________pvc100">#REF!</definedName>
    <definedName name="____________pvc12">#REF!</definedName>
    <definedName name="____________pvc150">#REF!</definedName>
    <definedName name="____________pvc3">#REF!</definedName>
    <definedName name="____________pvc300">#REF!</definedName>
    <definedName name="____________pvc34">#REF!</definedName>
    <definedName name="____________pvc4">'[6]analisa print'!$H$362</definedName>
    <definedName name="____________pvc44">#REF!</definedName>
    <definedName name="____________pvc6">'[6]analisa print'!$H$373</definedName>
    <definedName name="____________pvc8">'[6]analisa print'!$H$384</definedName>
    <definedName name="____________RAB1">'[5]RAB 2'!$B$1:$H$172</definedName>
    <definedName name="____________tee4">#REF!</definedName>
    <definedName name="____________tee6">#REF!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EEE01">#REF!</definedName>
    <definedName name="___________EEE02">#REF!</definedName>
    <definedName name="___________EEE03">#REF!</definedName>
    <definedName name="___________EEE04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2">#REF!</definedName>
    <definedName name="___________EEE13">#REF!</definedName>
    <definedName name="___________EEE14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#REF!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#REF!</definedName>
    <definedName name="___________EEE30">#REF!</definedName>
    <definedName name="___________EEE31">#REF!</definedName>
    <definedName name="___________EEE32">#REF!</definedName>
    <definedName name="___________EEE33">#REF!</definedName>
    <definedName name="___________gal4">'[6]analisa print'!$H$402</definedName>
    <definedName name="___________gal6">#REF!</definedName>
    <definedName name="___________gal8">#REF!</definedName>
    <definedName name="___________HAL1">#REF!</definedName>
    <definedName name="___________HAL2">#REF!</definedName>
    <definedName name="___________ker2020">#REF!</definedName>
    <definedName name="___________ker2025">#REF!</definedName>
    <definedName name="___________ker3030">#REF!</definedName>
    <definedName name="___________ko2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LL05">#REF!</definedName>
    <definedName name="___________LLL06">#REF!</definedName>
    <definedName name="___________LLL07">#REF!</definedName>
    <definedName name="___________LLL08">#REF!</definedName>
    <definedName name="___________LLL09">#REF!</definedName>
    <definedName name="___________LLL10">#REF!</definedName>
    <definedName name="___________LLL11">#REF!</definedName>
    <definedName name="___________MMM01">#REF!</definedName>
    <definedName name="___________MMM02">#REF!</definedName>
    <definedName name="___________MMM03">#REF!</definedName>
    <definedName name="___________MMM04">#REF!</definedName>
    <definedName name="___________MMM05">#REF!</definedName>
    <definedName name="___________MMM06">#REF!</definedName>
    <definedName name="___________MMM07">#REF!</definedName>
    <definedName name="___________MMM08">#REF!</definedName>
    <definedName name="___________MMM09">#REF!</definedName>
    <definedName name="___________MMM10">#REF!</definedName>
    <definedName name="___________MMM11">#REF!</definedName>
    <definedName name="___________MMM12">#REF!</definedName>
    <definedName name="___________MMM13">#REF!</definedName>
    <definedName name="___________MMM14">#REF!</definedName>
    <definedName name="___________MMM15">#REF!</definedName>
    <definedName name="___________MMM16">#REF!</definedName>
    <definedName name="___________MMM17">#REF!</definedName>
    <definedName name="___________MMM18">#REF!</definedName>
    <definedName name="___________MMM19">#REF!</definedName>
    <definedName name="___________MMM20">#REF!</definedName>
    <definedName name="___________MMM21">#REF!</definedName>
    <definedName name="___________MMM22">#REF!</definedName>
    <definedName name="___________MMM23">#REF!</definedName>
    <definedName name="___________MMM24">#REF!</definedName>
    <definedName name="___________MMM25">#REF!</definedName>
    <definedName name="___________MMM26">#REF!</definedName>
    <definedName name="___________MMM27">#REF!</definedName>
    <definedName name="___________MMM28">#REF!</definedName>
    <definedName name="___________MMM29">#REF!</definedName>
    <definedName name="___________MMM30">#REF!</definedName>
    <definedName name="___________MMM31">#REF!</definedName>
    <definedName name="___________MMM32">#REF!</definedName>
    <definedName name="___________MMM33">#REF!</definedName>
    <definedName name="___________MMM34">#REF!</definedName>
    <definedName name="___________MMM35">#REF!</definedName>
    <definedName name="___________MMM36">#REF!</definedName>
    <definedName name="___________MMM37">#REF!</definedName>
    <definedName name="___________MMM38">#REF!</definedName>
    <definedName name="___________MMM39">#REF!</definedName>
    <definedName name="___________MMM40">#REF!</definedName>
    <definedName name="___________MMM41">#REF!</definedName>
    <definedName name="___________MMM411">#REF!</definedName>
    <definedName name="___________MMM42">#REF!</definedName>
    <definedName name="___________MMM43">#REF!</definedName>
    <definedName name="___________MMM44">#REF!</definedName>
    <definedName name="___________MMM45">#REF!</definedName>
    <definedName name="___________MMM46">#REF!</definedName>
    <definedName name="___________MMM47">#REF!</definedName>
    <definedName name="___________MMM48">#REF!</definedName>
    <definedName name="___________MMM49">#REF!</definedName>
    <definedName name="___________MMM50">#REF!</definedName>
    <definedName name="___________MMM51">#REF!</definedName>
    <definedName name="___________MMM52">#REF!</definedName>
    <definedName name="___________MMM53">#REF!</definedName>
    <definedName name="___________MMM54">#REF!</definedName>
    <definedName name="___________pvc100">#REF!</definedName>
    <definedName name="___________pvc150">#REF!</definedName>
    <definedName name="___________pvc300">#REF!</definedName>
    <definedName name="___________pvc4">'[6]analisa print'!$H$362</definedName>
    <definedName name="___________pvc44">#REF!</definedName>
    <definedName name="___________pvc6">'[6]analisa print'!$H$373</definedName>
    <definedName name="___________pvc8">'[6]analisa print'!$H$384</definedName>
    <definedName name="___________RAB1">'[5]RAB 2'!$B$1:$H$172</definedName>
    <definedName name="___________tee4">#REF!</definedName>
    <definedName name="___________tee6">#REF!</definedName>
    <definedName name="__________bsc100">#REF!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gal4">'[6]analisa print'!$H$402</definedName>
    <definedName name="__________gal6">#REF!</definedName>
    <definedName name="__________gal8">#REF!</definedName>
    <definedName name="__________HAL1">#REF!</definedName>
    <definedName name="__________HAL2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er40">'[4]HB '!#REF!</definedName>
    <definedName name="__________ko2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05">#REF!</definedName>
    <definedName name="__________LLL06">#REF!</definedName>
    <definedName name="__________LLL07">#REF!</definedName>
    <definedName name="__________LLL08">#REF!</definedName>
    <definedName name="__________LLL09">#REF!</definedName>
    <definedName name="__________LLL10">#REF!</definedName>
    <definedName name="__________LLL11">#REF!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7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3">#REF!</definedName>
    <definedName name="__________MMM14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0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5">#REF!</definedName>
    <definedName name="__________MMM26">#REF!</definedName>
    <definedName name="__________MMM27">#REF!</definedName>
    <definedName name="__________MMM28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4">#REF!</definedName>
    <definedName name="__________MMM35">#REF!</definedName>
    <definedName name="__________MMM36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">#REF!</definedName>
    <definedName name="__________MMM411">#REF!</definedName>
    <definedName name="__________MMM42">#REF!</definedName>
    <definedName name="__________MMM43">#REF!</definedName>
    <definedName name="__________MMM44">#REF!</definedName>
    <definedName name="__________MMM45">#REF!</definedName>
    <definedName name="__________MMM46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pav8">#REF!</definedName>
    <definedName name="__________pvc1">#REF!</definedName>
    <definedName name="__________pvc100">#REF!</definedName>
    <definedName name="__________pvc12">#REF!</definedName>
    <definedName name="__________pvc150">#REF!</definedName>
    <definedName name="__________pvc3">#REF!</definedName>
    <definedName name="__________pvc300">#REF!</definedName>
    <definedName name="__________pvc34">#REF!</definedName>
    <definedName name="__________pvc4">'[6]analisa print'!$H$362</definedName>
    <definedName name="__________pvc44">#REF!</definedName>
    <definedName name="__________pvc6">'[6]analisa print'!$H$373</definedName>
    <definedName name="__________pvc8">'[6]analisa print'!$H$384</definedName>
    <definedName name="__________RAB1">'[5]RAB 2'!$B$1:$H$172</definedName>
    <definedName name="__________tee4">#REF!</definedName>
    <definedName name="__________tee6">#REF!</definedName>
    <definedName name="_________bsc100">#REF!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gal4">'[6]analisa print'!$H$402</definedName>
    <definedName name="_________gal6">#REF!</definedName>
    <definedName name="_________gal8">#REF!</definedName>
    <definedName name="_________HAL1">#REF!</definedName>
    <definedName name="_________HAL2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er40">'[4]HB '!#REF!</definedName>
    <definedName name="_________ko2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pav8">#REF!</definedName>
    <definedName name="_________pvc1">#REF!</definedName>
    <definedName name="_________pvc100">#REF!</definedName>
    <definedName name="_________pvc12">#REF!</definedName>
    <definedName name="_________pvc150">#REF!</definedName>
    <definedName name="_________pvc3">#REF!</definedName>
    <definedName name="_________pvc300">#REF!</definedName>
    <definedName name="_________pvc34">#REF!</definedName>
    <definedName name="_________pvc4">'[6]analisa print'!$H$362</definedName>
    <definedName name="_________pvc44">#REF!</definedName>
    <definedName name="_________pvc6">'[6]analisa print'!$H$373</definedName>
    <definedName name="_________pvc8">'[6]analisa print'!$H$384</definedName>
    <definedName name="_________RAB1">'[5]RAB 2'!$B$1:$H$172</definedName>
    <definedName name="_________tee4">#REF!</definedName>
    <definedName name="_________tee6">#REF!</definedName>
    <definedName name="________bsc100">#REF!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gal4">'[7]analisa print'!$H$402</definedName>
    <definedName name="________gal6">#REF!</definedName>
    <definedName name="________gal8">#REF!</definedName>
    <definedName name="________HAL1">#REF!</definedName>
    <definedName name="________HAL2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er40">'[4]HB '!#REF!</definedName>
    <definedName name="________ko2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pav8">#REF!</definedName>
    <definedName name="________pvc1">#REF!</definedName>
    <definedName name="________pvc100">#REF!</definedName>
    <definedName name="________pvc12">#REF!</definedName>
    <definedName name="________pvc150">#REF!</definedName>
    <definedName name="________pvc3">#REF!</definedName>
    <definedName name="________pvc300">#REF!</definedName>
    <definedName name="________pvc34">#REF!</definedName>
    <definedName name="________pvc4">'[7]analisa print'!$H$362</definedName>
    <definedName name="________pvc44">#REF!</definedName>
    <definedName name="________pvc6">'[7]analisa print'!$H$373</definedName>
    <definedName name="________pvc8">'[7]analisa print'!$H$384</definedName>
    <definedName name="________RAB1">'[5]RAB 2'!$B$1:$H$172</definedName>
    <definedName name="________tee4">#REF!</definedName>
    <definedName name="________tee6">#REF!</definedName>
    <definedName name="_______arr3" localSheetId="5">{"Book1","4.09 FLORA DAN FAUNA.xls","4.22 PERLENGKAPAN SEKOLAH.xls"}</definedName>
    <definedName name="_______arr3" localSheetId="6">{"Book1","4.09 FLORA DAN FAUNA.xls","4.22 PERLENGKAPAN SEKOLAH.xls"}</definedName>
    <definedName name="_______arr3">{"Book1","4.09 FLORA DAN FAUNA.xls","4.22 PERLENGKAPAN SEKOLAH.xls"}</definedName>
    <definedName name="_______bsc100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oc5" localSheetId="5">{"Book1","4.09 FLORA DAN FAUNA.xls","4.22 PERLENGKAPAN SEKOLAH.xls"}</definedName>
    <definedName name="_______doc5" localSheetId="6">{"Book1","4.09 FLORA DAN FAUNA.xls","4.22 PERLENGKAPAN SEKOLAH.xls"}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gal4">'[7]analisa print'!$H$402</definedName>
    <definedName name="_______gal6">#REF!</definedName>
    <definedName name="_______gal8">#REF!</definedName>
    <definedName name="_______HAL1">#REF!</definedName>
    <definedName name="_______HAL2">#REF!</definedName>
    <definedName name="_______ker1020">#REF!</definedName>
    <definedName name="_______ker2020">#REF!</definedName>
    <definedName name="_______ker2025">#REF!</definedName>
    <definedName name="_______ker3030">#REF!</definedName>
    <definedName name="_______ker40">'[4]HB '!#REF!</definedName>
    <definedName name="_______ko2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mas1" localSheetId="5">{"Book1","4.09 FLORA DAN FAUNA.xls","4.22 PERLENGKAPAN SEKOLAH.xls"}</definedName>
    <definedName name="_______mas1" localSheetId="6">{"Book1","4.09 FLORA DAN FAUNA.xls","4.22 PERLENGKAPAN SEKOLAH.xls"}</definedName>
    <definedName name="_______mas1">{"Book1","4.09 FLORA DAN FAUNA.xls","4.22 PERLENGKAPAN SEKOLAH.xls"}</definedName>
    <definedName name="_______mas12" localSheetId="5">{"Book1","4.09 FLORA DAN FAUNA.xls","4.22 PERLENGKAPAN SEKOLAH.xls"}</definedName>
    <definedName name="_______mas12" localSheetId="6">{"Book1","4.09 FLORA DAN FAUNA.xls","4.22 PERLENGKAPAN SEKOLAH.xls"}</definedName>
    <definedName name="_______mas12">{"Book1","4.09 FLORA DAN FAUNA.xls","4.22 PERLENGKAPAN SEKOLAH.xls"}</definedName>
    <definedName name="_______mas2" localSheetId="5">{"Book1","4.09 FLORA DAN FAUNA.xls","4.22 PERLENGKAPAN SEKOLAH.xls"}</definedName>
    <definedName name="_______mas2" localSheetId="6">{"Book1","4.09 FLORA DAN FAUNA.xls","4.22 PERLENGKAPAN SEKOLAH.xls"}</definedName>
    <definedName name="_______mas2">{"Book1","4.09 FLORA DAN FAUNA.xls","4.22 PERLENGKAPAN SEKOLAH.xls"}</definedName>
    <definedName name="_______mas4" localSheetId="5">{"Book1","4.09 FLORA DAN FAUNA.xls","4.22 PERLENGKAPAN SEKOLAH.xls"}</definedName>
    <definedName name="_______mas4" localSheetId="6">{"Book1","4.09 FLORA DAN FAUNA.xls","4.22 PERLENGKAPAN SEKOLAH.xls"}</definedName>
    <definedName name="_______mas4">{"Book1","4.09 FLORA DAN FAUNA.xls","4.22 PERLENGKAPAN SEKOLAH.xls"}</definedName>
    <definedName name="_______mas5" localSheetId="5">{"Book1","4.09 FLORA DAN FAUNA.xls","4.22 PERLENGKAPAN SEKOLAH.xls"}</definedName>
    <definedName name="_______mas5" localSheetId="6">{"Book1","4.09 FLORA DAN FAUNA.xls","4.22 PERLENGKAPAN SEKOLAH.xls"}</definedName>
    <definedName name="_______mas5">{"Book1","4.09 FLORA DAN FAUNA.xls","4.22 PERLENGKAPAN SEKOLAH.xls"}</definedName>
    <definedName name="_______mas6" localSheetId="5">{"Book1","4.09 FLORA DAN FAUNA.xls","4.22 PERLENGKAPAN SEKOLAH.xls"}</definedName>
    <definedName name="_______mas6" localSheetId="6">{"Book1","4.09 FLORA DAN FAUNA.xls","4.22 PERLENGKAPAN SEKOLAH.xls"}</definedName>
    <definedName name="_______mas6">{"Book1","4.09 FLORA DAN FAUNA.xls","4.22 PERLENGKAPAN SEKOLAH.xls"}</definedName>
    <definedName name="_______mas7" localSheetId="5">{"Book1","4.09 FLORA DAN FAUNA.xls","4.22 PERLENGKAPAN SEKOLAH.xls"}</definedName>
    <definedName name="_______mas7" localSheetId="6">{"Book1","4.09 FLORA DAN FAUNA.xls","4.22 PERLENGKAPAN SEKOLAH.xls"}</definedName>
    <definedName name="_______mas7">{"Book1","4.09 FLORA DAN FAUNA.xls","4.22 PERLENGKAPAN SEKOLAH.xls"}</definedName>
    <definedName name="_______mas8" localSheetId="5">{"Book1","4.09 FLORA DAN FAUNA.xls","4.22 PERLENGKAPAN SEKOLAH.xls"}</definedName>
    <definedName name="_______mas8" localSheetId="6">{"Book1","4.09 FLORA DAN FAUNA.xls","4.22 PERLENGKAPAN SEKOLAH.xls"}</definedName>
    <definedName name="_______mas8">{"Book1","4.09 FLORA DAN FAUNA.xls","4.22 PERLENGKAPAN SEKOLAH.xls"}</definedName>
    <definedName name="_______mas9" localSheetId="5">{"Book1","4.09 FLORA DAN FAUNA.xls","4.22 PERLENGKAPAN SEKOLAH.xls"}</definedName>
    <definedName name="_______mas9" localSheetId="6">{"Book1","4.09 FLORA DAN FAUNA.xls","4.22 PERLENGKAPAN SEKOLAH.xls"}</definedName>
    <definedName name="_______mas9">{"Book1","4.09 FLORA DAN FAUNA.xls","4.22 PERLENGKAPAN SEKOLAH.xls"}</definedName>
    <definedName name="_______me1" localSheetId="5">{"Book1","4.09 FLORA DAN FAUNA.xls","4.22 PERLENGKAPAN SEKOLAH.xls"}</definedName>
    <definedName name="_______me1" localSheetId="6">{"Book1","4.09 FLORA DAN FAUNA.xls","4.22 PERLENGKAPAN SEKOLAH.xls"}</definedName>
    <definedName name="_______me1">{"Book1","4.09 FLORA DAN FAUNA.xls","4.22 PERLENGKAPAN SEKOLAH.xls"}</definedName>
    <definedName name="_______me2" localSheetId="5">{"Book1","4.09 FLORA DAN FAUNA.xls","4.22 PERLENGKAPAN SEKOLAH.xls"}</definedName>
    <definedName name="_______me2" localSheetId="6">{"Book1","4.09 FLORA DAN FAUNA.xls","4.22 PERLENGKAPAN SEKOLAH.xls"}</definedName>
    <definedName name="_______me2">{"Book1","4.09 FLORA DAN FAUNA.xls","4.22 PERLENGKAPAN SEKOLAH.xls"}</definedName>
    <definedName name="_______me3" localSheetId="5">{"Book1","4.09 FLORA DAN FAUNA.xls","4.22 PERLENGKAPAN SEKOLAH.xls"}</definedName>
    <definedName name="_______me3" localSheetId="6">{"Book1","4.09 FLORA DAN FAUNA.xls","4.22 PERLENGKAPAN SEKOLAH.xls"}</definedName>
    <definedName name="_______me3">{"Book1","4.09 FLORA DAN FAUNA.xls","4.22 PERLENGKAPAN SEKOLAH.xls"}</definedName>
    <definedName name="_______me4" localSheetId="5">{"Book1","4.09 FLORA DAN FAUNA.xls","4.22 PERLENGKAPAN SEKOLAH.xls"}</definedName>
    <definedName name="_______me4" localSheetId="6">{"Book1","4.09 FLORA DAN FAUNA.xls","4.22 PERLENGKAPAN SEKOLAH.xls"}</definedName>
    <definedName name="_______me4">{"Book1","4.09 FLORA DAN FAUNA.xls","4.22 PERLENGKAPAN SEKOLAH.xls"}</definedName>
    <definedName name="_______me5" localSheetId="5">{"Book1","4.09 FLORA DAN FAUNA.xls","4.22 PERLENGKAPAN SEKOLAH.xls"}</definedName>
    <definedName name="_______me5" localSheetId="6">{"Book1","4.09 FLORA DAN FAUNA.xls","4.22 PERLENGKAPAN SEKOLAH.xls"}</definedName>
    <definedName name="_______me5">{"Book1","4.09 FLORA DAN FAUNA.xls","4.22 PERLENGKAPAN SEKOLAH.xls"}</definedName>
    <definedName name="_______me9" localSheetId="5">{"Book1","4.09 FLORA DAN FAUNA.xls","4.22 PERLENGKAPAN SEKOLAH.xls"}</definedName>
    <definedName name="_______me9" localSheetId="6">{"Book1","4.09 FLORA DAN FAUNA.xls","4.22 PERLENGKAPAN SEKOLAH.xls"}</definedName>
    <definedName name="_______me9">{"Book1","4.09 FLORA DAN FAUNA.xls","4.22 PERLENGKAPAN SEKOLAH.xls"}</definedName>
    <definedName name="_______mek1" localSheetId="5">{"Book1","4.09 FLORA DAN FAUNA.xls","4.22 PERLENGKAPAN SEKOLAH.xls"}</definedName>
    <definedName name="_______mek1" localSheetId="6">{"Book1","4.09 FLORA DAN FAUNA.xls","4.22 PERLENGKAPAN SEKOLAH.xls"}</definedName>
    <definedName name="_______mek1">{"Book1","4.09 FLORA DAN FAUNA.xls","4.22 PERLENGKAPAN SEKOLAH.xls"}</definedName>
    <definedName name="_______mek2" localSheetId="5">{"Book1","4.09 FLORA DAN FAUNA.xls","4.22 PERLENGKAPAN SEKOLAH.xls"}</definedName>
    <definedName name="_______mek2" localSheetId="6">{"Book1","4.09 FLORA DAN FAUNA.xls","4.22 PERLENGKAPAN SEKOLAH.xls"}</definedName>
    <definedName name="_______mek2">{"Book1","4.09 FLORA DAN FAUNA.xls","4.22 PERLENGKAPAN SEKOLAH.xls"}</definedName>
    <definedName name="_______mek3" localSheetId="5">{"Book1","4.09 FLORA DAN FAUNA.xls","4.22 PERLENGKAPAN SEKOLAH.xls"}</definedName>
    <definedName name="_______mek3" localSheetId="6">{"Book1","4.09 FLORA DAN FAUNA.xls","4.22 PERLENGKAPAN SEKOLAH.xls"}</definedName>
    <definedName name="_______mek3">{"Book1","4.09 FLORA DAN FAUNA.xls","4.22 PERLENGKAPAN SEKOLAH.xls"}</definedName>
    <definedName name="_______mek5" localSheetId="5">{"Book1","4.09 FLORA DAN FAUNA.xls","4.22 PERLENGKAPAN SEKOLAH.xls"}</definedName>
    <definedName name="_______mek5" localSheetId="6">{"Book1","4.09 FLORA DAN FAUNA.xls","4.22 PERLENGKAPAN SEKOLAH.xls"}</definedName>
    <definedName name="_______mek5">{"Book1","4.09 FLORA DAN FAUNA.xls","4.22 PERLENGKAPAN SEKOLAH.xls"}</definedName>
    <definedName name="_______mek87" localSheetId="5">{"Book1","4.09 FLORA DAN FAUNA.xls","4.22 PERLENGKAPAN SEKOLAH.xls"}</definedName>
    <definedName name="_______mek87" localSheetId="6">{"Book1","4.09 FLORA DAN FAUNA.xls","4.22 PERLENGKAPAN SEKOLAH.xls"}</definedName>
    <definedName name="_______mek87">{"Book1","4.09 FLORA DAN FAUNA.xls","4.22 PERLENGKAPAN SEKOLAH.xls"}</definedName>
    <definedName name="_______mek9" localSheetId="5">{"Book1","4.09 FLORA DAN FAUNA.xls","4.22 PERLENGKAPAN SEKOLAH.xls"}</definedName>
    <definedName name="_______mek9" localSheetId="6">{"Book1","4.09 FLORA DAN FAUNA.xls","4.22 PERLENGKAPAN SEKOLAH.xls"}</definedName>
    <definedName name="_______mek9">{"Book1","4.09 FLORA DAN FAUNA.xls","4.22 PERLENGKAPAN SEKOLAH.xls"}</definedName>
    <definedName name="_______meq12" localSheetId="5">{"Book1","4.09 FLORA DAN FAUNA.xls","4.22 PERLENGKAPAN SEKOLAH.xls"}</definedName>
    <definedName name="_______meq12" localSheetId="6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pav8">#REF!</definedName>
    <definedName name="_______pvc1">#REF!</definedName>
    <definedName name="_______pvc100">#REF!</definedName>
    <definedName name="_______pvc12">#REF!</definedName>
    <definedName name="_______pvc150">#REF!</definedName>
    <definedName name="_______pvc3">#REF!</definedName>
    <definedName name="_______pvc300">#REF!</definedName>
    <definedName name="_______pvc34">#REF!</definedName>
    <definedName name="_______pvc4">'[7]analisa print'!$H$362</definedName>
    <definedName name="_______pvc44">#REF!</definedName>
    <definedName name="_______pvc6">'[7]analisa print'!$H$373</definedName>
    <definedName name="_______pvc8">'[7]analisa print'!$H$384</definedName>
    <definedName name="_______RAB1">'[5]RAB 2'!$B$1:$H$172</definedName>
    <definedName name="_______SNI0115">#REF!</definedName>
    <definedName name="_______SNI1111">#REF!</definedName>
    <definedName name="_______SNI11110">#REF!</definedName>
    <definedName name="_______SNI1114">#REF!</definedName>
    <definedName name="_______SNI1115">#REF!</definedName>
    <definedName name="_______SNI11212">#REF!</definedName>
    <definedName name="_______SNI1122">#REF!</definedName>
    <definedName name="_______SNI1132">#REF!</definedName>
    <definedName name="_______SNI1212">#REF!</definedName>
    <definedName name="_______SNI13227">#REF!</definedName>
    <definedName name="_______SNI1331">#REF!</definedName>
    <definedName name="_______tee4">#REF!</definedName>
    <definedName name="_______tee6">#REF!</definedName>
    <definedName name="______arr3" localSheetId="5">{"Book1","4.09 FLORA DAN FAUNA.xls","4.22 PERLENGKAPAN SEKOLAH.xls"}</definedName>
    <definedName name="______arr3" localSheetId="6">{"Book1","4.09 FLORA DAN FAUNA.xls","4.22 PERLENGKAPAN SEKOLAH.xls"}</definedName>
    <definedName name="______arr3">{"Book1","4.09 FLORA DAN FAUNA.xls","4.22 PERLENGKAPAN SEKOLAH.xls"}</definedName>
    <definedName name="______bsc100">#REF!</definedName>
    <definedName name="______der4" localSheetId="5">{"Book1","4.09 FLORA DAN FAUNA.xls","4.22 PERLENGKAPAN SEKOLAH.xls"}</definedName>
    <definedName name="______der4" localSheetId="6">{"Book1","4.09 FLORA DAN FAUNA.xls","4.22 PERLENGKAPAN SEKOLAH.xls"}</definedName>
    <definedName name="______der4">{"Book1","4.09 FLORA DAN FAUNA.xls","4.22 PERLENGKAPAN SEKOLAH.xls"}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V11">#REF!</definedName>
    <definedName name="______doc5" localSheetId="5">{"Book1","4.09 FLORA DAN FAUNA.xls","4.22 PERLENGKAPAN SEKOLAH.xls"}</definedName>
    <definedName name="______doc5" localSheetId="6">{"Book1","4.09 FLORA DAN FAUNA.xls","4.22 PERLENGKAPAN SEKOLAH.xls"}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gal4">'[7]analisa print'!$H$402</definedName>
    <definedName name="______gal6">#REF!</definedName>
    <definedName name="______gal8">#REF!</definedName>
    <definedName name="______HAL1">#REF!</definedName>
    <definedName name="______HAL2">#REF!</definedName>
    <definedName name="______ker1020">#REF!</definedName>
    <definedName name="______ker2020">#REF!</definedName>
    <definedName name="______ker2025">#REF!</definedName>
    <definedName name="______ker3030">#REF!</definedName>
    <definedName name="______ker40">'[4]HB '!#REF!</definedName>
    <definedName name="______ko2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mas1" localSheetId="5">{"Book1","4.09 FLORA DAN FAUNA.xls","4.22 PERLENGKAPAN SEKOLAH.xls"}</definedName>
    <definedName name="______mas1" localSheetId="6">{"Book1","4.09 FLORA DAN FAUNA.xls","4.22 PERLENGKAPAN SEKOLAH.xls"}</definedName>
    <definedName name="______mas1">{"Book1","4.09 FLORA DAN FAUNA.xls","4.22 PERLENGKAPAN SEKOLAH.xls"}</definedName>
    <definedName name="______mas12" localSheetId="5">{"Book1","4.09 FLORA DAN FAUNA.xls","4.22 PERLENGKAPAN SEKOLAH.xls"}</definedName>
    <definedName name="______mas12" localSheetId="6">{"Book1","4.09 FLORA DAN FAUNA.xls","4.22 PERLENGKAPAN SEKOLAH.xls"}</definedName>
    <definedName name="______mas12">{"Book1","4.09 FLORA DAN FAUNA.xls","4.22 PERLENGKAPAN SEKOLAH.xls"}</definedName>
    <definedName name="______mas2" localSheetId="5">{"Book1","4.09 FLORA DAN FAUNA.xls","4.22 PERLENGKAPAN SEKOLAH.xls"}</definedName>
    <definedName name="______mas2" localSheetId="6">{"Book1","4.09 FLORA DAN FAUNA.xls","4.22 PERLENGKAPAN SEKOLAH.xls"}</definedName>
    <definedName name="______mas2">{"Book1","4.09 FLORA DAN FAUNA.xls","4.22 PERLENGKAPAN SEKOLAH.xls"}</definedName>
    <definedName name="______mas4" localSheetId="5">{"Book1","4.09 FLORA DAN FAUNA.xls","4.22 PERLENGKAPAN SEKOLAH.xls"}</definedName>
    <definedName name="______mas4" localSheetId="6">{"Book1","4.09 FLORA DAN FAUNA.xls","4.22 PERLENGKAPAN SEKOLAH.xls"}</definedName>
    <definedName name="______mas4">{"Book1","4.09 FLORA DAN FAUNA.xls","4.22 PERLENGKAPAN SEKOLAH.xls"}</definedName>
    <definedName name="______mas5" localSheetId="5">{"Book1","4.09 FLORA DAN FAUNA.xls","4.22 PERLENGKAPAN SEKOLAH.xls"}</definedName>
    <definedName name="______mas5" localSheetId="6">{"Book1","4.09 FLORA DAN FAUNA.xls","4.22 PERLENGKAPAN SEKOLAH.xls"}</definedName>
    <definedName name="______mas5">{"Book1","4.09 FLORA DAN FAUNA.xls","4.22 PERLENGKAPAN SEKOLAH.xls"}</definedName>
    <definedName name="______mas6" localSheetId="5">{"Book1","4.09 FLORA DAN FAUNA.xls","4.22 PERLENGKAPAN SEKOLAH.xls"}</definedName>
    <definedName name="______mas6" localSheetId="6">{"Book1","4.09 FLORA DAN FAUNA.xls","4.22 PERLENGKAPAN SEKOLAH.xls"}</definedName>
    <definedName name="______mas6">{"Book1","4.09 FLORA DAN FAUNA.xls","4.22 PERLENGKAPAN SEKOLAH.xls"}</definedName>
    <definedName name="______mas7" localSheetId="5">{"Book1","4.09 FLORA DAN FAUNA.xls","4.22 PERLENGKAPAN SEKOLAH.xls"}</definedName>
    <definedName name="______mas7" localSheetId="6">{"Book1","4.09 FLORA DAN FAUNA.xls","4.22 PERLENGKAPAN SEKOLAH.xls"}</definedName>
    <definedName name="______mas7">{"Book1","4.09 FLORA DAN FAUNA.xls","4.22 PERLENGKAPAN SEKOLAH.xls"}</definedName>
    <definedName name="______mas8" localSheetId="5">{"Book1","4.09 FLORA DAN FAUNA.xls","4.22 PERLENGKAPAN SEKOLAH.xls"}</definedName>
    <definedName name="______mas8" localSheetId="6">{"Book1","4.09 FLORA DAN FAUNA.xls","4.22 PERLENGKAPAN SEKOLAH.xls"}</definedName>
    <definedName name="______mas8">{"Book1","4.09 FLORA DAN FAUNA.xls","4.22 PERLENGKAPAN SEKOLAH.xls"}</definedName>
    <definedName name="______mas9" localSheetId="5">{"Book1","4.09 FLORA DAN FAUNA.xls","4.22 PERLENGKAPAN SEKOLAH.xls"}</definedName>
    <definedName name="______mas9" localSheetId="6">{"Book1","4.09 FLORA DAN FAUNA.xls","4.22 PERLENGKAPAN SEKOLAH.xls"}</definedName>
    <definedName name="______mas9">{"Book1","4.09 FLORA DAN FAUNA.xls","4.22 PERLENGKAPAN SEKOLAH.xls"}</definedName>
    <definedName name="______me1" localSheetId="5">{"Book1","4.09 FLORA DAN FAUNA.xls","4.22 PERLENGKAPAN SEKOLAH.xls"}</definedName>
    <definedName name="______me1" localSheetId="6">{"Book1","4.09 FLORA DAN FAUNA.xls","4.22 PERLENGKAPAN SEKOLAH.xls"}</definedName>
    <definedName name="______me1">{"Book1","4.09 FLORA DAN FAUNA.xls","4.22 PERLENGKAPAN SEKOLAH.xls"}</definedName>
    <definedName name="______me2" localSheetId="5">{"Book1","4.09 FLORA DAN FAUNA.xls","4.22 PERLENGKAPAN SEKOLAH.xls"}</definedName>
    <definedName name="______me2" localSheetId="6">{"Book1","4.09 FLORA DAN FAUNA.xls","4.22 PERLENGKAPAN SEKOLAH.xls"}</definedName>
    <definedName name="______me2">{"Book1","4.09 FLORA DAN FAUNA.xls","4.22 PERLENGKAPAN SEKOLAH.xls"}</definedName>
    <definedName name="______me3" localSheetId="5">{"Book1","4.09 FLORA DAN FAUNA.xls","4.22 PERLENGKAPAN SEKOLAH.xls"}</definedName>
    <definedName name="______me3" localSheetId="6">{"Book1","4.09 FLORA DAN FAUNA.xls","4.22 PERLENGKAPAN SEKOLAH.xls"}</definedName>
    <definedName name="______me3">{"Book1","4.09 FLORA DAN FAUNA.xls","4.22 PERLENGKAPAN SEKOLAH.xls"}</definedName>
    <definedName name="______me4" localSheetId="5">{"Book1","4.09 FLORA DAN FAUNA.xls","4.22 PERLENGKAPAN SEKOLAH.xls"}</definedName>
    <definedName name="______me4" localSheetId="6">{"Book1","4.09 FLORA DAN FAUNA.xls","4.22 PERLENGKAPAN SEKOLAH.xls"}</definedName>
    <definedName name="______me4">{"Book1","4.09 FLORA DAN FAUNA.xls","4.22 PERLENGKAPAN SEKOLAH.xls"}</definedName>
    <definedName name="______me5" localSheetId="5">{"Book1","4.09 FLORA DAN FAUNA.xls","4.22 PERLENGKAPAN SEKOLAH.xls"}</definedName>
    <definedName name="______me5" localSheetId="6">{"Book1","4.09 FLORA DAN FAUNA.xls","4.22 PERLENGKAPAN SEKOLAH.xls"}</definedName>
    <definedName name="______me5">{"Book1","4.09 FLORA DAN FAUNA.xls","4.22 PERLENGKAPAN SEKOLAH.xls"}</definedName>
    <definedName name="______me9" localSheetId="5">{"Book1","4.09 FLORA DAN FAUNA.xls","4.22 PERLENGKAPAN SEKOLAH.xls"}</definedName>
    <definedName name="______me9" localSheetId="6">{"Book1","4.09 FLORA DAN FAUNA.xls","4.22 PERLENGKAPAN SEKOLAH.xls"}</definedName>
    <definedName name="______me9">{"Book1","4.09 FLORA DAN FAUNA.xls","4.22 PERLENGKAPAN SEKOLAH.xls"}</definedName>
    <definedName name="______mek1" localSheetId="5">{"Book1","4.09 FLORA DAN FAUNA.xls","4.22 PERLENGKAPAN SEKOLAH.xls"}</definedName>
    <definedName name="______mek1" localSheetId="6">{"Book1","4.09 FLORA DAN FAUNA.xls","4.22 PERLENGKAPAN SEKOLAH.xls"}</definedName>
    <definedName name="______mek1">{"Book1","4.09 FLORA DAN FAUNA.xls","4.22 PERLENGKAPAN SEKOLAH.xls"}</definedName>
    <definedName name="______mek2" localSheetId="5">{"Book1","4.09 FLORA DAN FAUNA.xls","4.22 PERLENGKAPAN SEKOLAH.xls"}</definedName>
    <definedName name="______mek2" localSheetId="6">{"Book1","4.09 FLORA DAN FAUNA.xls","4.22 PERLENGKAPAN SEKOLAH.xls"}</definedName>
    <definedName name="______mek2">{"Book1","4.09 FLORA DAN FAUNA.xls","4.22 PERLENGKAPAN SEKOLAH.xls"}</definedName>
    <definedName name="______mek3" localSheetId="5">{"Book1","4.09 FLORA DAN FAUNA.xls","4.22 PERLENGKAPAN SEKOLAH.xls"}</definedName>
    <definedName name="______mek3" localSheetId="6">{"Book1","4.09 FLORA DAN FAUNA.xls","4.22 PERLENGKAPAN SEKOLAH.xls"}</definedName>
    <definedName name="______mek3">{"Book1","4.09 FLORA DAN FAUNA.xls","4.22 PERLENGKAPAN SEKOLAH.xls"}</definedName>
    <definedName name="______mek5" localSheetId="5">{"Book1","4.09 FLORA DAN FAUNA.xls","4.22 PERLENGKAPAN SEKOLAH.xls"}</definedName>
    <definedName name="______mek5" localSheetId="6">{"Book1","4.09 FLORA DAN FAUNA.xls","4.22 PERLENGKAPAN SEKOLAH.xls"}</definedName>
    <definedName name="______mek5">{"Book1","4.09 FLORA DAN FAUNA.xls","4.22 PERLENGKAPAN SEKOLAH.xls"}</definedName>
    <definedName name="______mek87" localSheetId="5">{"Book1","4.09 FLORA DAN FAUNA.xls","4.22 PERLENGKAPAN SEKOLAH.xls"}</definedName>
    <definedName name="______mek87" localSheetId="6">{"Book1","4.09 FLORA DAN FAUNA.xls","4.22 PERLENGKAPAN SEKOLAH.xls"}</definedName>
    <definedName name="______mek87">{"Book1","4.09 FLORA DAN FAUNA.xls","4.22 PERLENGKAPAN SEKOLAH.xls"}</definedName>
    <definedName name="______mek9" localSheetId="5">{"Book1","4.09 FLORA DAN FAUNA.xls","4.22 PERLENGKAPAN SEKOLAH.xls"}</definedName>
    <definedName name="______mek9" localSheetId="6">{"Book1","4.09 FLORA DAN FAUNA.xls","4.22 PERLENGKAPAN SEKOLAH.xls"}</definedName>
    <definedName name="______mek9">{"Book1","4.09 FLORA DAN FAUNA.xls","4.22 PERLENGKAPAN SEKOLAH.xls"}</definedName>
    <definedName name="______meq12" localSheetId="5">{"Book1","4.09 FLORA DAN FAUNA.xls","4.22 PERLENGKAPAN SEKOLAH.xls"}</definedName>
    <definedName name="______meq12" localSheetId="6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pav8">#REF!</definedName>
    <definedName name="______PCI25">[8]ANALISA!#REF!</definedName>
    <definedName name="______PCI26">[8]ANALISA!#REF!</definedName>
    <definedName name="______PDD4">[8]ANALISA!#REF!</definedName>
    <definedName name="______pvc1">#REF!</definedName>
    <definedName name="______pvc100">#REF!</definedName>
    <definedName name="______pvc12">#REF!</definedName>
    <definedName name="______pvc150">#REF!</definedName>
    <definedName name="______pvc3">#REF!</definedName>
    <definedName name="______pvc300">#REF!</definedName>
    <definedName name="______pvc34">#REF!</definedName>
    <definedName name="______pvc4">'[7]analisa print'!$H$362</definedName>
    <definedName name="______pvc44">#REF!</definedName>
    <definedName name="______pvc6">'[7]analisa print'!$H$373</definedName>
    <definedName name="______pvc8">'[7]analisa print'!$H$384</definedName>
    <definedName name="______RAB1">'[5]RAB 2'!$B$1:$H$172</definedName>
    <definedName name="______RM2">[9]par!#REF!</definedName>
    <definedName name="______tee4">#REF!</definedName>
    <definedName name="______tee6">#REF!</definedName>
    <definedName name="______UP2">[8]ANALISA!#REF!</definedName>
    <definedName name="_____arr3" localSheetId="5">{"Book1","4.09 FLORA DAN FAUNA.xls","4.22 PERLENGKAPAN SEKOLAH.xls"}</definedName>
    <definedName name="_____arr3" localSheetId="6">{"Book1","4.09 FLORA DAN FAUNA.xls","4.22 PERLENGKAPAN SEKOLAH.xls"}</definedName>
    <definedName name="_____arr3">{"Book1","4.09 FLORA DAN FAUNA.xls","4.22 PERLENGKAPAN SEKOLAH.xls"}</definedName>
    <definedName name="_____bsc100">#REF!</definedName>
    <definedName name="_____der4" localSheetId="5">{"Book1","4.09 FLORA DAN FAUNA.xls","4.22 PERLENGKAPAN SEKOLAH.xls"}</definedName>
    <definedName name="_____der4" localSheetId="6">{"Book1","4.09 FLORA DAN FAUNA.xls","4.22 PERLENGKAPAN SEKOLAH.xls"}</definedName>
    <definedName name="_____der4">{"Book1","4.09 FLORA DAN FAUNA.xls","4.22 PERLENGKAPAN SEKOLAH.xls"}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oc5" localSheetId="5">{"Book1","4.09 FLORA DAN FAUNA.xls","4.22 PERLENGKAPAN SEKOLAH.xls"}</definedName>
    <definedName name="_____doc5" localSheetId="6">{"Book1","4.09 FLORA DAN FAUNA.xls","4.22 PERLENGKAPAN SEKOLAH.xls"}</definedName>
    <definedName name="_____doc5">{"Book1","4.09 FLORA DAN FAUNA.xls","4.22 PERLENGKAPAN SEKOLAH.xls"}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'[10]5-ALAT(1)'!$AW$22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gal4">'[7]analisa print'!$H$402</definedName>
    <definedName name="_____gal6">#REF!</definedName>
    <definedName name="_____gal8">#REF!</definedName>
    <definedName name="_____HAL1">#REF!</definedName>
    <definedName name="_____HAL2">#REF!</definedName>
    <definedName name="_____ker1020">#REF!</definedName>
    <definedName name="_____ker2020">#REF!</definedName>
    <definedName name="_____ker2025">#REF!</definedName>
    <definedName name="_____ker3030">#REF!</definedName>
    <definedName name="_____ker40">'[4]HB '!#REF!</definedName>
    <definedName name="_____ko2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mas1" localSheetId="5">{"Book1","4.09 FLORA DAN FAUNA.xls","4.22 PERLENGKAPAN SEKOLAH.xls"}</definedName>
    <definedName name="_____mas1" localSheetId="6">{"Book1","4.09 FLORA DAN FAUNA.xls","4.22 PERLENGKAPAN SEKOLAH.xls"}</definedName>
    <definedName name="_____mas1">{"Book1","4.09 FLORA DAN FAUNA.xls","4.22 PERLENGKAPAN SEKOLAH.xls"}</definedName>
    <definedName name="_____mas12" localSheetId="5">{"Book1","4.09 FLORA DAN FAUNA.xls","4.22 PERLENGKAPAN SEKOLAH.xls"}</definedName>
    <definedName name="_____mas12" localSheetId="6">{"Book1","4.09 FLORA DAN FAUNA.xls","4.22 PERLENGKAPAN SEKOLAH.xls"}</definedName>
    <definedName name="_____mas12">{"Book1","4.09 FLORA DAN FAUNA.xls","4.22 PERLENGKAPAN SEKOLAH.xls"}</definedName>
    <definedName name="_____mas2" localSheetId="5">{"Book1","4.09 FLORA DAN FAUNA.xls","4.22 PERLENGKAPAN SEKOLAH.xls"}</definedName>
    <definedName name="_____mas2" localSheetId="6">{"Book1","4.09 FLORA DAN FAUNA.xls","4.22 PERLENGKAPAN SEKOLAH.xls"}</definedName>
    <definedName name="_____mas2">{"Book1","4.09 FLORA DAN FAUNA.xls","4.22 PERLENGKAPAN SEKOLAH.xls"}</definedName>
    <definedName name="_____mas4" localSheetId="5">{"Book1","4.09 FLORA DAN FAUNA.xls","4.22 PERLENGKAPAN SEKOLAH.xls"}</definedName>
    <definedName name="_____mas4" localSheetId="6">{"Book1","4.09 FLORA DAN FAUNA.xls","4.22 PERLENGKAPAN SEKOLAH.xls"}</definedName>
    <definedName name="_____mas4">{"Book1","4.09 FLORA DAN FAUNA.xls","4.22 PERLENGKAPAN SEKOLAH.xls"}</definedName>
    <definedName name="_____mas5" localSheetId="5">{"Book1","4.09 FLORA DAN FAUNA.xls","4.22 PERLENGKAPAN SEKOLAH.xls"}</definedName>
    <definedName name="_____mas5" localSheetId="6">{"Book1","4.09 FLORA DAN FAUNA.xls","4.22 PERLENGKAPAN SEKOLAH.xls"}</definedName>
    <definedName name="_____mas5">{"Book1","4.09 FLORA DAN FAUNA.xls","4.22 PERLENGKAPAN SEKOLAH.xls"}</definedName>
    <definedName name="_____mas6" localSheetId="5">{"Book1","4.09 FLORA DAN FAUNA.xls","4.22 PERLENGKAPAN SEKOLAH.xls"}</definedName>
    <definedName name="_____mas6" localSheetId="6">{"Book1","4.09 FLORA DAN FAUNA.xls","4.22 PERLENGKAPAN SEKOLAH.xls"}</definedName>
    <definedName name="_____mas6">{"Book1","4.09 FLORA DAN FAUNA.xls","4.22 PERLENGKAPAN SEKOLAH.xls"}</definedName>
    <definedName name="_____mas7" localSheetId="5">{"Book1","4.09 FLORA DAN FAUNA.xls","4.22 PERLENGKAPAN SEKOLAH.xls"}</definedName>
    <definedName name="_____mas7" localSheetId="6">{"Book1","4.09 FLORA DAN FAUNA.xls","4.22 PERLENGKAPAN SEKOLAH.xls"}</definedName>
    <definedName name="_____mas7">{"Book1","4.09 FLORA DAN FAUNA.xls","4.22 PERLENGKAPAN SEKOLAH.xls"}</definedName>
    <definedName name="_____mas8" localSheetId="5">{"Book1","4.09 FLORA DAN FAUNA.xls","4.22 PERLENGKAPAN SEKOLAH.xls"}</definedName>
    <definedName name="_____mas8" localSheetId="6">{"Book1","4.09 FLORA DAN FAUNA.xls","4.22 PERLENGKAPAN SEKOLAH.xls"}</definedName>
    <definedName name="_____mas8">{"Book1","4.09 FLORA DAN FAUNA.xls","4.22 PERLENGKAPAN SEKOLAH.xls"}</definedName>
    <definedName name="_____mas9" localSheetId="5">{"Book1","4.09 FLORA DAN FAUNA.xls","4.22 PERLENGKAPAN SEKOLAH.xls"}</definedName>
    <definedName name="_____mas9" localSheetId="6">{"Book1","4.09 FLORA DAN FAUNA.xls","4.22 PERLENGKAPAN SEKOLAH.xls"}</definedName>
    <definedName name="_____mas9">{"Book1","4.09 FLORA DAN FAUNA.xls","4.22 PERLENGKAPAN SEKOLAH.xls"}</definedName>
    <definedName name="_____me1" localSheetId="5">{"Book1","4.09 FLORA DAN FAUNA.xls","4.22 PERLENGKAPAN SEKOLAH.xls"}</definedName>
    <definedName name="_____me1" localSheetId="6">{"Book1","4.09 FLORA DAN FAUNA.xls","4.22 PERLENGKAPAN SEKOLAH.xls"}</definedName>
    <definedName name="_____me1">{"Book1","4.09 FLORA DAN FAUNA.xls","4.22 PERLENGKAPAN SEKOLAH.xls"}</definedName>
    <definedName name="_____me2" localSheetId="5">{"Book1","4.09 FLORA DAN FAUNA.xls","4.22 PERLENGKAPAN SEKOLAH.xls"}</definedName>
    <definedName name="_____me2" localSheetId="6">{"Book1","4.09 FLORA DAN FAUNA.xls","4.22 PERLENGKAPAN SEKOLAH.xls"}</definedName>
    <definedName name="_____me2">{"Book1","4.09 FLORA DAN FAUNA.xls","4.22 PERLENGKAPAN SEKOLAH.xls"}</definedName>
    <definedName name="_____me3" localSheetId="5">{"Book1","4.09 FLORA DAN FAUNA.xls","4.22 PERLENGKAPAN SEKOLAH.xls"}</definedName>
    <definedName name="_____me3" localSheetId="6">{"Book1","4.09 FLORA DAN FAUNA.xls","4.22 PERLENGKAPAN SEKOLAH.xls"}</definedName>
    <definedName name="_____me3">{"Book1","4.09 FLORA DAN FAUNA.xls","4.22 PERLENGKAPAN SEKOLAH.xls"}</definedName>
    <definedName name="_____me4" localSheetId="5">{"Book1","4.09 FLORA DAN FAUNA.xls","4.22 PERLENGKAPAN SEKOLAH.xls"}</definedName>
    <definedName name="_____me4" localSheetId="6">{"Book1","4.09 FLORA DAN FAUNA.xls","4.22 PERLENGKAPAN SEKOLAH.xls"}</definedName>
    <definedName name="_____me4">{"Book1","4.09 FLORA DAN FAUNA.xls","4.22 PERLENGKAPAN SEKOLAH.xls"}</definedName>
    <definedName name="_____me5" localSheetId="5">{"Book1","4.09 FLORA DAN FAUNA.xls","4.22 PERLENGKAPAN SEKOLAH.xls"}</definedName>
    <definedName name="_____me5" localSheetId="6">{"Book1","4.09 FLORA DAN FAUNA.xls","4.22 PERLENGKAPAN SEKOLAH.xls"}</definedName>
    <definedName name="_____me5">{"Book1","4.09 FLORA DAN FAUNA.xls","4.22 PERLENGKAPAN SEKOLAH.xls"}</definedName>
    <definedName name="_____me9" localSheetId="5">{"Book1","4.09 FLORA DAN FAUNA.xls","4.22 PERLENGKAPAN SEKOLAH.xls"}</definedName>
    <definedName name="_____me9" localSheetId="6">{"Book1","4.09 FLORA DAN FAUNA.xls","4.22 PERLENGKAPAN SEKOLAH.xls"}</definedName>
    <definedName name="_____me9">{"Book1","4.09 FLORA DAN FAUNA.xls","4.22 PERLENGKAPAN SEKOLAH.xls"}</definedName>
    <definedName name="_____mek1" localSheetId="5">{"Book1","4.09 FLORA DAN FAUNA.xls","4.22 PERLENGKAPAN SEKOLAH.xls"}</definedName>
    <definedName name="_____mek1" localSheetId="6">{"Book1","4.09 FLORA DAN FAUNA.xls","4.22 PERLENGKAPAN SEKOLAH.xls"}</definedName>
    <definedName name="_____mek1">{"Book1","4.09 FLORA DAN FAUNA.xls","4.22 PERLENGKAPAN SEKOLAH.xls"}</definedName>
    <definedName name="_____mek2" localSheetId="5">{"Book1","4.09 FLORA DAN FAUNA.xls","4.22 PERLENGKAPAN SEKOLAH.xls"}</definedName>
    <definedName name="_____mek2" localSheetId="6">{"Book1","4.09 FLORA DAN FAUNA.xls","4.22 PERLENGKAPAN SEKOLAH.xls"}</definedName>
    <definedName name="_____mek2">{"Book1","4.09 FLORA DAN FAUNA.xls","4.22 PERLENGKAPAN SEKOLAH.xls"}</definedName>
    <definedName name="_____mek3" localSheetId="5">{"Book1","4.09 FLORA DAN FAUNA.xls","4.22 PERLENGKAPAN SEKOLAH.xls"}</definedName>
    <definedName name="_____mek3" localSheetId="6">{"Book1","4.09 FLORA DAN FAUNA.xls","4.22 PERLENGKAPAN SEKOLAH.xls"}</definedName>
    <definedName name="_____mek3">{"Book1","4.09 FLORA DAN FAUNA.xls","4.22 PERLENGKAPAN SEKOLAH.xls"}</definedName>
    <definedName name="_____mek5" localSheetId="5">{"Book1","4.09 FLORA DAN FAUNA.xls","4.22 PERLENGKAPAN SEKOLAH.xls"}</definedName>
    <definedName name="_____mek5" localSheetId="6">{"Book1","4.09 FLORA DAN FAUNA.xls","4.22 PERLENGKAPAN SEKOLAH.xls"}</definedName>
    <definedName name="_____mek5">{"Book1","4.09 FLORA DAN FAUNA.xls","4.22 PERLENGKAPAN SEKOLAH.xls"}</definedName>
    <definedName name="_____mek87" localSheetId="5">{"Book1","4.09 FLORA DAN FAUNA.xls","4.22 PERLENGKAPAN SEKOLAH.xls"}</definedName>
    <definedName name="_____mek87" localSheetId="6">{"Book1","4.09 FLORA DAN FAUNA.xls","4.22 PERLENGKAPAN SEKOLAH.xls"}</definedName>
    <definedName name="_____mek87">{"Book1","4.09 FLORA DAN FAUNA.xls","4.22 PERLENGKAPAN SEKOLAH.xls"}</definedName>
    <definedName name="_____mek9" localSheetId="5">{"Book1","4.09 FLORA DAN FAUNA.xls","4.22 PERLENGKAPAN SEKOLAH.xls"}</definedName>
    <definedName name="_____mek9" localSheetId="6">{"Book1","4.09 FLORA DAN FAUNA.xls","4.22 PERLENGKAPAN SEKOLAH.xls"}</definedName>
    <definedName name="_____mek9">{"Book1","4.09 FLORA DAN FAUNA.xls","4.22 PERLENGKAPAN SEKOLAH.xls"}</definedName>
    <definedName name="_____meq12" localSheetId="5">{"Book1","4.09 FLORA DAN FAUNA.xls","4.22 PERLENGKAPAN SEKOLAH.xls"}</definedName>
    <definedName name="_____meq12" localSheetId="6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pav8">#REF!</definedName>
    <definedName name="_____pvc1">#REF!</definedName>
    <definedName name="_____pvc100">#REF!</definedName>
    <definedName name="_____pvc12">#REF!</definedName>
    <definedName name="_____pvc150">#REF!</definedName>
    <definedName name="_____pvc3">#REF!</definedName>
    <definedName name="_____pvc300">#REF!</definedName>
    <definedName name="_____pvc34">#REF!</definedName>
    <definedName name="_____pvc4">'[7]analisa print'!$H$362</definedName>
    <definedName name="_____pvc44">#REF!</definedName>
    <definedName name="_____pvc6">'[7]analisa print'!$H$373</definedName>
    <definedName name="_____pvc8">'[7]analisa print'!$H$384</definedName>
    <definedName name="_____RAB1">'[5]RAB 2'!$B$1:$H$172</definedName>
    <definedName name="_____tee4">#REF!</definedName>
    <definedName name="_____tee6">#REF!</definedName>
    <definedName name="____ADD1">#N/A</definedName>
    <definedName name="____ADD2">#N/A</definedName>
    <definedName name="____ADD3">#N/A</definedName>
    <definedName name="____alt1">#N/A</definedName>
    <definedName name="____APP3">#N/A</definedName>
    <definedName name="____arr3" localSheetId="5">{"Book1","4.09 FLORA DAN FAUNA.xls","4.22 PERLENGKAPAN SEKOLAH.xls"}</definedName>
    <definedName name="____arr3" localSheetId="6">{"Book1","4.09 FLORA DAN FAUNA.xls","4.22 PERLENGKAPAN SEKOLAH.xls"}</definedName>
    <definedName name="____arr3">{"Book1","4.09 FLORA DAN FAUNA.xls","4.22 PERLENGKAPAN SEKOLAH.xls"}</definedName>
    <definedName name="____bsc100">#REF!</definedName>
    <definedName name="____der4" localSheetId="5">{"Book1","4.09 FLORA DAN FAUNA.xls","4.22 PERLENGKAPAN SEKOLAH.xls"}</definedName>
    <definedName name="____der4" localSheetId="6">{"Book1","4.09 FLORA DAN FAUNA.xls","4.22 PERLENGKAPAN SEKOLAH.xls"}</definedName>
    <definedName name="____der4">{"Book1","4.09 FLORA DAN FAUNA.xls","4.22 PERLENGKAPAN SEKOLAH.xls"}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oc5" localSheetId="5">{"Book1","4.09 FLORA DAN FAUNA.xls","4.22 PERLENGKAPAN SEKOLAH.xls"}</definedName>
    <definedName name="____doc5" localSheetId="6">{"Book1","4.09 FLORA DAN FAUNA.xls","4.22 PERLENGKAPAN SEKOLAH.xls"}</definedName>
    <definedName name="____doc5">{"Book1","4.09 FLORA DAN FAUNA.xls","4.22 PERLENGKAPAN SEKOLAH.xls"}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'[11]5-ALAT(1)'!$AW$22</definedName>
    <definedName name="____EEE16">#REF!</definedName>
    <definedName name="____EEE17">'[11]5-ALAT(1)'!$AW$24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gal4">'[7]analisa print'!$H$402</definedName>
    <definedName name="____gal6">#REF!</definedName>
    <definedName name="____gal8">#REF!</definedName>
    <definedName name="____HAL1">#REF!</definedName>
    <definedName name="____HAL2">#REF!</definedName>
    <definedName name="____ker1020">#REF!</definedName>
    <definedName name="____ker2020">#REF!</definedName>
    <definedName name="____ker2025">#REF!</definedName>
    <definedName name="____ker3030">#REF!</definedName>
    <definedName name="____ker40">'[4]HB '!#REF!</definedName>
    <definedName name="____ko2">#REF!</definedName>
    <definedName name="____ky1">#REF!</definedName>
    <definedName name="____ky2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mas1" localSheetId="5">{"Book1","4.09 FLORA DAN FAUNA.xls","4.22 PERLENGKAPAN SEKOLAH.xls"}</definedName>
    <definedName name="____mas1" localSheetId="6">{"Book1","4.09 FLORA DAN FAUNA.xls","4.22 PERLENGKAPAN SEKOLAH.xls"}</definedName>
    <definedName name="____mas1">{"Book1","4.09 FLORA DAN FAUNA.xls","4.22 PERLENGKAPAN SEKOLAH.xls"}</definedName>
    <definedName name="____mas12" localSheetId="5">{"Book1","4.09 FLORA DAN FAUNA.xls","4.22 PERLENGKAPAN SEKOLAH.xls"}</definedName>
    <definedName name="____mas12" localSheetId="6">{"Book1","4.09 FLORA DAN FAUNA.xls","4.22 PERLENGKAPAN SEKOLAH.xls"}</definedName>
    <definedName name="____mas12">{"Book1","4.09 FLORA DAN FAUNA.xls","4.22 PERLENGKAPAN SEKOLAH.xls"}</definedName>
    <definedName name="____mas2" localSheetId="5">{"Book1","4.09 FLORA DAN FAUNA.xls","4.22 PERLENGKAPAN SEKOLAH.xls"}</definedName>
    <definedName name="____mas2" localSheetId="6">{"Book1","4.09 FLORA DAN FAUNA.xls","4.22 PERLENGKAPAN SEKOLAH.xls"}</definedName>
    <definedName name="____mas2">{"Book1","4.09 FLORA DAN FAUNA.xls","4.22 PERLENGKAPAN SEKOLAH.xls"}</definedName>
    <definedName name="____mas4" localSheetId="5">{"Book1","4.09 FLORA DAN FAUNA.xls","4.22 PERLENGKAPAN SEKOLAH.xls"}</definedName>
    <definedName name="____mas4" localSheetId="6">{"Book1","4.09 FLORA DAN FAUNA.xls","4.22 PERLENGKAPAN SEKOLAH.xls"}</definedName>
    <definedName name="____mas4">{"Book1","4.09 FLORA DAN FAUNA.xls","4.22 PERLENGKAPAN SEKOLAH.xls"}</definedName>
    <definedName name="____mas5" localSheetId="5">{"Book1","4.09 FLORA DAN FAUNA.xls","4.22 PERLENGKAPAN SEKOLAH.xls"}</definedName>
    <definedName name="____mas5" localSheetId="6">{"Book1","4.09 FLORA DAN FAUNA.xls","4.22 PERLENGKAPAN SEKOLAH.xls"}</definedName>
    <definedName name="____mas5">{"Book1","4.09 FLORA DAN FAUNA.xls","4.22 PERLENGKAPAN SEKOLAH.xls"}</definedName>
    <definedName name="____mas6" localSheetId="5">{"Book1","4.09 FLORA DAN FAUNA.xls","4.22 PERLENGKAPAN SEKOLAH.xls"}</definedName>
    <definedName name="____mas6" localSheetId="6">{"Book1","4.09 FLORA DAN FAUNA.xls","4.22 PERLENGKAPAN SEKOLAH.xls"}</definedName>
    <definedName name="____mas6">{"Book1","4.09 FLORA DAN FAUNA.xls","4.22 PERLENGKAPAN SEKOLAH.xls"}</definedName>
    <definedName name="____mas7" localSheetId="5">{"Book1","4.09 FLORA DAN FAUNA.xls","4.22 PERLENGKAPAN SEKOLAH.xls"}</definedName>
    <definedName name="____mas7" localSheetId="6">{"Book1","4.09 FLORA DAN FAUNA.xls","4.22 PERLENGKAPAN SEKOLAH.xls"}</definedName>
    <definedName name="____mas7">{"Book1","4.09 FLORA DAN FAUNA.xls","4.22 PERLENGKAPAN SEKOLAH.xls"}</definedName>
    <definedName name="____mas8" localSheetId="5">{"Book1","4.09 FLORA DAN FAUNA.xls","4.22 PERLENGKAPAN SEKOLAH.xls"}</definedName>
    <definedName name="____mas8" localSheetId="6">{"Book1","4.09 FLORA DAN FAUNA.xls","4.22 PERLENGKAPAN SEKOLAH.xls"}</definedName>
    <definedName name="____mas8">{"Book1","4.09 FLORA DAN FAUNA.xls","4.22 PERLENGKAPAN SEKOLAH.xls"}</definedName>
    <definedName name="____mas9" localSheetId="5">{"Book1","4.09 FLORA DAN FAUNA.xls","4.22 PERLENGKAPAN SEKOLAH.xls"}</definedName>
    <definedName name="____mas9" localSheetId="6">{"Book1","4.09 FLORA DAN FAUNA.xls","4.22 PERLENGKAPAN SEKOLAH.xls"}</definedName>
    <definedName name="____mas9">{"Book1","4.09 FLORA DAN FAUNA.xls","4.22 PERLENGKAPAN SEKOLAH.xls"}</definedName>
    <definedName name="____me1" localSheetId="5">{"Book1","4.09 FLORA DAN FAUNA.xls","4.22 PERLENGKAPAN SEKOLAH.xls"}</definedName>
    <definedName name="____me1" localSheetId="6">{"Book1","4.09 FLORA DAN FAUNA.xls","4.22 PERLENGKAPAN SEKOLAH.xls"}</definedName>
    <definedName name="____me1">{"Book1","4.09 FLORA DAN FAUNA.xls","4.22 PERLENGKAPAN SEKOLAH.xls"}</definedName>
    <definedName name="____me2" localSheetId="5">{"Book1","4.09 FLORA DAN FAUNA.xls","4.22 PERLENGKAPAN SEKOLAH.xls"}</definedName>
    <definedName name="____me2" localSheetId="6">{"Book1","4.09 FLORA DAN FAUNA.xls","4.22 PERLENGKAPAN SEKOLAH.xls"}</definedName>
    <definedName name="____me2">{"Book1","4.09 FLORA DAN FAUNA.xls","4.22 PERLENGKAPAN SEKOLAH.xls"}</definedName>
    <definedName name="____me3" localSheetId="5">{"Book1","4.09 FLORA DAN FAUNA.xls","4.22 PERLENGKAPAN SEKOLAH.xls"}</definedName>
    <definedName name="____me3" localSheetId="6">{"Book1","4.09 FLORA DAN FAUNA.xls","4.22 PERLENGKAPAN SEKOLAH.xls"}</definedName>
    <definedName name="____me3">{"Book1","4.09 FLORA DAN FAUNA.xls","4.22 PERLENGKAPAN SEKOLAH.xls"}</definedName>
    <definedName name="____me4" localSheetId="5">{"Book1","4.09 FLORA DAN FAUNA.xls","4.22 PERLENGKAPAN SEKOLAH.xls"}</definedName>
    <definedName name="____me4" localSheetId="6">{"Book1","4.09 FLORA DAN FAUNA.xls","4.22 PERLENGKAPAN SEKOLAH.xls"}</definedName>
    <definedName name="____me4">{"Book1","4.09 FLORA DAN FAUNA.xls","4.22 PERLENGKAPAN SEKOLAH.xls"}</definedName>
    <definedName name="____me5" localSheetId="5">{"Book1","4.09 FLORA DAN FAUNA.xls","4.22 PERLENGKAPAN SEKOLAH.xls"}</definedName>
    <definedName name="____me5" localSheetId="6">{"Book1","4.09 FLORA DAN FAUNA.xls","4.22 PERLENGKAPAN SEKOLAH.xls"}</definedName>
    <definedName name="____me5">{"Book1","4.09 FLORA DAN FAUNA.xls","4.22 PERLENGKAPAN SEKOLAH.xls"}</definedName>
    <definedName name="____me9" localSheetId="5">{"Book1","4.09 FLORA DAN FAUNA.xls","4.22 PERLENGKAPAN SEKOLAH.xls"}</definedName>
    <definedName name="____me9" localSheetId="6">{"Book1","4.09 FLORA DAN FAUNA.xls","4.22 PERLENGKAPAN SEKOLAH.xls"}</definedName>
    <definedName name="____me9">{"Book1","4.09 FLORA DAN FAUNA.xls","4.22 PERLENGKAPAN SEKOLAH.xls"}</definedName>
    <definedName name="____mek1" localSheetId="5">{"Book1","4.09 FLORA DAN FAUNA.xls","4.22 PERLENGKAPAN SEKOLAH.xls"}</definedName>
    <definedName name="____mek1" localSheetId="6">{"Book1","4.09 FLORA DAN FAUNA.xls","4.22 PERLENGKAPAN SEKOLAH.xls"}</definedName>
    <definedName name="____mek1">{"Book1","4.09 FLORA DAN FAUNA.xls","4.22 PERLENGKAPAN SEKOLAH.xls"}</definedName>
    <definedName name="____mek2" localSheetId="5">{"Book1","4.09 FLORA DAN FAUNA.xls","4.22 PERLENGKAPAN SEKOLAH.xls"}</definedName>
    <definedName name="____mek2" localSheetId="6">{"Book1","4.09 FLORA DAN FAUNA.xls","4.22 PERLENGKAPAN SEKOLAH.xls"}</definedName>
    <definedName name="____mek2">{"Book1","4.09 FLORA DAN FAUNA.xls","4.22 PERLENGKAPAN SEKOLAH.xls"}</definedName>
    <definedName name="____mek3" localSheetId="5">{"Book1","4.09 FLORA DAN FAUNA.xls","4.22 PERLENGKAPAN SEKOLAH.xls"}</definedName>
    <definedName name="____mek3" localSheetId="6">{"Book1","4.09 FLORA DAN FAUNA.xls","4.22 PERLENGKAPAN SEKOLAH.xls"}</definedName>
    <definedName name="____mek3">{"Book1","4.09 FLORA DAN FAUNA.xls","4.22 PERLENGKAPAN SEKOLAH.xls"}</definedName>
    <definedName name="____mek5" localSheetId="5">{"Book1","4.09 FLORA DAN FAUNA.xls","4.22 PERLENGKAPAN SEKOLAH.xls"}</definedName>
    <definedName name="____mek5" localSheetId="6">{"Book1","4.09 FLORA DAN FAUNA.xls","4.22 PERLENGKAPAN SEKOLAH.xls"}</definedName>
    <definedName name="____mek5">{"Book1","4.09 FLORA DAN FAUNA.xls","4.22 PERLENGKAPAN SEKOLAH.xls"}</definedName>
    <definedName name="____mek87" localSheetId="5">{"Book1","4.09 FLORA DAN FAUNA.xls","4.22 PERLENGKAPAN SEKOLAH.xls"}</definedName>
    <definedName name="____mek87" localSheetId="6">{"Book1","4.09 FLORA DAN FAUNA.xls","4.22 PERLENGKAPAN SEKOLAH.xls"}</definedName>
    <definedName name="____mek87">{"Book1","4.09 FLORA DAN FAUNA.xls","4.22 PERLENGKAPAN SEKOLAH.xls"}</definedName>
    <definedName name="____mek9" localSheetId="5">{"Book1","4.09 FLORA DAN FAUNA.xls","4.22 PERLENGKAPAN SEKOLAH.xls"}</definedName>
    <definedName name="____mek9" localSheetId="6">{"Book1","4.09 FLORA DAN FAUNA.xls","4.22 PERLENGKAPAN SEKOLAH.xls"}</definedName>
    <definedName name="____mek9">{"Book1","4.09 FLORA DAN FAUNA.xls","4.22 PERLENGKAPAN SEKOLAH.xls"}</definedName>
    <definedName name="____meq12" localSheetId="5">{"Book1","4.09 FLORA DAN FAUNA.xls","4.22 PERLENGKAPAN SEKOLAH.xls"}</definedName>
    <definedName name="____meq12" localSheetId="6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'[12]4-Basic Price'!$F$102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pav8">#REF!</definedName>
    <definedName name="____pc40">[13]har.sat.B!$H$12</definedName>
    <definedName name="____pvc1">#REF!</definedName>
    <definedName name="____PVC100">#REF!</definedName>
    <definedName name="____pvc12">#REF!</definedName>
    <definedName name="____PVC150">#REF!</definedName>
    <definedName name="____PVC20">'[14] SAT PL'!$K$80</definedName>
    <definedName name="____PVC200">#REF!</definedName>
    <definedName name="____PVC25">'[14] SAT PL'!$K$89</definedName>
    <definedName name="____pvc3">#REF!</definedName>
    <definedName name="____pvc300">#REF!</definedName>
    <definedName name="____PVC32">'[14] SAT PL'!$K$98</definedName>
    <definedName name="____pvc34">#REF!</definedName>
    <definedName name="____pvc4">'[7]analisa print'!$H$362</definedName>
    <definedName name="____PVC40">'[14] SAT PL'!$K$107</definedName>
    <definedName name="____pvc44">#REF!</definedName>
    <definedName name="____PVC50">'[14] SAT PL'!$K$116</definedName>
    <definedName name="____pvc6">'[7]analisa print'!$H$373</definedName>
    <definedName name="____PVC65">'[14] SAT PL'!$K$125</definedName>
    <definedName name="____pvc8">'[7]analisa print'!$H$384</definedName>
    <definedName name="____RAB1">'[5]RAB 2'!$B$1:$H$172</definedName>
    <definedName name="____tee4">#REF!</definedName>
    <definedName name="____tee6">#REF!</definedName>
    <definedName name="___abs100">#REF!</definedName>
    <definedName name="___ADD1">#N/A</definedName>
    <definedName name="___ADD2">#N/A</definedName>
    <definedName name="___ADD3">#N/A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PP3">#N/A</definedName>
    <definedName name="___arr3" localSheetId="5">{"Book1","4.09 FLORA DAN FAUNA.xls","4.22 PERLENGKAPAN SEKOLAH.xls"}</definedName>
    <definedName name="___arr3" localSheetId="6">{"Book1","4.09 FLORA DAN FAUNA.xls","4.22 PERLENGKAPAN SEKOLAH.xls"}</definedName>
    <definedName name="___arr3">{"Book1","4.09 FLORA DAN FAUNA.xls","4.22 PERLENGKAPAN SEKOLAH.xls"}</definedName>
    <definedName name="___bcv100">#REF!</definedName>
    <definedName name="___bcv125">#REF!</definedName>
    <definedName name="___bcv150">#REF!</definedName>
    <definedName name="___bsc100">#REF!</definedName>
    <definedName name="___cas80">#REF!</definedName>
    <definedName name="___cod50">[15]SAP!#REF!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0">#REF!</definedName>
    <definedName name="___daf32">#REF!</definedName>
    <definedName name="___daf33">#REF!</definedName>
    <definedName name="___der4" localSheetId="5">{"Book1","4.09 FLORA DAN FAUNA.xls","4.22 PERLENGKAPAN SEKOLAH.xls"}</definedName>
    <definedName name="___der4" localSheetId="6">{"Book1","4.09 FLORA DAN FAUNA.xls","4.22 PERLENGKAPAN SEKOLAH.xls"}</definedName>
    <definedName name="___der4">{"Book1","4.09 FLORA DAN FAUNA.xls","4.22 PERLENGKAPAN SEKOLAH.xls"}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V1">#REF!</definedName>
    <definedName name="___DIV10">#REF!</definedName>
    <definedName name="___DIV11">'[16]Kuantitas &amp; Harga'!#REF!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oc5" localSheetId="5">{"Book1","4.09 FLORA DAN FAUNA.xls","4.22 PERLENGKAPAN SEKOLAH.xls"}</definedName>
    <definedName name="___doc5" localSheetId="6">{"Book1","4.09 FLORA DAN FAUNA.xls","4.22 PERLENGKAPAN SEKOLAH.xls"}</definedName>
    <definedName name="___doc5">{"Book1","4.09 FLORA DAN FAUNA.xls","4.22 PERLENGKAPAN SEKOLAH.xls"}</definedName>
    <definedName name="___EEE01">[17]Peralatan!#REF!</definedName>
    <definedName name="___EEE02">[17]Peralatan!#REF!</definedName>
    <definedName name="___EEE03">[17]Peralatan!#REF!</definedName>
    <definedName name="___EEE04">[17]Peralatan!#REF!</definedName>
    <definedName name="___EEE05">[17]Peralatan!#REF!</definedName>
    <definedName name="___EEE06">[17]Peralatan!#REF!</definedName>
    <definedName name="___EEE07">[17]Peralatan!#REF!</definedName>
    <definedName name="___EEE08">[17]Peralatan!#REF!</definedName>
    <definedName name="___EEE09">[17]Peralatan!#REF!</definedName>
    <definedName name="___EEE10">[17]Peralatan!#REF!</definedName>
    <definedName name="___EEE11">[17]Peralatan!#REF!</definedName>
    <definedName name="___EEE12">[17]Peralatan!#REF!</definedName>
    <definedName name="___EEE13">[17]Peralatan!#REF!</definedName>
    <definedName name="___EEE14">[17]Peralatan!#REF!</definedName>
    <definedName name="___EEE15">[17]Peralatan!#REF!</definedName>
    <definedName name="___EEE16">[17]Peralatan!#REF!</definedName>
    <definedName name="___EEE17">[17]Peralatan!#REF!</definedName>
    <definedName name="___EEE18">[17]Peralatan!#REF!</definedName>
    <definedName name="___EEE19">[17]Peralatan!#REF!</definedName>
    <definedName name="___EEE20">[17]Peralatan!#REF!</definedName>
    <definedName name="___EEE21">[17]Peralatan!#REF!</definedName>
    <definedName name="___EEE22">[17]Peralatan!#REF!</definedName>
    <definedName name="___EEE23">[17]Peralatan!#REF!</definedName>
    <definedName name="___EEE24">[17]Peralatan!#REF!</definedName>
    <definedName name="___EEE25">[17]Peralatan!#REF!</definedName>
    <definedName name="___EEE26">[17]Peralatan!#REF!</definedName>
    <definedName name="___EEE27">[17]Peralatan!#REF!</definedName>
    <definedName name="___EEE28">[17]Peralatan!#REF!</definedName>
    <definedName name="___EEE29">[17]Peralatan!#REF!</definedName>
    <definedName name="___EEE30">[17]Peralatan!#REF!</definedName>
    <definedName name="___EEE31">[17]Peralatan!#REF!</definedName>
    <definedName name="___EEE32">[17]Peralatan!#REF!</definedName>
    <definedName name="___EEE33">[17]Peralatan!#REF!</definedName>
    <definedName name="___fdd100">[15]SAP!#REF!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[15]SAP!#REF!</definedName>
    <definedName name="___gal4">'[7]analisa print'!$H$402</definedName>
    <definedName name="___gal6">#REF!</definedName>
    <definedName name="___gal8">#REF!</definedName>
    <definedName name="___giv1">'[18]Up &amp; bhn'!#REF!</definedName>
    <definedName name="___grc1">#REF!</definedName>
    <definedName name="___gvd100">#REF!</definedName>
    <definedName name="___gvd15">#REF!</definedName>
    <definedName name="___gvd150">#REF!</definedName>
    <definedName name="___gvd20">[15]SAP!#REF!</definedName>
    <definedName name="___gvd25">#REF!</definedName>
    <definedName name="___gvd32">[15]SAP!#REF!</definedName>
    <definedName name="___gvd40">[15]SAP!#REF!</definedName>
    <definedName name="___gvd50">#REF!</definedName>
    <definedName name="___gvd65">#REF!</definedName>
    <definedName name="___gvd80">[15]SAP!#REF!</definedName>
    <definedName name="___gyp9">'[18]Up &amp; bhn'!#REF!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r1020">#REF!</definedName>
    <definedName name="___ker2020">#REF!</definedName>
    <definedName name="___ker2025">#REF!</definedName>
    <definedName name="___ker3030">#REF!</definedName>
    <definedName name="___ker40">'[4]HB '!#REF!</definedName>
    <definedName name="___ko2">#REF!</definedName>
    <definedName name="___kof1">[19]Analisa!$AB$17</definedName>
    <definedName name="___kr15">[15]SAP!#REF!</definedName>
    <definedName name="___ky1">#REF!</definedName>
    <definedName name="___ky2">#REF!</definedName>
    <definedName name="___LLL01">'[17]Basic Price'!#REF!</definedName>
    <definedName name="___LLL02">'[17]Basic Price'!#REF!</definedName>
    <definedName name="___LLL03">'[17]Basic Price'!#REF!</definedName>
    <definedName name="___LLL04">'[17]Basic Price'!#REF!</definedName>
    <definedName name="___LLL05">'[17]Basic Price'!#REF!</definedName>
    <definedName name="___LLL06">'[17]Basic Price'!#REF!</definedName>
    <definedName name="___LLL07">'[17]Basic Price'!#REF!</definedName>
    <definedName name="___LLL08">'[17]Basic Price'!#REF!</definedName>
    <definedName name="___LLL09">'[17]Basic Price'!#REF!</definedName>
    <definedName name="___LLL10">'[17]Basic Price'!#REF!</definedName>
    <definedName name="___LLL11">'[17]Basic Price'!#REF!</definedName>
    <definedName name="___mas1" localSheetId="5">{"Book1","4.09 FLORA DAN FAUNA.xls","4.22 PERLENGKAPAN SEKOLAH.xls"}</definedName>
    <definedName name="___mas1" localSheetId="6">{"Book1","4.09 FLORA DAN FAUNA.xls","4.22 PERLENGKAPAN SEKOLAH.xls"}</definedName>
    <definedName name="___mas1">{"Book1","4.09 FLORA DAN FAUNA.xls","4.22 PERLENGKAPAN SEKOLAH.xls"}</definedName>
    <definedName name="___mas12" localSheetId="5">{"Book1","4.09 FLORA DAN FAUNA.xls","4.22 PERLENGKAPAN SEKOLAH.xls"}</definedName>
    <definedName name="___mas12" localSheetId="6">{"Book1","4.09 FLORA DAN FAUNA.xls","4.22 PERLENGKAPAN SEKOLAH.xls"}</definedName>
    <definedName name="___mas12">{"Book1","4.09 FLORA DAN FAUNA.xls","4.22 PERLENGKAPAN SEKOLAH.xls"}</definedName>
    <definedName name="___mas2" localSheetId="5">{"Book1","4.09 FLORA DAN FAUNA.xls","4.22 PERLENGKAPAN SEKOLAH.xls"}</definedName>
    <definedName name="___mas2" localSheetId="6">{"Book1","4.09 FLORA DAN FAUNA.xls","4.22 PERLENGKAPAN SEKOLAH.xls"}</definedName>
    <definedName name="___mas2">{"Book1","4.09 FLORA DAN FAUNA.xls","4.22 PERLENGKAPAN SEKOLAH.xls"}</definedName>
    <definedName name="___mas4" localSheetId="5">{"Book1","4.09 FLORA DAN FAUNA.xls","4.22 PERLENGKAPAN SEKOLAH.xls"}</definedName>
    <definedName name="___mas4" localSheetId="6">{"Book1","4.09 FLORA DAN FAUNA.xls","4.22 PERLENGKAPAN SEKOLAH.xls"}</definedName>
    <definedName name="___mas4">{"Book1","4.09 FLORA DAN FAUNA.xls","4.22 PERLENGKAPAN SEKOLAH.xls"}</definedName>
    <definedName name="___mas5" localSheetId="5">{"Book1","4.09 FLORA DAN FAUNA.xls","4.22 PERLENGKAPAN SEKOLAH.xls"}</definedName>
    <definedName name="___mas5" localSheetId="6">{"Book1","4.09 FLORA DAN FAUNA.xls","4.22 PERLENGKAPAN SEKOLAH.xls"}</definedName>
    <definedName name="___mas5">{"Book1","4.09 FLORA DAN FAUNA.xls","4.22 PERLENGKAPAN SEKOLAH.xls"}</definedName>
    <definedName name="___mas6" localSheetId="5">{"Book1","4.09 FLORA DAN FAUNA.xls","4.22 PERLENGKAPAN SEKOLAH.xls"}</definedName>
    <definedName name="___mas6" localSheetId="6">{"Book1","4.09 FLORA DAN FAUNA.xls","4.22 PERLENGKAPAN SEKOLAH.xls"}</definedName>
    <definedName name="___mas6">{"Book1","4.09 FLORA DAN FAUNA.xls","4.22 PERLENGKAPAN SEKOLAH.xls"}</definedName>
    <definedName name="___mas7" localSheetId="5">{"Book1","4.09 FLORA DAN FAUNA.xls","4.22 PERLENGKAPAN SEKOLAH.xls"}</definedName>
    <definedName name="___mas7" localSheetId="6">{"Book1","4.09 FLORA DAN FAUNA.xls","4.22 PERLENGKAPAN SEKOLAH.xls"}</definedName>
    <definedName name="___mas7">{"Book1","4.09 FLORA DAN FAUNA.xls","4.22 PERLENGKAPAN SEKOLAH.xls"}</definedName>
    <definedName name="___mas8" localSheetId="5">{"Book1","4.09 FLORA DAN FAUNA.xls","4.22 PERLENGKAPAN SEKOLAH.xls"}</definedName>
    <definedName name="___mas8" localSheetId="6">{"Book1","4.09 FLORA DAN FAUNA.xls","4.22 PERLENGKAPAN SEKOLAH.xls"}</definedName>
    <definedName name="___mas8">{"Book1","4.09 FLORA DAN FAUNA.xls","4.22 PERLENGKAPAN SEKOLAH.xls"}</definedName>
    <definedName name="___mas9" localSheetId="5">{"Book1","4.09 FLORA DAN FAUNA.xls","4.22 PERLENGKAPAN SEKOLAH.xls"}</definedName>
    <definedName name="___mas9" localSheetId="6">{"Book1","4.09 FLORA DAN FAUNA.xls","4.22 PERLENGKAPAN SEKOLAH.xls"}</definedName>
    <definedName name="___mas9">{"Book1","4.09 FLORA DAN FAUNA.xls","4.22 PERLENGKAPAN SEKOLAH.xls"}</definedName>
    <definedName name="___MDE01">[20]Peralatan!$BO$27</definedName>
    <definedName name="___MDE02">[20]Peralatan!$BO$47</definedName>
    <definedName name="___MDE03">[20]Peralatan!$BO$67</definedName>
    <definedName name="___MDE04">[20]Peralatan!$BO$87</definedName>
    <definedName name="___MDE05">[20]Peralatan!$BO$107</definedName>
    <definedName name="___MDE06">[20]Peralatan!$BO$127</definedName>
    <definedName name="___MDE07">[20]Peralatan!$BO$147</definedName>
    <definedName name="___MDE08">[20]Peralatan!$BO$167</definedName>
    <definedName name="___MDE09">[20]Peralatan!$BO$187</definedName>
    <definedName name="___MDE10">[20]Peralatan!$BO$207</definedName>
    <definedName name="___MDE11">[20]Peralatan!$BO$227</definedName>
    <definedName name="___MDE12">[20]Peralatan!$BO$247</definedName>
    <definedName name="___MDE13">[20]Peralatan!$BO$267</definedName>
    <definedName name="___MDE14">[20]Peralatan!$BO$287</definedName>
    <definedName name="___MDE15">[20]Peralatan!$BO$307</definedName>
    <definedName name="___MDE16">[20]Peralatan!$BO$327</definedName>
    <definedName name="___MDE17">[20]Peralatan!$BO$347</definedName>
    <definedName name="___MDE18">[20]Peralatan!$BO$367</definedName>
    <definedName name="___MDE19">[20]Peralatan!$BO$387</definedName>
    <definedName name="___MDE20">[20]Peralatan!$BO$407</definedName>
    <definedName name="___MDE21">[20]Peralatan!$BO$427</definedName>
    <definedName name="___MDE22">[20]Peralatan!$BO$447</definedName>
    <definedName name="___MDE23">[20]Peralatan!$BO$467</definedName>
    <definedName name="___MDE24">[20]Peralatan!$BO$487</definedName>
    <definedName name="___MDE25">[20]Peralatan!$BO$507</definedName>
    <definedName name="___MDE26">[20]Peralatan!$BO$527</definedName>
    <definedName name="___MDE27">[20]Peralatan!$BO$547</definedName>
    <definedName name="___MDE28">[20]Peralatan!$BO$567</definedName>
    <definedName name="___MDE29">[20]Peralatan!$BO$587</definedName>
    <definedName name="___MDE30">[20]Peralatan!$BO$607</definedName>
    <definedName name="___MDE31">[20]Peralatan!$BO$627</definedName>
    <definedName name="___MDE32">[20]Peralatan!$BO$647</definedName>
    <definedName name="___MDE33">[20]Peralatan!$BO$667</definedName>
    <definedName name="___MDE34">[20]Peralatan!$BO$698</definedName>
    <definedName name="___ME01">[20]Peralatan!$BO$26</definedName>
    <definedName name="___ME02">[20]Peralatan!$BO$46</definedName>
    <definedName name="___ME03">[20]Peralatan!$BO$66</definedName>
    <definedName name="___ME04">[20]Peralatan!$BO$86</definedName>
    <definedName name="___ME05">[20]Peralatan!$BO$106</definedName>
    <definedName name="___ME06">[20]Peralatan!$BO$126</definedName>
    <definedName name="___ME07">[20]Peralatan!$BO$146</definedName>
    <definedName name="___ME08">[20]Peralatan!$BO$166</definedName>
    <definedName name="___ME09">[20]Peralatan!$BO$186</definedName>
    <definedName name="___me1" localSheetId="5">{"Book1","4.09 FLORA DAN FAUNA.xls","4.22 PERLENGKAPAN SEKOLAH.xls"}</definedName>
    <definedName name="___me1" localSheetId="6">{"Book1","4.09 FLORA DAN FAUNA.xls","4.22 PERLENGKAPAN SEKOLAH.xls"}</definedName>
    <definedName name="___me1">{"Book1","4.09 FLORA DAN FAUNA.xls","4.22 PERLENGKAPAN SEKOLAH.xls"}</definedName>
    <definedName name="___ME10">[20]Peralatan!$BO$206</definedName>
    <definedName name="___ME11">[20]Peralatan!$BO$226</definedName>
    <definedName name="___ME12">[20]Peralatan!$BO$246</definedName>
    <definedName name="___ME13">[20]Peralatan!$BO$266</definedName>
    <definedName name="___ME14">[20]Peralatan!$BO$286</definedName>
    <definedName name="___ME15">[20]Peralatan!$BO$306</definedName>
    <definedName name="___ME16">[20]Peralatan!$BO$326</definedName>
    <definedName name="___ME17">[20]Peralatan!$BO$346</definedName>
    <definedName name="___ME18">[20]Peralatan!$BO$366</definedName>
    <definedName name="___ME19">[20]Peralatan!$BO$386</definedName>
    <definedName name="___me2" localSheetId="5">{"Book1","4.09 FLORA DAN FAUNA.xls","4.22 PERLENGKAPAN SEKOLAH.xls"}</definedName>
    <definedName name="___me2" localSheetId="6">{"Book1","4.09 FLORA DAN FAUNA.xls","4.22 PERLENGKAPAN SEKOLAH.xls"}</definedName>
    <definedName name="___me2">{"Book1","4.09 FLORA DAN FAUNA.xls","4.22 PERLENGKAPAN SEKOLAH.xls"}</definedName>
    <definedName name="___ME20">[20]Peralatan!$BO$406</definedName>
    <definedName name="___ME21">[20]Peralatan!$BO$426</definedName>
    <definedName name="___ME22">[20]Peralatan!$BO$446</definedName>
    <definedName name="___ME23">[20]Peralatan!$BO$466</definedName>
    <definedName name="___ME24">[20]Peralatan!$BO$486</definedName>
    <definedName name="___ME25">[20]Peralatan!$BO$506</definedName>
    <definedName name="___ME26">[20]Peralatan!$BO$526</definedName>
    <definedName name="___ME27">[20]Peralatan!$BO$546</definedName>
    <definedName name="___ME28">[20]Peralatan!$BO$566</definedName>
    <definedName name="___ME29">[20]Peralatan!$BO$586</definedName>
    <definedName name="___me3" localSheetId="5">{"Book1","4.09 FLORA DAN FAUNA.xls","4.22 PERLENGKAPAN SEKOLAH.xls"}</definedName>
    <definedName name="___me3" localSheetId="6">{"Book1","4.09 FLORA DAN FAUNA.xls","4.22 PERLENGKAPAN SEKOLAH.xls"}</definedName>
    <definedName name="___me3">{"Book1","4.09 FLORA DAN FAUNA.xls","4.22 PERLENGKAPAN SEKOLAH.xls"}</definedName>
    <definedName name="___ME30">[20]Peralatan!$BO$606</definedName>
    <definedName name="___ME31">[20]Peralatan!$BO$626</definedName>
    <definedName name="___ME32">[20]Peralatan!$BO$646</definedName>
    <definedName name="___ME33">[20]Peralatan!$BO$666</definedName>
    <definedName name="___ME34">[20]Peralatan!$BO$697</definedName>
    <definedName name="___me4" localSheetId="5">{"Book1","4.09 FLORA DAN FAUNA.xls","4.22 PERLENGKAPAN SEKOLAH.xls"}</definedName>
    <definedName name="___me4" localSheetId="6">{"Book1","4.09 FLORA DAN FAUNA.xls","4.22 PERLENGKAPAN SEKOLAH.xls"}</definedName>
    <definedName name="___me4">{"Book1","4.09 FLORA DAN FAUNA.xls","4.22 PERLENGKAPAN SEKOLAH.xls"}</definedName>
    <definedName name="___me5" localSheetId="5">{"Book1","4.09 FLORA DAN FAUNA.xls","4.22 PERLENGKAPAN SEKOLAH.xls"}</definedName>
    <definedName name="___me5" localSheetId="6">{"Book1","4.09 FLORA DAN FAUNA.xls","4.22 PERLENGKAPAN SEKOLAH.xls"}</definedName>
    <definedName name="___me5">{"Book1","4.09 FLORA DAN FAUNA.xls","4.22 PERLENGKAPAN SEKOLAH.xls"}</definedName>
    <definedName name="___me9" localSheetId="5">{"Book1","4.09 FLORA DAN FAUNA.xls","4.22 PERLENGKAPAN SEKOLAH.xls"}</definedName>
    <definedName name="___me9" localSheetId="6">{"Book1","4.09 FLORA DAN FAUNA.xls","4.22 PERLENGKAPAN SEKOLAH.xls"}</definedName>
    <definedName name="___me9">{"Book1","4.09 FLORA DAN FAUNA.xls","4.22 PERLENGKAPAN SEKOLAH.xls"}</definedName>
    <definedName name="___mek1" localSheetId="5">{"Book1","4.09 FLORA DAN FAUNA.xls","4.22 PERLENGKAPAN SEKOLAH.xls"}</definedName>
    <definedName name="___mek1" localSheetId="6">{"Book1","4.09 FLORA DAN FAUNA.xls","4.22 PERLENGKAPAN SEKOLAH.xls"}</definedName>
    <definedName name="___mek1">{"Book1","4.09 FLORA DAN FAUNA.xls","4.22 PERLENGKAPAN SEKOLAH.xls"}</definedName>
    <definedName name="___mek2" localSheetId="5">{"Book1","4.09 FLORA DAN FAUNA.xls","4.22 PERLENGKAPAN SEKOLAH.xls"}</definedName>
    <definedName name="___mek2" localSheetId="6">{"Book1","4.09 FLORA DAN FAUNA.xls","4.22 PERLENGKAPAN SEKOLAH.xls"}</definedName>
    <definedName name="___mek2">{"Book1","4.09 FLORA DAN FAUNA.xls","4.22 PERLENGKAPAN SEKOLAH.xls"}</definedName>
    <definedName name="___mek3" localSheetId="5">{"Book1","4.09 FLORA DAN FAUNA.xls","4.22 PERLENGKAPAN SEKOLAH.xls"}</definedName>
    <definedName name="___mek3" localSheetId="6">{"Book1","4.09 FLORA DAN FAUNA.xls","4.22 PERLENGKAPAN SEKOLAH.xls"}</definedName>
    <definedName name="___mek3">{"Book1","4.09 FLORA DAN FAUNA.xls","4.22 PERLENGKAPAN SEKOLAH.xls"}</definedName>
    <definedName name="___mek5" localSheetId="5">{"Book1","4.09 FLORA DAN FAUNA.xls","4.22 PERLENGKAPAN SEKOLAH.xls"}</definedName>
    <definedName name="___mek5" localSheetId="6">{"Book1","4.09 FLORA DAN FAUNA.xls","4.22 PERLENGKAPAN SEKOLAH.xls"}</definedName>
    <definedName name="___mek5">{"Book1","4.09 FLORA DAN FAUNA.xls","4.22 PERLENGKAPAN SEKOLAH.xls"}</definedName>
    <definedName name="___mek87" localSheetId="5">{"Book1","4.09 FLORA DAN FAUNA.xls","4.22 PERLENGKAPAN SEKOLAH.xls"}</definedName>
    <definedName name="___mek87" localSheetId="6">{"Book1","4.09 FLORA DAN FAUNA.xls","4.22 PERLENGKAPAN SEKOLAH.xls"}</definedName>
    <definedName name="___mek87">{"Book1","4.09 FLORA DAN FAUNA.xls","4.22 PERLENGKAPAN SEKOLAH.xls"}</definedName>
    <definedName name="___mek9" localSheetId="5">{"Book1","4.09 FLORA DAN FAUNA.xls","4.22 PERLENGKAPAN SEKOLAH.xls"}</definedName>
    <definedName name="___mek9" localSheetId="6">{"Book1","4.09 FLORA DAN FAUNA.xls","4.22 PERLENGKAPAN SEKOLAH.xls"}</definedName>
    <definedName name="___mek9">{"Book1","4.09 FLORA DAN FAUNA.xls","4.22 PERLENGKAPAN SEKOLAH.xls"}</definedName>
    <definedName name="___meq12" localSheetId="5">{"Book1","4.09 FLORA DAN FAUNA.xls","4.22 PERLENGKAPAN SEKOLAH.xls"}</definedName>
    <definedName name="___meq12" localSheetId="6">{"Book1","4.09 FLORA DAN FAUNA.xls","4.22 PERLENGKAPAN SEKOLAH.xls"}</definedName>
    <definedName name="___meq12">{"Book1","4.09 FLORA DAN FAUNA.xls","4.22 PERLENGKAPAN SEKOLAH.xls"}</definedName>
    <definedName name="___MMM01">'[17]Basic Price'!#REF!</definedName>
    <definedName name="___MMM02">'[17]Basic Price'!$H$45</definedName>
    <definedName name="___MMM03">'[17]Basic Price'!$H$56</definedName>
    <definedName name="___MMM04">'[17]Basic Price'!$H$57</definedName>
    <definedName name="___MMM05">'[17]Basic Price'!$H$55</definedName>
    <definedName name="___MMM06">'[17]Basic Price'!$H$58</definedName>
    <definedName name="___MMM07">'[17]Basic Price'!#REF!</definedName>
    <definedName name="___MMM08">'[17]Basic Price'!$H$47</definedName>
    <definedName name="___MMM09">'[17]Basic Price'!$H$48</definedName>
    <definedName name="___MMM10">'[17]Basic Price'!#REF!</definedName>
    <definedName name="___MMM11">'[17]Basic Price'!#REF!</definedName>
    <definedName name="___MMM12">'[17]Basic Price'!$H$46</definedName>
    <definedName name="___MMM13">'[17]Basic Price'!#REF!</definedName>
    <definedName name="___MMM14">'[17]Basic Price'!#REF!</definedName>
    <definedName name="___MMM15">'[17]Basic Price'!#REF!</definedName>
    <definedName name="___MMM16">'[17]Basic Price'!$H$50</definedName>
    <definedName name="___MMM17">'[17]Basic Price'!#REF!</definedName>
    <definedName name="___MMM18">'[17]Basic Price'!$H$60</definedName>
    <definedName name="___MMM19">'[17]Basic Price'!$H$59</definedName>
    <definedName name="___MMM20">'[17]Basic Price'!#REF!</definedName>
    <definedName name="___MMM21">'[17]Basic Price'!#REF!</definedName>
    <definedName name="___MMM22">'[17]Basic Price'!#REF!</definedName>
    <definedName name="___MMM23">'[17]Basic Price'!#REF!</definedName>
    <definedName name="___MMM24">'[17]Basic Price'!#REF!</definedName>
    <definedName name="___MMM25">'[17]Basic Price'!#REF!</definedName>
    <definedName name="___MMM26">'[17]Basic Price'!#REF!</definedName>
    <definedName name="___MMM27">'[17]Basic Price'!$H$51</definedName>
    <definedName name="___MMM28">'[17]Basic Price'!#REF!</definedName>
    <definedName name="___MMM29">'[17]Basic Price'!#REF!</definedName>
    <definedName name="___MMM30">'[17]Basic Price'!#REF!</definedName>
    <definedName name="___MMM31">'[17]Basic Price'!#REF!</definedName>
    <definedName name="___MMM32">'[17]Basic Price'!#REF!</definedName>
    <definedName name="___MMM33">'[17]Basic Price'!#REF!</definedName>
    <definedName name="___MMM34">'[17]Basic Price'!#REF!</definedName>
    <definedName name="___MMM35">'[17]Basic Price'!#REF!</definedName>
    <definedName name="___MMM36">'[17]Basic Price'!#REF!</definedName>
    <definedName name="___MMM37">'[17]Basic Price'!#REF!</definedName>
    <definedName name="___MMM38">'[17]Basic Price'!#REF!</definedName>
    <definedName name="___MMM39">'[17]Basic Price'!#REF!</definedName>
    <definedName name="___MMM40">'[17]Basic Price'!#REF!</definedName>
    <definedName name="___MMM41">'[17]Basic Price'!#REF!</definedName>
    <definedName name="___MMM411">'[17]Basic Price'!#REF!</definedName>
    <definedName name="___MMM42">'[17]Basic Price'!#REF!</definedName>
    <definedName name="___MMM43">'[17]Basic Price'!#REF!</definedName>
    <definedName name="___MMM44">'[17]Basic Price'!#REF!</definedName>
    <definedName name="___MMM45">'[17]Basic Price'!#REF!</definedName>
    <definedName name="___MMM46">'[17]Basic Price'!#REF!</definedName>
    <definedName name="___MMM47">'[17]Basic Price'!#REF!</definedName>
    <definedName name="___MMM48">'[17]Basic Price'!#REF!</definedName>
    <definedName name="___MMM49">'[17]Basic Price'!#REF!</definedName>
    <definedName name="___MMM50">'[17]Basic Price'!#REF!</definedName>
    <definedName name="___MMM51">'[17]Basic Price'!$H$52</definedName>
    <definedName name="___MMM52">'[17]Basic Price'!$H$53</definedName>
    <definedName name="___MMM53">'[17]Basic Price'!#REF!</definedName>
    <definedName name="___MMM54">'[17]Basic Price'!$H$54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v8">'[18]Up &amp; bhn'!#REF!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0">[13]har.sat.B!$H$12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[15]SAP!#REF!</definedName>
    <definedName name="___pvc12">#REF!</definedName>
    <definedName name="___pvc150">[15]SAP!#REF!</definedName>
    <definedName name="___pvc20">[15]SAP!#REF!</definedName>
    <definedName name="___pvc200">[15]SAP!#REF!</definedName>
    <definedName name="___pvc25">[15]SAP!#REF!</definedName>
    <definedName name="___pvc3">#REF!</definedName>
    <definedName name="___pvc300">#REF!</definedName>
    <definedName name="___pvc32">[15]SAP!#REF!</definedName>
    <definedName name="___pvc34">#REF!</definedName>
    <definedName name="___pvc4">'[7]analisa print'!$H$362</definedName>
    <definedName name="___pvc40">[15]SAP!#REF!</definedName>
    <definedName name="___pvc44">#REF!</definedName>
    <definedName name="___pvc50">[15]SAP!#REF!</definedName>
    <definedName name="___pvc6">'[7]analisa print'!$H$373</definedName>
    <definedName name="___pvc65">[15]SAP!#REF!</definedName>
    <definedName name="___pvc8">'[7]analisa print'!$H$384</definedName>
    <definedName name="___pvc80">[15]SAP!#REF!</definedName>
    <definedName name="___pvf100">#REF!</definedName>
    <definedName name="___pvf80">#REF!</definedName>
    <definedName name="___qmd15">[15]SAP!#REF!</definedName>
    <definedName name="___qmd20">[15]SAP!#REF!</definedName>
    <definedName name="___rdd100">[15]SAP!#REF!</definedName>
    <definedName name="___rdd150">[15]SAP!#REF!</definedName>
    <definedName name="___sfv150">#REF!</definedName>
    <definedName name="___std100">#REF!</definedName>
    <definedName name="___std150">#REF!</definedName>
    <definedName name="___std50">#REF!</definedName>
    <definedName name="___std65">#REF!</definedName>
    <definedName name="___tbt1">#REF!</definedName>
    <definedName name="___tbt2">#REF!</definedName>
    <definedName name="___tee4">#REF!</definedName>
    <definedName name="___tee6">#REF!</definedName>
    <definedName name="___tgl1">[21]RINCIAN!$J$15</definedName>
    <definedName name="___tsI3">#N/A</definedName>
    <definedName name="___tsv25">#REF!</definedName>
    <definedName name="___vnt100">#REF!</definedName>
    <definedName name="___vnt40">#REF!</definedName>
    <definedName name="___vnt50">#REF!</definedName>
    <definedName name="___vnt80">#REF!</definedName>
    <definedName name="__123Graph_A" hidden="1">'[22]Urai _Resap pengikat'!$H$12:$H$20</definedName>
    <definedName name="__123Graph_B" hidden="1">'[22]Urai _Resap pengikat'!$I$12:$I$20</definedName>
    <definedName name="__123Graph_X" hidden="1">'[22]Urai _Resap pengikat'!$G$12:$G$20</definedName>
    <definedName name="__6.6">[23]ANAL!$M$873</definedName>
    <definedName name="__7.9">[23]ANAL!$M$1869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HS2">#N/A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>#N/A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PP3">#N/A</definedName>
    <definedName name="__arr3" localSheetId="5">{"Book1","4.09 FLORA DAN FAUNA.xls","4.22 PERLENGKAPAN SEKOLAH.xls"}</definedName>
    <definedName name="__arr3" localSheetId="6">{"Book1","4.09 FLORA DAN FAUNA.xls","4.22 PERLENGKAPAN SEKOLAH.xls"}</definedName>
    <definedName name="__arr3">{"Book1","4.09 FLORA DAN FAUNA.xls","4.22 PERLENGKAPAN SEKOLAH.xls"}</definedName>
    <definedName name="__bcv100">#REF!</definedName>
    <definedName name="__bcv125">#REF!</definedName>
    <definedName name="__bcv150">#REF!</definedName>
    <definedName name="__bsc100">#REF!</definedName>
    <definedName name="__cas80">#REF!</definedName>
    <definedName name="__cod50">[15]SAP!#REF!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er4" localSheetId="5">{"Book1","4.09 FLORA DAN FAUNA.xls","4.22 PERLENGKAPAN SEKOLAH.xls"}</definedName>
    <definedName name="__der4" localSheetId="6">{"Book1","4.09 FLORA DAN FAUNA.xls","4.22 PERLENGKAPAN SEKOLAH.xls"}</definedName>
    <definedName name="__der4">{"Book1","4.09 FLORA DAN FAUNA.xls","4.22 PERLENGKAPAN SEKOLAH.xls"}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V1">[24]Rab!$J$20</definedName>
    <definedName name="__DIV10">[25]Rab!#REF!</definedName>
    <definedName name="__DIV11">[25]Rab!#REF!</definedName>
    <definedName name="__DIV2">[25]Rab!#REF!</definedName>
    <definedName name="__DIV3">[24]Rab!$J$31</definedName>
    <definedName name="__DIV4">[25]Rab!#REF!</definedName>
    <definedName name="__DIV5">[24]Rab!$J$41</definedName>
    <definedName name="__DIV6">[24]Rab!$J$48</definedName>
    <definedName name="__DIV7">[24]Rab!$J$53</definedName>
    <definedName name="__DIV8">[25]Rab!#REF!</definedName>
    <definedName name="__DIV9">[25]Rab!#REF!</definedName>
    <definedName name="__doc5" localSheetId="5">{"Book1","4.09 FLORA DAN FAUNA.xls","4.22 PERLENGKAPAN SEKOLAH.xls"}</definedName>
    <definedName name="__doc5" localSheetId="6">{"Book1","4.09 FLORA DAN FAUNA.xls","4.22 PERLENGKAPAN SEKOLAH.xls"}</definedName>
    <definedName name="__doc5">{"Book1","4.09 FLORA DAN FAUNA.xls","4.22 PERLENGKAPAN SEKOLAH.xls"}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fdd100">[15]SAP!#REF!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[15]SAP!#REF!</definedName>
    <definedName name="__gal4">'[7]analisa print'!$H$402</definedName>
    <definedName name="__gal6">#REF!</definedName>
    <definedName name="__gal8">#REF!</definedName>
    <definedName name="__GIP25">'[26]SAT PL'!$K$22</definedName>
    <definedName name="__GIP3">#REF!</definedName>
    <definedName name="__giv1">'[18]Up &amp; bhn'!#REF!</definedName>
    <definedName name="__grc1">#REF!</definedName>
    <definedName name="__gvd100">#REF!</definedName>
    <definedName name="__gvd15">#REF!</definedName>
    <definedName name="__gvd150">#REF!</definedName>
    <definedName name="__gvd20">[15]SAP!#REF!</definedName>
    <definedName name="__gvd25">#REF!</definedName>
    <definedName name="__gvd32">[15]SAP!#REF!</definedName>
    <definedName name="__gvd40">[15]SAP!#REF!</definedName>
    <definedName name="__gvd50">#REF!</definedName>
    <definedName name="__gvd65">#REF!</definedName>
    <definedName name="__gvd80">[15]SAP!#REF!</definedName>
    <definedName name="__gyp9">'[18]Up &amp; bhn'!#REF!</definedName>
    <definedName name="__HAL1">[27]Mob!#REF!</definedName>
    <definedName name="__HAL2">[27]Mob!#REF!</definedName>
    <definedName name="__HAL3">[24]Rab!$A$42:$L$48</definedName>
    <definedName name="__HAL4">[24]Rab!$A$49:$L$50</definedName>
    <definedName name="__HAL5">[25]Rab!#REF!</definedName>
    <definedName name="__HAL6">[24]Rab!$A$52:$L$58</definedName>
    <definedName name="__HAL7">[25]Rab!#REF!</definedName>
    <definedName name="__HAL8">[25]Rab!#REF!</definedName>
    <definedName name="__hdw1">#REF!</definedName>
    <definedName name="__IntlFixup" hidden="1">TRUE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250">[28]NP!#REF!</definedName>
    <definedName name="__ker1020">#REF!</definedName>
    <definedName name="__ker2020">#REF!</definedName>
    <definedName name="__ker2025">#REF!</definedName>
    <definedName name="__ker3030">#REF!</definedName>
    <definedName name="__ker40">'[4]HB '!#REF!</definedName>
    <definedName name="__ko2">#REF!</definedName>
    <definedName name="__kof1">[19]Analisa!$AB$17</definedName>
    <definedName name="__kpk125">[29]REKAPMC!#REF!</definedName>
    <definedName name="__kpk225">[29]REKAPMC!#REF!</definedName>
    <definedName name="__kr15">[15]SAP!#REF!</definedName>
    <definedName name="__ky1">#REF!</definedName>
    <definedName name="__ky2">#REF!</definedName>
    <definedName name="__LBR1">#REF!</definedName>
    <definedName name="__LBR2">#REF!</definedName>
    <definedName name="__LBR3">#REF!</definedName>
    <definedName name="__LBR4">#REF!</definedName>
    <definedName name="__lk725">[30]Vol.!#REF!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mas1" localSheetId="5">{"Book1","4.09 FLORA DAN FAUNA.xls","4.22 PERLENGKAPAN SEKOLAH.xls"}</definedName>
    <definedName name="__mas1" localSheetId="6">{"Book1","4.09 FLORA DAN FAUNA.xls","4.22 PERLENGKAPAN SEKOLAH.xls"}</definedName>
    <definedName name="__mas1">{"Book1","4.09 FLORA DAN FAUNA.xls","4.22 PERLENGKAPAN SEKOLAH.xls"}</definedName>
    <definedName name="__mas12" localSheetId="5">{"Book1","4.09 FLORA DAN FAUNA.xls","4.22 PERLENGKAPAN SEKOLAH.xls"}</definedName>
    <definedName name="__mas12" localSheetId="6">{"Book1","4.09 FLORA DAN FAUNA.xls","4.22 PERLENGKAPAN SEKOLAH.xls"}</definedName>
    <definedName name="__mas12">{"Book1","4.09 FLORA DAN FAUNA.xls","4.22 PERLENGKAPAN SEKOLAH.xls"}</definedName>
    <definedName name="__mas2" localSheetId="5">{"Book1","4.09 FLORA DAN FAUNA.xls","4.22 PERLENGKAPAN SEKOLAH.xls"}</definedName>
    <definedName name="__mas2" localSheetId="6">{"Book1","4.09 FLORA DAN FAUNA.xls","4.22 PERLENGKAPAN SEKOLAH.xls"}</definedName>
    <definedName name="__mas2">{"Book1","4.09 FLORA DAN FAUNA.xls","4.22 PERLENGKAPAN SEKOLAH.xls"}</definedName>
    <definedName name="__mas4" localSheetId="5">{"Book1","4.09 FLORA DAN FAUNA.xls","4.22 PERLENGKAPAN SEKOLAH.xls"}</definedName>
    <definedName name="__mas4" localSheetId="6">{"Book1","4.09 FLORA DAN FAUNA.xls","4.22 PERLENGKAPAN SEKOLAH.xls"}</definedName>
    <definedName name="__mas4">{"Book1","4.09 FLORA DAN FAUNA.xls","4.22 PERLENGKAPAN SEKOLAH.xls"}</definedName>
    <definedName name="__mas5" localSheetId="5">{"Book1","4.09 FLORA DAN FAUNA.xls","4.22 PERLENGKAPAN SEKOLAH.xls"}</definedName>
    <definedName name="__mas5" localSheetId="6">{"Book1","4.09 FLORA DAN FAUNA.xls","4.22 PERLENGKAPAN SEKOLAH.xls"}</definedName>
    <definedName name="__mas5">{"Book1","4.09 FLORA DAN FAUNA.xls","4.22 PERLENGKAPAN SEKOLAH.xls"}</definedName>
    <definedName name="__mas6" localSheetId="5">{"Book1","4.09 FLORA DAN FAUNA.xls","4.22 PERLENGKAPAN SEKOLAH.xls"}</definedName>
    <definedName name="__mas6" localSheetId="6">{"Book1","4.09 FLORA DAN FAUNA.xls","4.22 PERLENGKAPAN SEKOLAH.xls"}</definedName>
    <definedName name="__mas6">{"Book1","4.09 FLORA DAN FAUNA.xls","4.22 PERLENGKAPAN SEKOLAH.xls"}</definedName>
    <definedName name="__mas7" localSheetId="5">{"Book1","4.09 FLORA DAN FAUNA.xls","4.22 PERLENGKAPAN SEKOLAH.xls"}</definedName>
    <definedName name="__mas7" localSheetId="6">{"Book1","4.09 FLORA DAN FAUNA.xls","4.22 PERLENGKAPAN SEKOLAH.xls"}</definedName>
    <definedName name="__mas7">{"Book1","4.09 FLORA DAN FAUNA.xls","4.22 PERLENGKAPAN SEKOLAH.xls"}</definedName>
    <definedName name="__mas8" localSheetId="5">{"Book1","4.09 FLORA DAN FAUNA.xls","4.22 PERLENGKAPAN SEKOLAH.xls"}</definedName>
    <definedName name="__mas8" localSheetId="6">{"Book1","4.09 FLORA DAN FAUNA.xls","4.22 PERLENGKAPAN SEKOLAH.xls"}</definedName>
    <definedName name="__mas8">{"Book1","4.09 FLORA DAN FAUNA.xls","4.22 PERLENGKAPAN SEKOLAH.xls"}</definedName>
    <definedName name="__mas9" localSheetId="5">{"Book1","4.09 FLORA DAN FAUNA.xls","4.22 PERLENGKAPAN SEKOLAH.xls"}</definedName>
    <definedName name="__mas9" localSheetId="6">{"Book1","4.09 FLORA DAN FAUNA.xls","4.22 PERLENGKAPAN SEKOLAH.xls"}</definedName>
    <definedName name="__mas9">{"Book1","4.09 FLORA DAN FAUNA.xls","4.22 PERLENGKAPAN SEKOLAH.xls"}</definedName>
    <definedName name="__mc6">'[31]Rkp Progres'!$B$28:$O$81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 localSheetId="5">{"Book1","4.09 FLORA DAN FAUNA.xls","4.22 PERLENGKAPAN SEKOLAH.xls"}</definedName>
    <definedName name="__me1" localSheetId="6">{"Book1","4.09 FLORA DAN FAUNA.xls","4.22 PERLENGKAPAN SEKOLAH.xls"}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 localSheetId="5">{"Book1","4.09 FLORA DAN FAUNA.xls","4.22 PERLENGKAPAN SEKOLAH.xls"}</definedName>
    <definedName name="__me2" localSheetId="6">{"Book1","4.09 FLORA DAN FAUNA.xls","4.22 PERLENGKAPAN SEKOLAH.xls"}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 localSheetId="5">{"Book1","4.09 FLORA DAN FAUNA.xls","4.22 PERLENGKAPAN SEKOLAH.xls"}</definedName>
    <definedName name="__me3" localSheetId="6">{"Book1","4.09 FLORA DAN FAUNA.xls","4.22 PERLENGKAPAN SEKOLAH.xls"}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4" localSheetId="5">{"Book1","4.09 FLORA DAN FAUNA.xls","4.22 PERLENGKAPAN SEKOLAH.xls"}</definedName>
    <definedName name="__me4" localSheetId="6">{"Book1","4.09 FLORA DAN FAUNA.xls","4.22 PERLENGKAPAN SEKOLAH.xls"}</definedName>
    <definedName name="__me4">{"Book1","4.09 FLORA DAN FAUNA.xls","4.22 PERLENGKAPAN SEKOLAH.xls"}</definedName>
    <definedName name="__me5" localSheetId="5">{"Book1","4.09 FLORA DAN FAUNA.xls","4.22 PERLENGKAPAN SEKOLAH.xls"}</definedName>
    <definedName name="__me5" localSheetId="6">{"Book1","4.09 FLORA DAN FAUNA.xls","4.22 PERLENGKAPAN SEKOLAH.xls"}</definedName>
    <definedName name="__me5">{"Book1","4.09 FLORA DAN FAUNA.xls","4.22 PERLENGKAPAN SEKOLAH.xls"}</definedName>
    <definedName name="__me9" localSheetId="5">{"Book1","4.09 FLORA DAN FAUNA.xls","4.22 PERLENGKAPAN SEKOLAH.xls"}</definedName>
    <definedName name="__me9" localSheetId="6">{"Book1","4.09 FLORA DAN FAUNA.xls","4.22 PERLENGKAPAN SEKOLAH.xls"}</definedName>
    <definedName name="__me9">{"Book1","4.09 FLORA DAN FAUNA.xls","4.22 PERLENGKAPAN SEKOLAH.xls"}</definedName>
    <definedName name="__mek1" localSheetId="5">{"Book1","4.09 FLORA DAN FAUNA.xls","4.22 PERLENGKAPAN SEKOLAH.xls"}</definedName>
    <definedName name="__mek1" localSheetId="6">{"Book1","4.09 FLORA DAN FAUNA.xls","4.22 PERLENGKAPAN SEKOLAH.xls"}</definedName>
    <definedName name="__mek1">{"Book1","4.09 FLORA DAN FAUNA.xls","4.22 PERLENGKAPAN SEKOLAH.xls"}</definedName>
    <definedName name="__mek2" localSheetId="5">{"Book1","4.09 FLORA DAN FAUNA.xls","4.22 PERLENGKAPAN SEKOLAH.xls"}</definedName>
    <definedName name="__mek2" localSheetId="6">{"Book1","4.09 FLORA DAN FAUNA.xls","4.22 PERLENGKAPAN SEKOLAH.xls"}</definedName>
    <definedName name="__mek2">{"Book1","4.09 FLORA DAN FAUNA.xls","4.22 PERLENGKAPAN SEKOLAH.xls"}</definedName>
    <definedName name="__mek3" localSheetId="5">{"Book1","4.09 FLORA DAN FAUNA.xls","4.22 PERLENGKAPAN SEKOLAH.xls"}</definedName>
    <definedName name="__mek3" localSheetId="6">{"Book1","4.09 FLORA DAN FAUNA.xls","4.22 PERLENGKAPAN SEKOLAH.xls"}</definedName>
    <definedName name="__mek3">{"Book1","4.09 FLORA DAN FAUNA.xls","4.22 PERLENGKAPAN SEKOLAH.xls"}</definedName>
    <definedName name="__mek5" localSheetId="5">{"Book1","4.09 FLORA DAN FAUNA.xls","4.22 PERLENGKAPAN SEKOLAH.xls"}</definedName>
    <definedName name="__mek5" localSheetId="6">{"Book1","4.09 FLORA DAN FAUNA.xls","4.22 PERLENGKAPAN SEKOLAH.xls"}</definedName>
    <definedName name="__mek5">{"Book1","4.09 FLORA DAN FAUNA.xls","4.22 PERLENGKAPAN SEKOLAH.xls"}</definedName>
    <definedName name="__mek87" localSheetId="5">{"Book1","4.09 FLORA DAN FAUNA.xls","4.22 PERLENGKAPAN SEKOLAH.xls"}</definedName>
    <definedName name="__mek87" localSheetId="6">{"Book1","4.09 FLORA DAN FAUNA.xls","4.22 PERLENGKAPAN SEKOLAH.xls"}</definedName>
    <definedName name="__mek87">{"Book1","4.09 FLORA DAN FAUNA.xls","4.22 PERLENGKAPAN SEKOLAH.xls"}</definedName>
    <definedName name="__mek9" localSheetId="5">{"Book1","4.09 FLORA DAN FAUNA.xls","4.22 PERLENGKAPAN SEKOLAH.xls"}</definedName>
    <definedName name="__mek9" localSheetId="6">{"Book1","4.09 FLORA DAN FAUNA.xls","4.22 PERLENGKAPAN SEKOLAH.xls"}</definedName>
    <definedName name="__mek9">{"Book1","4.09 FLORA DAN FAUNA.xls","4.22 PERLENGKAPAN SEKOLAH.xls"}</definedName>
    <definedName name="__meq12" localSheetId="5">{"Book1","4.09 FLORA DAN FAUNA.xls","4.22 PERLENGKAPAN SEKOLAH.xls"}</definedName>
    <definedName name="__meq12" localSheetId="6">{"Book1","4.09 FLORA DAN FAUNA.xls","4.22 PERLENGKAPAN SEKOLAH.xls"}</definedName>
    <definedName name="__meq12">{"Book1","4.09 FLORA DAN FAUNA.xls","4.22 PERLENGKAPAN SEKOLAH.xls"}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new5">#N/A</definedName>
    <definedName name="__P14">[32]ANALISA!#REF!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s15">#REF!</definedName>
    <definedName name="__pav8">'[18]Up &amp; bhn'!#REF!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0">[13]har.sat.B!$H$12</definedName>
    <definedName name="__pc50">#REF!</definedName>
    <definedName name="__pc80">#REF!</definedName>
    <definedName name="__pcf80">#REF!</definedName>
    <definedName name="__ph100">#REF!</definedName>
    <definedName name="__ph150">#REF!</definedName>
    <definedName name="__phf100">#REF!</definedName>
    <definedName name="__phf150">#REF!</definedName>
    <definedName name="__pj1">#REF!</definedName>
    <definedName name="__pj2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[15]SAP!#REF!</definedName>
    <definedName name="__pvc12">#REF!</definedName>
    <definedName name="__pvc150">[15]SAP!#REF!</definedName>
    <definedName name="__PVC2">#REF!</definedName>
    <definedName name="__pvc20">[15]SAP!#REF!</definedName>
    <definedName name="__pvc200">[15]SAP!#REF!</definedName>
    <definedName name="__pvc25">[15]SAP!#REF!</definedName>
    <definedName name="__pvc3">#REF!</definedName>
    <definedName name="__pvc300">#REF!</definedName>
    <definedName name="__pvc32">[15]SAP!#REF!</definedName>
    <definedName name="__pvc34">#REF!</definedName>
    <definedName name="__pvc4">'[7]analisa print'!$H$362</definedName>
    <definedName name="__pvc40">[15]SAP!#REF!</definedName>
    <definedName name="__pvc44">#REF!</definedName>
    <definedName name="__pvc50">[15]SAP!#REF!</definedName>
    <definedName name="__pvc6">'[7]analisa print'!$H$373</definedName>
    <definedName name="__pvc65">[15]SAP!#REF!</definedName>
    <definedName name="__pvc8">'[7]analisa print'!$H$384</definedName>
    <definedName name="__pvc80">[15]SAP!#REF!</definedName>
    <definedName name="__pvf100">#REF!</definedName>
    <definedName name="__pvf80">#REF!</definedName>
    <definedName name="__qmd15">[15]SAP!#REF!</definedName>
    <definedName name="__qmd20">[15]SAP!#REF!</definedName>
    <definedName name="__RAB1">'[5]RAB 2'!$B$1:$H$172</definedName>
    <definedName name="__rdd100">[15]SAP!#REF!</definedName>
    <definedName name="__rdd150">[15]SAP!#REF!</definedName>
    <definedName name="__rek2">'[33]8LT 12'!#REF!</definedName>
    <definedName name="__sfv150">#REF!</definedName>
    <definedName name="__shared_1_0_0">"#REF!*#REF!"</definedName>
    <definedName name="__shared_1_0_1">"#REF!*#REF!"</definedName>
    <definedName name="__shared_1_0_2">"#REF!*#REF!"</definedName>
    <definedName name="__shared_1_0_3">"#REF!*#REF!"</definedName>
    <definedName name="__shared_4_0_0">"#REF!*#REF!"</definedName>
    <definedName name="__SNI0116">#REF!</definedName>
    <definedName name="__SNI1141">#REF!</definedName>
    <definedName name="__std100">#REF!</definedName>
    <definedName name="__std150">#REF!</definedName>
    <definedName name="__std50">#REF!</definedName>
    <definedName name="__std65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tbt1">#REF!</definedName>
    <definedName name="__tbt2">#REF!</definedName>
    <definedName name="__tee4">#REF!</definedName>
    <definedName name="__tee6">#REF!</definedName>
    <definedName name="__tgl1">[21]RINCIAN!$J$15</definedName>
    <definedName name="__tl20">#REF!</definedName>
    <definedName name="__tl40">#REF!</definedName>
    <definedName name="__tsI3">#N/A</definedName>
    <definedName name="__tsv25">#REF!</definedName>
    <definedName name="__vnt100">#REF!</definedName>
    <definedName name="__vnt40">#REF!</definedName>
    <definedName name="__vnt50">#REF!</definedName>
    <definedName name="__vnt80">#REF!</definedName>
    <definedName name="__xlnm.Print_Area_1">#REF!</definedName>
    <definedName name="__xlnm.Print_Area_3">#REF!</definedName>
    <definedName name="_1">#REF!</definedName>
    <definedName name="_1_m1_List_Langit_langit__kayu_profil">#REF!</definedName>
    <definedName name="_10">[34]TENAGA!#REF!</definedName>
    <definedName name="_10_7.1__3">[35]ANAL!$M$928</definedName>
    <definedName name="_10000_37">"$#REF!.$#REF!$#REF!"</definedName>
    <definedName name="_11">[34]TENAGA!#REF!</definedName>
    <definedName name="_11_7.1__5">[35]ANAL!$M$983</definedName>
    <definedName name="_12">[34]TENAGA!#REF!</definedName>
    <definedName name="_12_7.1__7">[35]ANAL!$M$1038</definedName>
    <definedName name="_13">[34]TENAGA!#REF!</definedName>
    <definedName name="_13_7.1__8">[35]ANAL!$M$1093</definedName>
    <definedName name="_14">[34]TENAGA!#REF!</definedName>
    <definedName name="_14_7.10__3">[35]ANAL!$M$2035</definedName>
    <definedName name="_15">[34]TENAGA!#REF!</definedName>
    <definedName name="_15_7.15__5">[35]ANAL!$M$2090</definedName>
    <definedName name="_16">[34]TENAGA!#REF!</definedName>
    <definedName name="_16_7.3__3">[36]ANAL!$M$1203</definedName>
    <definedName name="_17">[34]TENAGA!#REF!</definedName>
    <definedName name="_17_7.4__3">[35]ANAL!$M$1258</definedName>
    <definedName name="_18">[34]TENAGA!#REF!</definedName>
    <definedName name="_18_7.5__1">[35]ANAL!$M$1313</definedName>
    <definedName name="_18_A_1">"'file://Server-win2000/div-proyek/PROYEK/TH-1996/9608/BQ-BARU/PAKET-I/BQ.xls'#$304_06.$#REF!$#REF!"</definedName>
    <definedName name="_19">#N/A</definedName>
    <definedName name="_19_7.5__2">[35]ANAL!$M$1368</definedName>
    <definedName name="_1A">'[37]I-KAMAR'!#REF!</definedName>
    <definedName name="_1A_2_1">#REF!</definedName>
    <definedName name="_1Excel_BuiltIn_Print_Area_8_1">#REF!</definedName>
    <definedName name="_2">#REF!</definedName>
    <definedName name="_2_1">#REF!</definedName>
    <definedName name="_2_2">#REF!</definedName>
    <definedName name="_2_2_1">#REF!</definedName>
    <definedName name="_2_3.1__1">[36]ANAL!$M$156</definedName>
    <definedName name="_2_3_1">#REF!</definedName>
    <definedName name="_2_3_2">#REF!</definedName>
    <definedName name="_2_3_3">#REF!</definedName>
    <definedName name="_20">[34]TENAGA!#REF!</definedName>
    <definedName name="_20_7.6__10">[35]ANAL!$M$1533</definedName>
    <definedName name="_21">#N/A</definedName>
    <definedName name="_21_7.6__13">[35]ANAL!$M$1704</definedName>
    <definedName name="_22">#N/A</definedName>
    <definedName name="_22_7.6__16_A">[35]ANAL!$M$1594</definedName>
    <definedName name="_23">#REF!</definedName>
    <definedName name="_23_7.6__16_B">[35]ANAL!$M$1649</definedName>
    <definedName name="_24">#REF!</definedName>
    <definedName name="_24_7.6__8">[35]ANAL!$M$1423</definedName>
    <definedName name="_25">#REF!</definedName>
    <definedName name="_25_7.6__9">[35]ANAL!$M$1481</definedName>
    <definedName name="_26">#REF!</definedName>
    <definedName name="_26_7.7__3">[35]ANAL!$M$1759</definedName>
    <definedName name="_27">#REF!</definedName>
    <definedName name="_27_7.7__7">[35]ANAL!$M$1814</definedName>
    <definedName name="_28">#REF!</definedName>
    <definedName name="_28_8.2__2">[35]ANAL!$M$2145</definedName>
    <definedName name="_29">#REF!</definedName>
    <definedName name="_29_8.4__1">[35]ANAL!$M$2200</definedName>
    <definedName name="_3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.1__3">[36]ANAL!$M$266</definedName>
    <definedName name="_3_3_2">#REF!</definedName>
    <definedName name="_3_4">#REF!</definedName>
    <definedName name="_30">#REF!</definedName>
    <definedName name="_30_8.4__5">[36]ANAL!$M$1980</definedName>
    <definedName name="_31">#REF!</definedName>
    <definedName name="_32">#REF!</definedName>
    <definedName name="_32_8.4__6">[36]ANAL!#REF!</definedName>
    <definedName name="_33">#REF!</definedName>
    <definedName name="_33_ANL_LS">'[36]ANL LS'!$L$38</definedName>
    <definedName name="_34">#REF!</definedName>
    <definedName name="_34_BRB_TMR2">#REF!</definedName>
    <definedName name="_345">#REF!</definedName>
    <definedName name="_35">#REF!</definedName>
    <definedName name="_35_BT_PRAHU">#REF!</definedName>
    <definedName name="_36">#REF!</definedName>
    <definedName name="_36_REK_HG">#REF!</definedName>
    <definedName name="_37">#REF!</definedName>
    <definedName name="_37_REK_JUHU">#REF!</definedName>
    <definedName name="_38">#REF!</definedName>
    <definedName name="_38_REK_PRAHU">#REF!</definedName>
    <definedName name="_39">#REF!</definedName>
    <definedName name="_39_REK_SUMBAI">#REF!</definedName>
    <definedName name="_4">#REF!</definedName>
    <definedName name="_4_1_1">#REF!</definedName>
    <definedName name="_4_1_2">#REF!</definedName>
    <definedName name="_4_2_2">#REF!</definedName>
    <definedName name="_4_3.2__1">[36]ANAL!$M$321</definedName>
    <definedName name="_40">#REF!</definedName>
    <definedName name="_40_RMH_GURU">#REF!</definedName>
    <definedName name="_41">#REF!</definedName>
    <definedName name="_41_SMP_BAS">#REF!</definedName>
    <definedName name="_42">#REF!</definedName>
    <definedName name="_42_SMU_BAS">#REF!</definedName>
    <definedName name="_43">#REF!</definedName>
    <definedName name="_43_WC_SMPBRB">#REF!</definedName>
    <definedName name="_44">#REF!</definedName>
    <definedName name="_44_3.1__1">[38]ANAL!$M$156</definedName>
    <definedName name="_45">#REF!</definedName>
    <definedName name="_45_3.1__3">[38]ANAL!$M$266</definedName>
    <definedName name="_46">#REF!</definedName>
    <definedName name="_46_3.2__1">[38]ANAL!$M$321</definedName>
    <definedName name="_47">#REF!</definedName>
    <definedName name="_47_3.2__2">[38]ANAL!$M$376</definedName>
    <definedName name="_48">#REF!</definedName>
    <definedName name="_48_5.1__1">[38]ANAL!$M$486</definedName>
    <definedName name="_49">#REF!</definedName>
    <definedName name="_49_5.1__2">[38]ANAL!$M$541</definedName>
    <definedName name="_4WORD_M_001_07">#REF!</definedName>
    <definedName name="_4WORD_O_005_E_">#REF!</definedName>
    <definedName name="_5">#REF!</definedName>
    <definedName name="_5_1_">#REF!</definedName>
    <definedName name="_5_1_1">#REF!</definedName>
    <definedName name="_5_1_2">#REF!</definedName>
    <definedName name="_5_2">#REF!</definedName>
    <definedName name="_5_3.2__2">[36]ANAL!$M$376</definedName>
    <definedName name="_5_5">#REF!</definedName>
    <definedName name="_5_7_1">#REF!</definedName>
    <definedName name="_50">#REF!</definedName>
    <definedName name="_50_6.1__1">[38]ANAL!$M$651</definedName>
    <definedName name="_5000_37">"$#REF!.$#REF!$#REF!"</definedName>
    <definedName name="_51">#REF!</definedName>
    <definedName name="_51_6.1__2">[39]ANAL!$M$706</definedName>
    <definedName name="_52">#REF!</definedName>
    <definedName name="_52_6.6">[38]ANAL!$M$873</definedName>
    <definedName name="_53">#REF!</definedName>
    <definedName name="_53_7.1__3">[39]ANAL!$M$928</definedName>
    <definedName name="_54">#REF!</definedName>
    <definedName name="_54_7.1__5">[39]ANAL!$M$983</definedName>
    <definedName name="_55">#REF!</definedName>
    <definedName name="_55_7.1__7">[39]ANAL!$M$1038</definedName>
    <definedName name="_56">#REF!</definedName>
    <definedName name="_56_7.1__8">[39]ANAL!$M$1093</definedName>
    <definedName name="_57">#REF!</definedName>
    <definedName name="_57_7.10__3">[39]ANAL!$M$2035</definedName>
    <definedName name="_58">#REF!</definedName>
    <definedName name="_58_7.15__5">[39]ANAL!$M$2090</definedName>
    <definedName name="_59">#REF!</definedName>
    <definedName name="_59_7.3__3">[38]ANAL!$M$1203</definedName>
    <definedName name="_6">[34]TENAGA!#REF!</definedName>
    <definedName name="_6.6">[40]ANAL!$M$873</definedName>
    <definedName name="_6_1_1">#REF!</definedName>
    <definedName name="_6_1_2">#REF!</definedName>
    <definedName name="_6_1_7">#REF!</definedName>
    <definedName name="_6_10_2">#REF!</definedName>
    <definedName name="_6_5.1__1">[36]ANAL!$M$486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0_7.4__3">[39]ANAL!$M$1258</definedName>
    <definedName name="_61">#REF!</definedName>
    <definedName name="_61_7.5__1">[39]ANAL!$M$1313</definedName>
    <definedName name="_62">#REF!</definedName>
    <definedName name="_62_7.5__2">[39]ANAL!$M$1368</definedName>
    <definedName name="_63">#REF!</definedName>
    <definedName name="_63_7.6__10">[39]ANAL!$M$1533</definedName>
    <definedName name="_64">#REF!</definedName>
    <definedName name="_64_7.6__13">[39]ANAL!$M$1704</definedName>
    <definedName name="_65">#REF!</definedName>
    <definedName name="_65_7.6__16_A">[39]ANAL!$M$1594</definedName>
    <definedName name="_66">#REF!</definedName>
    <definedName name="_66_7.6__16_B">[39]ANAL!$M$1649</definedName>
    <definedName name="_67">#REF!</definedName>
    <definedName name="_67_7.6__8">[39]ANAL!$M$1423</definedName>
    <definedName name="_68">#REF!</definedName>
    <definedName name="_68_7.6__9">[39]ANAL!$M$1481</definedName>
    <definedName name="_69">#REF!</definedName>
    <definedName name="_69_7.7__3">[39]ANAL!$M$1759</definedName>
    <definedName name="_7">[34]TENAGA!#REF!</definedName>
    <definedName name="_7.1__2">'[41]D7(1)'!#REF!</definedName>
    <definedName name="_7.9">[40]ANAL!$M$1869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5.1__2">[36]ANAL!$M$541</definedName>
    <definedName name="_7_6_4">#REF!</definedName>
    <definedName name="_7_6_5">#REF!</definedName>
    <definedName name="_70">#REF!</definedName>
    <definedName name="_70_7.7__7">[39]ANAL!$M$1814</definedName>
    <definedName name="_71_7.9">[38]ANAL!$M$1869</definedName>
    <definedName name="_72_8.2__2">[39]ANAL!$M$2145</definedName>
    <definedName name="_73_8.4__1">[39]ANAL!$M$2200</definedName>
    <definedName name="_74_8.4__5">[38]ANAL!$M$1980</definedName>
    <definedName name="_750_KVA_X_64___37">"$#REF!.$#REF!$#REF!"</definedName>
    <definedName name="_76_8.4__6">[38]ANAL!#REF!</definedName>
    <definedName name="_77ANL_LS">'[38]ANL LS'!$L$38</definedName>
    <definedName name="_78BRB_TMR2">#REF!</definedName>
    <definedName name="_79BT_PRAHU">#REF!</definedName>
    <definedName name="_8">[34]TENAGA!#REF!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_6.1__1">[36]ANAL!$M$651</definedName>
    <definedName name="_8000_37">"$#REF!.$#REF!$#REF!"</definedName>
    <definedName name="_80REK_HG">#REF!</definedName>
    <definedName name="_818FA">#REF!</definedName>
    <definedName name="_818PK">#REF!</definedName>
    <definedName name="_81REK_JUHU">#REF!</definedName>
    <definedName name="_82REK_PRAHU">#REF!</definedName>
    <definedName name="_83REK_SUMBAI">#REF!</definedName>
    <definedName name="_84RMH_GURU">#REF!</definedName>
    <definedName name="_85SMP_BAS">#REF!</definedName>
    <definedName name="_86SMU_BAS">#REF!</definedName>
    <definedName name="_87WC_SMPBRB">#REF!</definedName>
    <definedName name="_9">[34]TENAGA!#REF!</definedName>
    <definedName name="_9_6.1__2">[35]ANAL!$M$706</definedName>
    <definedName name="_A">#N/A</definedName>
    <definedName name="_A1">#REF!</definedName>
    <definedName name="_A2">#REF!</definedName>
    <definedName name="_A3">#REF!</definedName>
    <definedName name="_A4">#REF!</definedName>
    <definedName name="_AA1">#REF!</definedName>
    <definedName name="_abs100">#REF!</definedName>
    <definedName name="_abu2">[42]Bahan!#REF!</definedName>
    <definedName name="_abu3">[42]Bahan!#REF!</definedName>
    <definedName name="_add4">#N/A</definedName>
    <definedName name="_AHS2">#N/A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PP3">#N/A</definedName>
    <definedName name="_arr3" localSheetId="5">{"Book1","4.09 FLORA DAN FAUNA.xls","4.22 PERLENGKAPAN SEKOLAH.xls"}</definedName>
    <definedName name="_arr3" localSheetId="6">{"Book1","4.09 FLORA DAN FAUNA.xls","4.22 PERLENGKAPAN SEKOLAH.xls"}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B">"$#REF!.$#REF!$#REF!"</definedName>
    <definedName name="_B_37">"$#REF!.$#REF!$#REF!"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cv100">#REF!</definedName>
    <definedName name="_bcv125">#REF!</definedName>
    <definedName name="_bcv150">#REF!</definedName>
    <definedName name="_BPM2">'[43]H S D'!$E$28</definedName>
    <definedName name="_bpm57">'[43]H S D'!$E$26</definedName>
    <definedName name="_BSC100">#REF!</definedName>
    <definedName name="_BSC150">#REF!</definedName>
    <definedName name="_BSC60">#REF!</definedName>
    <definedName name="_BSC65">'[44]SAT PL'!$K$204</definedName>
    <definedName name="_BSC80">#REF!</definedName>
    <definedName name="_c">#REF!</definedName>
    <definedName name="_C_37">"$#REF!.$AP$21"</definedName>
    <definedName name="_C1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as80">#REF!</definedName>
    <definedName name="_CH1..H1___C__R_37">"$#REF!.$#REF!$#REF!"</definedName>
    <definedName name="_CH11..H11___C__37">"$#REF!.$#REF!$#REF!"</definedName>
    <definedName name="_CH13..H13___C__37">"$#REF!.$#REF!$#REF!"</definedName>
    <definedName name="_CH15..H15___C__37">"$#REF!.$#REF!$#REF!"</definedName>
    <definedName name="_CH17..H17___C__37">"$#REF!.$#REF!$#REF!"</definedName>
    <definedName name="_CH19..H19___C__37">"$#REF!.$#REF!$#REF!"</definedName>
    <definedName name="_CH21..H21___C__37">"$#REF!.$#REF!$#REF!"</definedName>
    <definedName name="_CH23..H23___C__37">"$#REF!.$#REF!$#REF!"</definedName>
    <definedName name="_CH25..H25___C__37">"$#REF!.$#REF!$#REF!"</definedName>
    <definedName name="_CH27..H27___C__37">"$#REF!.$#REF!$#REF!"</definedName>
    <definedName name="_CH29..H29___C__37">"$#REF!.$#REF!$#REF!"</definedName>
    <definedName name="_CH3..H3___C__R_37">"$#REF!.$#REF!$#REF!"</definedName>
    <definedName name="_CH31..H31___C__37">"$#REF!.$#REF!$#REF!"</definedName>
    <definedName name="_CH33..H33___C__37">"$#REF!.$#REF!$#REF!"</definedName>
    <definedName name="_CH35..H35___C__37">"$#REF!.$#REF!$#REF!"</definedName>
    <definedName name="_CH37..H37___C__37">"$#REF!.$#REF!$#REF!"</definedName>
    <definedName name="_CH39..H39___C__37">"$#REF!.$#REF!$#REF!"</definedName>
    <definedName name="_CH41..H41___C__37">"$#REF!.$#REF!$#REF!"</definedName>
    <definedName name="_CH43..H43___C__37">"$#REF!.$#REF!$#REF!"</definedName>
    <definedName name="_CH45..H45___C__37">"$#REF!.$#REF!$#REF!"</definedName>
    <definedName name="_CH5..H5___C__R_37">"$#REF!.$#REF!$#REF!"</definedName>
    <definedName name="_CH7..H7___C__R_37">"$#REF!.$#REF!$#REF!"</definedName>
    <definedName name="_CH9..H9___C__R_37">"$#REF!.$#REF!$#REF!"</definedName>
    <definedName name="_cod50">[15]SAP!#REF!</definedName>
    <definedName name="_cor123">[45]Analisa!$I$116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"$#REF!.$#REF!$#REF!"</definedName>
    <definedName name="_D_37">"$#REF!.$#REF!$#REF!"</definedName>
    <definedName name="_D1">#REF!</definedName>
    <definedName name="_D2">#REF!</definedName>
    <definedName name="_D3">#REF!</definedName>
    <definedName name="_D4">#REF!</definedName>
    <definedName name="_D5">#REF!</definedName>
    <definedName name="_DAF10">#REF!</definedName>
    <definedName name="_daf32">#REF!</definedName>
    <definedName name="_daf33">#REF!</definedName>
    <definedName name="_DEC42">#N/A</definedName>
    <definedName name="_der4" localSheetId="5">{"Book1","4.09 FLORA DAN FAUNA.xls","4.22 PERLENGKAPAN SEKOLAH.xls"}</definedName>
    <definedName name="_der4" localSheetId="6">{"Book1","4.09 FLORA DAN FAUNA.xls","4.22 PERLENGKAPAN SEKOLAH.xls"}</definedName>
    <definedName name="_der4">{"Book1","4.09 FLORA DAN FAUNA.xls","4.22 PERLENGKAPAN SEKOLAH.xls"}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oc5" localSheetId="5">{"Book1","4.09 FLORA DAN FAUNA.xls","4.22 PERLENGKAPAN SEKOLAH.xls"}</definedName>
    <definedName name="_doc5" localSheetId="6">{"Book1","4.09 FLORA DAN FAUNA.xls","4.22 PERLENGKAPAN SEKOLAH.xls"}</definedName>
    <definedName name="_doc5">{"Book1","4.09 FLORA DAN FAUNA.xls","4.22 PERLENGKAPAN SEKOLAH.xls"}</definedName>
    <definedName name="_DTR3">'[43]H S D'!$E$62</definedName>
    <definedName name="_E">"$#REF!.$AP$19"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F">"$#REF!.$#REF!$#REF!"</definedName>
    <definedName name="_F_23">"$#REF!.$#REF!$#REF!"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9">#REF!</definedName>
    <definedName name="_fdd100">[15]SAP!#REF!</definedName>
    <definedName name="_Fill" localSheetId="10" hidden="1">#REF!</definedName>
    <definedName name="_Fill" localSheetId="9" hidden="1">#REF!</definedName>
    <definedName name="_Fill" hidden="1">#REF!</definedName>
    <definedName name="_xlnm._FilterDatabase" localSheetId="10" hidden="1">'[46]HRG BAHAN &amp; UPAH okk'!#REF!</definedName>
    <definedName name="_xlnm._FilterDatabase" localSheetId="9" hidden="1">'[46]HRG BAHAN &amp; UPAH okk'!#REF!</definedName>
    <definedName name="_xlnm._FilterDatabase" hidden="1">'[46]HRG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[15]SAP!#REF!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"$#REF!.$AL$34"</definedName>
    <definedName name="_G_37">"$#REF!.$AL$34"</definedName>
    <definedName name="_gal4">'[7]analisa print'!$H$402</definedName>
    <definedName name="_gal6">#REF!</definedName>
    <definedName name="_gal8">#REF!</definedName>
    <definedName name="_GIP2">[47]HARSAT!#REF!</definedName>
    <definedName name="_GIP21">#REF!</definedName>
    <definedName name="_GIP25">'[48]SAT PL'!$K$22</definedName>
    <definedName name="_GIP32">'[48]SAT PL'!$K$31</definedName>
    <definedName name="_gip4">[47]HARSAT!#REF!</definedName>
    <definedName name="_GIP40">'[26]SAT PL'!$K$40</definedName>
    <definedName name="_GIP60">#REF!</definedName>
    <definedName name="_GIP75">'[49] SAT PL'!$K$70</definedName>
    <definedName name="_giv1">'[50]Up &amp; bhn'!#REF!</definedName>
    <definedName name="_grc1">#REF!</definedName>
    <definedName name="_GTV20">'[51]harga bahan M&amp;E'!$Q$884</definedName>
    <definedName name="_GTV25">'[51]harga bahan M&amp;E'!$Q$882</definedName>
    <definedName name="_GTV32">'[51]harga bahan M&amp;E'!$Q$880</definedName>
    <definedName name="_GTV40">'[51]harga bahan M&amp;E'!$Q$878</definedName>
    <definedName name="_GTV50">'[51]harga bahan M&amp;E'!$Q$876</definedName>
    <definedName name="_GTV65">'[51]harga bahan M&amp;E'!$Q$874</definedName>
    <definedName name="_GTV80">'[51]harga bahan M&amp;E'!$Q$870</definedName>
    <definedName name="_gvd100">#REF!</definedName>
    <definedName name="_gvd15">#REF!</definedName>
    <definedName name="_gvd150">#REF!</definedName>
    <definedName name="_gvd20">[15]SAP!#REF!</definedName>
    <definedName name="_gvd25">#REF!</definedName>
    <definedName name="_gvd32">[15]SAP!#REF!</definedName>
    <definedName name="_gvd40">[15]SAP!#REF!</definedName>
    <definedName name="_gvd50">#REF!</definedName>
    <definedName name="_gvd65">#REF!</definedName>
    <definedName name="_gvd80">[15]SAP!#REF!</definedName>
    <definedName name="_gyp9">'[50]Up &amp; bhn'!#REF!</definedName>
    <definedName name="_H">"$#REF!.$AI$34"</definedName>
    <definedName name="_H_37">"$#REF!.$AI$34"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I">#REF!</definedName>
    <definedName name="_I_37">"$#REF!.$AH$34"</definedName>
    <definedName name="_J">"$#REF!.$#REF!$#REF!"</definedName>
    <definedName name="_J_37">"$#REF!.$#REF!$#REF!"</definedName>
    <definedName name="_J2">#REF!</definedName>
    <definedName name="_j3">#REF!</definedName>
    <definedName name="_j4">#REF!</definedName>
    <definedName name="_JDL2" hidden="1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"$#REF!.$#REF!$#REF!"</definedName>
    <definedName name="_K_37">"$#REF!.$#REF!$#REF!"</definedName>
    <definedName name="_K1">#REF!</definedName>
    <definedName name="_K2">#REF!</definedName>
    <definedName name="_k250">[52]NP!#REF!</definedName>
    <definedName name="_K3">#REF!</definedName>
    <definedName name="_K4">#REF!</definedName>
    <definedName name="_ker1020">#REF!</definedName>
    <definedName name="_ker2020">#REF!</definedName>
    <definedName name="_ker2025">#REF!</definedName>
    <definedName name="_ker3030">#REF!</definedName>
    <definedName name="_ker40">'[4]HB '!#REF!</definedName>
    <definedName name="_Key1" hidden="1">#REF!</definedName>
    <definedName name="_Key2" hidden="1">#REF!</definedName>
    <definedName name="_ko2">#REF!</definedName>
    <definedName name="_kof1">[19]Analisa!$AB$17</definedName>
    <definedName name="_kpk125">[53]REKAPMC!#REF!</definedName>
    <definedName name="_kpk225">[53]REKAPMC!#REF!</definedName>
    <definedName name="_kr15">[15]SAP!#REF!</definedName>
    <definedName name="_ky1">#REF!</definedName>
    <definedName name="_ky2">#REF!</definedName>
    <definedName name="_L">"$#REF!.$AP$27"</definedName>
    <definedName name="_L_37">"$#REF!.$AP$27"</definedName>
    <definedName name="_LBR1">#REF!</definedName>
    <definedName name="_LBR2">#REF!</definedName>
    <definedName name="_LBR3">#REF!</definedName>
    <definedName name="_LBR4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'[54]Basic Price'!#REF!</definedName>
    <definedName name="_M">"$#REF!.$K$1"</definedName>
    <definedName name="_M_23">"$#REF!.$K$1"</definedName>
    <definedName name="_mas1" localSheetId="5">{"Book1","4.09 FLORA DAN FAUNA.xls","4.22 PERLENGKAPAN SEKOLAH.xls"}</definedName>
    <definedName name="_mas1" localSheetId="6">{"Book1","4.09 FLORA DAN FAUNA.xls","4.22 PERLENGKAPAN SEKOLAH.xls"}</definedName>
    <definedName name="_mas1">{"Book1","4.09 FLORA DAN FAUNA.xls","4.22 PERLENGKAPAN SEKOLAH.xls"}</definedName>
    <definedName name="_mas12" localSheetId="5">{"Book1","4.09 FLORA DAN FAUNA.xls","4.22 PERLENGKAPAN SEKOLAH.xls"}</definedName>
    <definedName name="_mas12" localSheetId="6">{"Book1","4.09 FLORA DAN FAUNA.xls","4.22 PERLENGKAPAN SEKOLAH.xls"}</definedName>
    <definedName name="_mas12">{"Book1","4.09 FLORA DAN FAUNA.xls","4.22 PERLENGKAPAN SEKOLAH.xls"}</definedName>
    <definedName name="_mas2" localSheetId="5">{"Book1","4.09 FLORA DAN FAUNA.xls","4.22 PERLENGKAPAN SEKOLAH.xls"}</definedName>
    <definedName name="_mas2" localSheetId="6">{"Book1","4.09 FLORA DAN FAUNA.xls","4.22 PERLENGKAPAN SEKOLAH.xls"}</definedName>
    <definedName name="_mas2">{"Book1","4.09 FLORA DAN FAUNA.xls","4.22 PERLENGKAPAN SEKOLAH.xls"}</definedName>
    <definedName name="_mas4" localSheetId="5">{"Book1","4.09 FLORA DAN FAUNA.xls","4.22 PERLENGKAPAN SEKOLAH.xls"}</definedName>
    <definedName name="_mas4" localSheetId="6">{"Book1","4.09 FLORA DAN FAUNA.xls","4.22 PERLENGKAPAN SEKOLAH.xls"}</definedName>
    <definedName name="_mas4">{"Book1","4.09 FLORA DAN FAUNA.xls","4.22 PERLENGKAPAN SEKOLAH.xls"}</definedName>
    <definedName name="_mas5" localSheetId="5">{"Book1","4.09 FLORA DAN FAUNA.xls","4.22 PERLENGKAPAN SEKOLAH.xls"}</definedName>
    <definedName name="_mas5" localSheetId="6">{"Book1","4.09 FLORA DAN FAUNA.xls","4.22 PERLENGKAPAN SEKOLAH.xls"}</definedName>
    <definedName name="_mas5">{"Book1","4.09 FLORA DAN FAUNA.xls","4.22 PERLENGKAPAN SEKOLAH.xls"}</definedName>
    <definedName name="_mas6" localSheetId="5">{"Book1","4.09 FLORA DAN FAUNA.xls","4.22 PERLENGKAPAN SEKOLAH.xls"}</definedName>
    <definedName name="_mas6" localSheetId="6">{"Book1","4.09 FLORA DAN FAUNA.xls","4.22 PERLENGKAPAN SEKOLAH.xls"}</definedName>
    <definedName name="_mas6">{"Book1","4.09 FLORA DAN FAUNA.xls","4.22 PERLENGKAPAN SEKOLAH.xls"}</definedName>
    <definedName name="_mas7" localSheetId="5">{"Book1","4.09 FLORA DAN FAUNA.xls","4.22 PERLENGKAPAN SEKOLAH.xls"}</definedName>
    <definedName name="_mas7" localSheetId="6">{"Book1","4.09 FLORA DAN FAUNA.xls","4.22 PERLENGKAPAN SEKOLAH.xls"}</definedName>
    <definedName name="_mas7">{"Book1","4.09 FLORA DAN FAUNA.xls","4.22 PERLENGKAPAN SEKOLAH.xls"}</definedName>
    <definedName name="_mas8" localSheetId="5">{"Book1","4.09 FLORA DAN FAUNA.xls","4.22 PERLENGKAPAN SEKOLAH.xls"}</definedName>
    <definedName name="_mas8" localSheetId="6">{"Book1","4.09 FLORA DAN FAUNA.xls","4.22 PERLENGKAPAN SEKOLAH.xls"}</definedName>
    <definedName name="_mas8">{"Book1","4.09 FLORA DAN FAUNA.xls","4.22 PERLENGKAPAN SEKOLAH.xls"}</definedName>
    <definedName name="_mas9" localSheetId="5">{"Book1","4.09 FLORA DAN FAUNA.xls","4.22 PERLENGKAPAN SEKOLAH.xls"}</definedName>
    <definedName name="_mas9" localSheetId="6">{"Book1","4.09 FLORA DAN FAUNA.xls","4.22 PERLENGKAPAN SEKOLAH.xls"}</definedName>
    <definedName name="_mas9">{"Book1","4.09 FLORA DAN FAUNA.xls","4.22 PERLENGKAPAN SEKOLAH.xls"}</definedName>
    <definedName name="_mat10">[55]SB!$I$7</definedName>
    <definedName name="_mat11">[55]SB!$I$8</definedName>
    <definedName name="_mat110">[55]SB!$I$36</definedName>
    <definedName name="_mat12">[55]SB!$I$9</definedName>
    <definedName name="_mat13">[55]SB!$I$10</definedName>
    <definedName name="_mat14">[55]SB!$I$11</definedName>
    <definedName name="_mat161">[55]SB!$I$37</definedName>
    <definedName name="_mat162">[55]SB!$I$38</definedName>
    <definedName name="_mat163">[55]SB!$I$39</definedName>
    <definedName name="_mat164">[55]SB!$I$40</definedName>
    <definedName name="_mat165">[55]SB!$I$41</definedName>
    <definedName name="_mat166">[55]SB!$I$42</definedName>
    <definedName name="_mat167">[55]SB!$I$43</definedName>
    <definedName name="_mat168">[55]SB!$I$44</definedName>
    <definedName name="_mat170">[55]SB!$I$45</definedName>
    <definedName name="_mat180">[55]SB!$I$47</definedName>
    <definedName name="_mat181">[55]SB!$I$48</definedName>
    <definedName name="_mat182">[55]SB!$I$49</definedName>
    <definedName name="_mat183">[55]SB!$I$50</definedName>
    <definedName name="_mat184">[55]SB!$I$51</definedName>
    <definedName name="_mat185">[55]SB!$I$52</definedName>
    <definedName name="_mat20">[55]SB!$I$12</definedName>
    <definedName name="_mat21">[55]SB!$I$13</definedName>
    <definedName name="_mat22">[55]SB!$I$14</definedName>
    <definedName name="_mat23">[55]SB!$I$15</definedName>
    <definedName name="_mat24">[55]SB!$I$16</definedName>
    <definedName name="_mat25">[55]SB!$I$17</definedName>
    <definedName name="_mat26">[55]SB!$I$18</definedName>
    <definedName name="_mat31">[55]SB!$I$19</definedName>
    <definedName name="_mat32">[55]SB!$I$20</definedName>
    <definedName name="_mat33">[55]SB!$I$21</definedName>
    <definedName name="_mat40">[56]SB!#REF!</definedName>
    <definedName name="_mat41">[55]SB!$I$24</definedName>
    <definedName name="_mat42">[55]SB!$I$25</definedName>
    <definedName name="_mat50">[55]SB!$I$26</definedName>
    <definedName name="_mat60">[55]SB!$I$27</definedName>
    <definedName name="_mat61">[55]SB!$I$28</definedName>
    <definedName name="_mat62">[55]SB!$I$29</definedName>
    <definedName name="_mat64">[55]SB!$I$30</definedName>
    <definedName name="_mat65">[55]SB!$I$31</definedName>
    <definedName name="_mat80">[55]SB!$I$32</definedName>
    <definedName name="_mat81">[55]SB!$I$33</definedName>
    <definedName name="_mat82">[55]SB!$I$34</definedName>
    <definedName name="_mat90">[55]SB!$I$35</definedName>
    <definedName name="_mc6">'[57]Rkp Progres'!$B$28:$O$81</definedName>
    <definedName name="_md1">[58]HSD!$E$10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 localSheetId="5">{"Book1","4.09 FLORA DAN FAUNA.xls","4.22 PERLENGKAPAN SEKOLAH.xls"}</definedName>
    <definedName name="_me1" localSheetId="6">{"Book1","4.09 FLORA DAN FAUNA.xls","4.22 PERLENGKAPAN SEKOLAH.xls"}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 localSheetId="5">{"Book1","4.09 FLORA DAN FAUNA.xls","4.22 PERLENGKAPAN SEKOLAH.xls"}</definedName>
    <definedName name="_me2" localSheetId="6">{"Book1","4.09 FLORA DAN FAUNA.xls","4.22 PERLENGKAPAN SEKOLAH.xls"}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 localSheetId="5">{"Book1","4.09 FLORA DAN FAUNA.xls","4.22 PERLENGKAPAN SEKOLAH.xls"}</definedName>
    <definedName name="_me3" localSheetId="6">{"Book1","4.09 FLORA DAN FAUNA.xls","4.22 PERLENGKAPAN SEKOLAH.xls"}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 localSheetId="5">{"Book1","4.09 FLORA DAN FAUNA.xls","4.22 PERLENGKAPAN SEKOLAH.xls"}</definedName>
    <definedName name="_me4" localSheetId="6">{"Book1","4.09 FLORA DAN FAUNA.xls","4.22 PERLENGKAPAN SEKOLAH.xls"}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 localSheetId="5">{"Book1","4.09 FLORA DAN FAUNA.xls","4.22 PERLENGKAPAN SEKOLAH.xls"}</definedName>
    <definedName name="_me5" localSheetId="6">{"Book1","4.09 FLORA DAN FAUNA.xls","4.22 PERLENGKAPAN SEKOLAH.xls"}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 localSheetId="5">{"Book1","4.09 FLORA DAN FAUNA.xls","4.22 PERLENGKAPAN SEKOLAH.xls"}</definedName>
    <definedName name="_me9" localSheetId="6">{"Book1","4.09 FLORA DAN FAUNA.xls","4.22 PERLENGKAPAN SEKOLAH.xls"}</definedName>
    <definedName name="_me9">{"Book1","4.09 FLORA DAN FAUNA.xls","4.22 PERLENGKAPAN SEKOLAH.xls"}</definedName>
    <definedName name="_mek1" localSheetId="5">{"Book1","4.09 FLORA DAN FAUNA.xls","4.22 PERLENGKAPAN SEKOLAH.xls"}</definedName>
    <definedName name="_mek1" localSheetId="6">{"Book1","4.09 FLORA DAN FAUNA.xls","4.22 PERLENGKAPAN SEKOLAH.xls"}</definedName>
    <definedName name="_mek1">{"Book1","4.09 FLORA DAN FAUNA.xls","4.22 PERLENGKAPAN SEKOLAH.xls"}</definedName>
    <definedName name="_mek2" localSheetId="5">{"Book1","4.09 FLORA DAN FAUNA.xls","4.22 PERLENGKAPAN SEKOLAH.xls"}</definedName>
    <definedName name="_mek2" localSheetId="6">{"Book1","4.09 FLORA DAN FAUNA.xls","4.22 PERLENGKAPAN SEKOLAH.xls"}</definedName>
    <definedName name="_mek2">{"Book1","4.09 FLORA DAN FAUNA.xls","4.22 PERLENGKAPAN SEKOLAH.xls"}</definedName>
    <definedName name="_mek3" localSheetId="5">{"Book1","4.09 FLORA DAN FAUNA.xls","4.22 PERLENGKAPAN SEKOLAH.xls"}</definedName>
    <definedName name="_mek3" localSheetId="6">{"Book1","4.09 FLORA DAN FAUNA.xls","4.22 PERLENGKAPAN SEKOLAH.xls"}</definedName>
    <definedName name="_mek3">{"Book1","4.09 FLORA DAN FAUNA.xls","4.22 PERLENGKAPAN SEKOLAH.xls"}</definedName>
    <definedName name="_mek5" localSheetId="5">{"Book1","4.09 FLORA DAN FAUNA.xls","4.22 PERLENGKAPAN SEKOLAH.xls"}</definedName>
    <definedName name="_mek5" localSheetId="6">{"Book1","4.09 FLORA DAN FAUNA.xls","4.22 PERLENGKAPAN SEKOLAH.xls"}</definedName>
    <definedName name="_mek5">{"Book1","4.09 FLORA DAN FAUNA.xls","4.22 PERLENGKAPAN SEKOLAH.xls"}</definedName>
    <definedName name="_mek87" localSheetId="5">{"Book1","4.09 FLORA DAN FAUNA.xls","4.22 PERLENGKAPAN SEKOLAH.xls"}</definedName>
    <definedName name="_mek87" localSheetId="6">{"Book1","4.09 FLORA DAN FAUNA.xls","4.22 PERLENGKAPAN SEKOLAH.xls"}</definedName>
    <definedName name="_mek87">{"Book1","4.09 FLORA DAN FAUNA.xls","4.22 PERLENGKAPAN SEKOLAH.xls"}</definedName>
    <definedName name="_mek9" localSheetId="5">{"Book1","4.09 FLORA DAN FAUNA.xls","4.22 PERLENGKAPAN SEKOLAH.xls"}</definedName>
    <definedName name="_mek9" localSheetId="6">{"Book1","4.09 FLORA DAN FAUNA.xls","4.22 PERLENGKAPAN SEKOLAH.xls"}</definedName>
    <definedName name="_mek9">{"Book1","4.09 FLORA DAN FAUNA.xls","4.22 PERLENGKAPAN SEKOLAH.xls"}</definedName>
    <definedName name="_meq12" localSheetId="5">{"Book1","4.09 FLORA DAN FAUNA.xls","4.22 PERLENGKAPAN SEKOLAH.xls"}</definedName>
    <definedName name="_meq12" localSheetId="6">{"Book1","4.09 FLORA DAN FAUNA.xls","4.22 PERLENGKAPAN SEKOLAH.xls"}</definedName>
    <definedName name="_meq12">{"Book1","4.09 FLORA DAN FAUNA.xls","4.22 PERLENGKAPAN SEKOLAH.xls"}</definedName>
    <definedName name="_MMM01">'[54]Basic Price'!#REF!</definedName>
    <definedName name="_MMM02">#REF!</definedName>
    <definedName name="_MMM03">'[54]Basic Price'!#REF!</definedName>
    <definedName name="_MMM04">'[54]Basic Price'!#REF!</definedName>
    <definedName name="_MMM05">#REF!</definedName>
    <definedName name="_MMM06">'[54]Basic Price'!#REF!</definedName>
    <definedName name="_MMM07">'[54]Basic Price'!#REF!</definedName>
    <definedName name="_MMM08">#REF!</definedName>
    <definedName name="_MMM09">#REF!</definedName>
    <definedName name="_MMM10">'[54]Basic Price'!#REF!</definedName>
    <definedName name="_MMM11">#REF!</definedName>
    <definedName name="_MMM12">#REF!</definedName>
    <definedName name="_MMM13">'[54]Basic Price'!#REF!</definedName>
    <definedName name="_MMM14">#REF!</definedName>
    <definedName name="_MMM15">#REF!</definedName>
    <definedName name="_MMM16">'[54]Basic Price'!#REF!</definedName>
    <definedName name="_MMM17">'[54]Basic Price'!#REF!</definedName>
    <definedName name="_MMM18">'[54]Basic Price'!#REF!</definedName>
    <definedName name="_MMM19">#REF!</definedName>
    <definedName name="_MMM20">#REF!</definedName>
    <definedName name="_MMM21">#REF!</definedName>
    <definedName name="_MMM22">#REF!</definedName>
    <definedName name="_MMM23">'[54]Basic Price'!#REF!</definedName>
    <definedName name="_MMM24">#REF!</definedName>
    <definedName name="_MMM25">'[54]Basic Price'!#REF!</definedName>
    <definedName name="_MMM26">'[54]Basic Price'!#REF!</definedName>
    <definedName name="_MMM27">'[54]Basic Price'!#REF!</definedName>
    <definedName name="_MMM28">'[54]Basic Price'!#REF!</definedName>
    <definedName name="_MMM29">'[54]Basic Price'!#REF!</definedName>
    <definedName name="_MMM30">'[54]Basic Price'!#REF!</definedName>
    <definedName name="_MMM31">'[54]Basic Price'!#REF!</definedName>
    <definedName name="_MMM32">#REF!</definedName>
    <definedName name="_MMM33">#REF!</definedName>
    <definedName name="_MMM34">'[54]Basic Price'!#REF!</definedName>
    <definedName name="_MMM35">'[54]Basic Price'!#REF!</definedName>
    <definedName name="_MMM36">'[54]Basic Price'!#REF!</definedName>
    <definedName name="_MMM37">'[54]Basic Price'!#REF!</definedName>
    <definedName name="_MMM38">'[54]Basic Price'!#REF!</definedName>
    <definedName name="_MMM39">#REF!</definedName>
    <definedName name="_MMM40">'[54]Basic Price'!#REF!</definedName>
    <definedName name="_MMM41">'[54]Basic Price'!#REF!</definedName>
    <definedName name="_MMM411">'[54]Basic Price'!#REF!</definedName>
    <definedName name="_MMM42">'[54]Basic Price'!#REF!</definedName>
    <definedName name="_MMM43">'[54]Basic Price'!#REF!</definedName>
    <definedName name="_MMM44">#REF!</definedName>
    <definedName name="_MMM45">'[54]Basic Price'!#REF!</definedName>
    <definedName name="_MMM46">'[54]Basic Price'!#REF!</definedName>
    <definedName name="_MMM47">'[54]Basic Price'!#REF!</definedName>
    <definedName name="_MMM48">#REF!</definedName>
    <definedName name="_MMM49">'[54]Basic Price'!#REF!</definedName>
    <definedName name="_MMM50">'[54]Basic Price'!#REF!</definedName>
    <definedName name="_MMM51">'[54]Basic Price'!#REF!</definedName>
    <definedName name="_MMM52">#REF!</definedName>
    <definedName name="_MMM53">'[54]Basic Price'!#REF!</definedName>
    <definedName name="_MMM54">'[54]Basic Price'!#REF!</definedName>
    <definedName name="_N">"$#REF!.$AP$23"</definedName>
    <definedName name="_N_37">"$#REF!.$AP$23"</definedName>
    <definedName name="_new5">#N/A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70">#REF!</definedName>
    <definedName name="_nyf495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410">'[59]Harga '!$L$142</definedName>
    <definedName name="_nyy4120">#REF!</definedName>
    <definedName name="_nyy4150">#REF!</definedName>
    <definedName name="_nyy416">'[59]Harga '!$L$143</definedName>
    <definedName name="_nyy4185">#REF!</definedName>
    <definedName name="_nyy4240">#REF!</definedName>
    <definedName name="_nyy425">#REF!</definedName>
    <definedName name="_nyy4300">'[59]Harga '!$L$153</definedName>
    <definedName name="_nyy435">#REF!</definedName>
    <definedName name="_nyy44">'[59]Harga '!$L$140</definedName>
    <definedName name="_nyy450">'[59]Harga '!$L$146</definedName>
    <definedName name="_nyy46">'[59]Harga '!$L$141</definedName>
    <definedName name="_nyy470">'[59]Harga '!$L$147</definedName>
    <definedName name="_nyy495">'[59]Harga '!$L$148</definedName>
    <definedName name="_O">"$#REF!.$AP$29"</definedName>
    <definedName name="_O_37">"$#REF!.$AP$29"</definedName>
    <definedName name="_Order1" hidden="1">255</definedName>
    <definedName name="_Order2" hidden="1">0</definedName>
    <definedName name="_P">"$#REF!.$AJ$34"</definedName>
    <definedName name="_P_37">"$#REF!.$AJ$34"</definedName>
    <definedName name="_p1">#REF!</definedName>
    <definedName name="_P14">[32]ANALISA!#REF!</definedName>
    <definedName name="_P2">#REF!</definedName>
    <definedName name="_P3">#REF!</definedName>
    <definedName name="_p4">#REF!</definedName>
    <definedName name="_PA6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s15">#REF!</definedName>
    <definedName name="_pav8">'[50]Up &amp; bhn'!#REF!</definedName>
    <definedName name="_pb1">[60]anal!#REF!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40">[61]har.sat.B!$H$12</definedName>
    <definedName name="_pc50">#REF!</definedName>
    <definedName name="_pc80">#REF!</definedName>
    <definedName name="_pcf80">#REF!</definedName>
    <definedName name="_PCI25">[62]ANALISA!#REF!</definedName>
    <definedName name="_PCI26">[62]ANALISA!#REF!</definedName>
    <definedName name="_PDD4">[62]ANALISA!#REF!</definedName>
    <definedName name="_pek101">[55]SB!$I$87</definedName>
    <definedName name="_pek103">[55]SB!$I$88</definedName>
    <definedName name="_pek106">[55]SB!$I$89</definedName>
    <definedName name="_pek61">[55]SB!$I$76</definedName>
    <definedName name="_pek71">[55]SB!$I$77</definedName>
    <definedName name="_pek72">[55]SB!$I$78</definedName>
    <definedName name="_pek73">[55]SB!$I$79</definedName>
    <definedName name="_pek79">[55]SB!$I$80</definedName>
    <definedName name="_pek81">[55]SB!$I$81</definedName>
    <definedName name="_pek82">[55]SB!$I$82</definedName>
    <definedName name="_pek83">[55]SB!$I$83</definedName>
    <definedName name="_pek91">[55]SB!$I$84</definedName>
    <definedName name="_pek92">[55]SB!$I$85</definedName>
    <definedName name="_pek99">[55]SB!$I$86</definedName>
    <definedName name="_ph100">#REF!</definedName>
    <definedName name="_ph150">#REF!</definedName>
    <definedName name="_phf100">#REF!</definedName>
    <definedName name="_phf150">#REF!</definedName>
    <definedName name="_pj1">#REF!</definedName>
    <definedName name="_pj2">#REF!</definedName>
    <definedName name="_pk1">[58]HSD!$E$8</definedName>
    <definedName name="_PO1">#REF!</definedName>
    <definedName name="_PO2">#REF!</definedName>
    <definedName name="_PO3">#REF!</definedName>
    <definedName name="_PO4">#REF!</definedName>
    <definedName name="_pp1">#REF!</definedName>
    <definedName name="_pp15">#REF!</definedName>
    <definedName name="_pp323">#REF!</definedName>
    <definedName name="_PPR15">'[48]SAT PL'!$K$422</definedName>
    <definedName name="_PPR20">'[48]SAT PL'!$K$435</definedName>
    <definedName name="_PPR25">'[48]SAT PL'!$K$448</definedName>
    <definedName name="_PPR32">'[48]SAT PL'!$K$461</definedName>
    <definedName name="_pv100">#REF!</definedName>
    <definedName name="_pv40">#REF!</definedName>
    <definedName name="_pv50">#REF!</definedName>
    <definedName name="_pv80">#REF!</definedName>
    <definedName name="_pvc1">[63]har.sat.S!$I$74</definedName>
    <definedName name="_pvc100">[15]SAP!#REF!</definedName>
    <definedName name="_pvc12">#REF!</definedName>
    <definedName name="_PVC120">#REF!</definedName>
    <definedName name="_PVC15">'[14] SAT PL'!$K$71</definedName>
    <definedName name="_pvc150">[15]SAP!#REF!</definedName>
    <definedName name="_pvc20">[15]SAP!#REF!</definedName>
    <definedName name="_pvc200">[15]SAP!#REF!</definedName>
    <definedName name="_pvc25">[15]SAP!#REF!</definedName>
    <definedName name="_pvc3">#REF!</definedName>
    <definedName name="_pvc300">#REF!</definedName>
    <definedName name="_pvc32">[15]SAP!#REF!</definedName>
    <definedName name="_pvc34">#REF!</definedName>
    <definedName name="_pvc4">#REF!</definedName>
    <definedName name="_pvc40">[15]SAP!#REF!</definedName>
    <definedName name="_pvc44">#REF!</definedName>
    <definedName name="_pvc5">#REF!</definedName>
    <definedName name="_pvc50">[15]SAP!#REF!</definedName>
    <definedName name="_pvc6">#REF!</definedName>
    <definedName name="_pvc65">[15]SAP!#REF!</definedName>
    <definedName name="_PVC75">'[14] SAT PL'!$K$134</definedName>
    <definedName name="_pvc8">'[7]analisa print'!$H$384</definedName>
    <definedName name="_pvc80">[15]SAP!#REF!</definedName>
    <definedName name="_pvf100">#REF!</definedName>
    <definedName name="_pvf80">#REF!</definedName>
    <definedName name="_Q">#REF!</definedName>
    <definedName name="_Q_15">#REF!</definedName>
    <definedName name="_Q_2">#REF!</definedName>
    <definedName name="_Q_23">"$#REF!.$#REF!#REF!"</definedName>
    <definedName name="_Q_3">#REF!</definedName>
    <definedName name="_Q_4">#REF!</definedName>
    <definedName name="_Q_5">#REF!</definedName>
    <definedName name="_qmd15">[15]SAP!#REF!</definedName>
    <definedName name="_qmd20">[15]SAP!#REF!</definedName>
    <definedName name="_R">"$#REF!.$AE$34"</definedName>
    <definedName name="_R_37">"$#REF!.$AE$34"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'[5]RAB 2'!$B$1:$H$172</definedName>
    <definedName name="_rdd100">[15]SAP!#REF!</definedName>
    <definedName name="_rdd150">[15]SAP!#REF!</definedName>
    <definedName name="_Regression_Int" hidden="1">1</definedName>
    <definedName name="_rek2">'[64]8LT 12'!#REF!</definedName>
    <definedName name="_RM2">[9]par!#REF!</definedName>
    <definedName name="_S">#REF!</definedName>
    <definedName name="_S_15">#REF!</definedName>
    <definedName name="_S_2">#REF!</definedName>
    <definedName name="_S_23">"$#REF!.$Q$85"</definedName>
    <definedName name="_S_3">#REF!</definedName>
    <definedName name="_S_4">#REF!</definedName>
    <definedName name="_S_5">#REF!</definedName>
    <definedName name="_S1">#REF!</definedName>
    <definedName name="_S2">#REF!</definedName>
    <definedName name="_sfv150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ol15">[42]Analisa!#REF!</definedName>
    <definedName name="_Sort" hidden="1">#REF!</definedName>
    <definedName name="_SPR70">'[43]H S D'!$E$56</definedName>
    <definedName name="_ss3">#REF!</definedName>
    <definedName name="_sss2">#REF!</definedName>
    <definedName name="_std100">#REF!</definedName>
    <definedName name="_std150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T">"$#REF!.$AP$25"</definedName>
    <definedName name="_T_37">"$#REF!.$AP$25"</definedName>
    <definedName name="_TBL1">#REF!</definedName>
    <definedName name="_TBL2">#REF!</definedName>
    <definedName name="_tbt1">#REF!</definedName>
    <definedName name="_tbt2">#REF!</definedName>
    <definedName name="_TDR8">'[43]H S D'!$E$57</definedName>
    <definedName name="_tee4">#REF!</definedName>
    <definedName name="_tee6">#REF!</definedName>
    <definedName name="_tgl1">[21]RINCIAN!$J$15</definedName>
    <definedName name="_TK1">'[65]hrg sat1'!$L$8</definedName>
    <definedName name="_TK10">'[65]hrg sat1'!$L$17</definedName>
    <definedName name="_TK11">'[65]hrg sat1'!$L$18</definedName>
    <definedName name="_TK12">'[65]hrg sat1'!$L$19</definedName>
    <definedName name="_TK13">'[65]hrg sat1'!$L$20</definedName>
    <definedName name="_TK14">'[65]hrg sat1'!$L$21</definedName>
    <definedName name="_TK15">'[65]hrg sat1'!$L$22</definedName>
    <definedName name="_TK16">'[65]hrg sat1'!$L$23</definedName>
    <definedName name="_TK17">'[65]hrg sat1'!$L$24</definedName>
    <definedName name="_TK18">'[65]hrg sat1'!$L$25</definedName>
    <definedName name="_TK2">'[65]hrg sat1'!$L$9</definedName>
    <definedName name="_TK3">'[65]hrg sat1'!$L$10</definedName>
    <definedName name="_TK4">'[65]hrg sat1'!$L$11</definedName>
    <definedName name="_TK5">'[65]hrg sat1'!$L$12</definedName>
    <definedName name="_TK6">'[65]hrg sat1'!$L$13</definedName>
    <definedName name="_TK7">'[65]hrg sat1'!$L$14</definedName>
    <definedName name="_TK8">'[65]hrg sat1'!$L$15</definedName>
    <definedName name="_TK9">'[65]hrg sat1'!$L$16</definedName>
    <definedName name="_tl1">#REF!</definedName>
    <definedName name="_Tl2">#REF!</definedName>
    <definedName name="_tsI3">#N/A</definedName>
    <definedName name="_tsv25">#REF!</definedName>
    <definedName name="_U">"$#REF!.$AP$31"</definedName>
    <definedName name="_U_37">"$#REF!.$AP$31"</definedName>
    <definedName name="_up05">#N/A</definedName>
    <definedName name="_UP15">#N/A</definedName>
    <definedName name="_UP2">[62]ANALISA!#REF!</definedName>
    <definedName name="_UP20">#N/A</definedName>
    <definedName name="_V">"$#REF!.$#REF!$#REF!"</definedName>
    <definedName name="_V_37">"$#REF!.$#REF!$#REF!"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5">#REF!</definedName>
    <definedName name="_W_2">#REF!</definedName>
    <definedName name="_W_23">"$#REF!.$#REF!#REF!"</definedName>
    <definedName name="_W_3">#REF!</definedName>
    <definedName name="_W_4">#REF!</definedName>
    <definedName name="_W_5">#REF!</definedName>
    <definedName name="_WQ">[1]BAG_2!#REF!</definedName>
    <definedName name="_WQ_15">[66]BAG_2!#REF!</definedName>
    <definedName name="_WQ_2">[67]BAG_2!#REF!</definedName>
    <definedName name="_WQ_23">"'file:////Boyo di sini/chitos/SMG/proyek/9903/bq/bq-ars/BQ-PS&amp;A.xls'#$BAG_2.$#REF!#REF!"</definedName>
    <definedName name="_WQ_3">[68]BAG_2!#REF!</definedName>
    <definedName name="_WQ_4">[68]BAG_2!#REF!</definedName>
    <definedName name="_WQ_5">[68]BAG_2!#REF!</definedName>
    <definedName name="_x">"$#REF!.$#REF!$#REF!"</definedName>
    <definedName name="_x_23">"$#REF!.$J$141"</definedName>
    <definedName name="_Y">"$#REF!.$AK$34"</definedName>
    <definedName name="_Y_37">"$#REF!.$AK$34"</definedName>
    <definedName name="_Z">"$#REF!.$AP$34"</definedName>
    <definedName name="_Z_37">"$#REF!.$AP$34"</definedName>
    <definedName name="A">#REF!</definedName>
    <definedName name="A.">#REF!</definedName>
    <definedName name="A.1">'[69]112-885'!$A$5921:$M$6000</definedName>
    <definedName name="a.10">#REF!</definedName>
    <definedName name="a.11">#REF!</definedName>
    <definedName name="a.12">#REF!</definedName>
    <definedName name="a.13">#REF!</definedName>
    <definedName name="A.16">#REF!</definedName>
    <definedName name="a.16bahan">[70]analis!#REF!</definedName>
    <definedName name="a.16upah">[70]analis!#REF!</definedName>
    <definedName name="A.17">'[69]112-885'!$A$5761:$M$5840</definedName>
    <definedName name="A.18">#REF!</definedName>
    <definedName name="a.18.u">[70]analis!#REF!</definedName>
    <definedName name="a.18bahan">[70]analis!#REF!</definedName>
    <definedName name="a.18u">[70]analis!#REF!</definedName>
    <definedName name="a.18upah">[70]analis!#REF!</definedName>
    <definedName name="A.2">#REF!</definedName>
    <definedName name="a.2upah">[70]analis!#REF!</definedName>
    <definedName name="a.3">#REF!</definedName>
    <definedName name="a.4">#REF!</definedName>
    <definedName name="a.4upah">[70]analis!#REF!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_1">#REF!</definedName>
    <definedName name="A_1_23">"$#REF!.$AF$69"</definedName>
    <definedName name="A_13">[71]ANALISA!#REF!</definedName>
    <definedName name="A_15">#REF!</definedName>
    <definedName name="A_16">[71]ANALISA!#REF!</definedName>
    <definedName name="A_2">#REF!</definedName>
    <definedName name="A_2_23">"$#REF!.$AF$98"</definedName>
    <definedName name="A_23">"$#REF!.$B$70:$J$73"</definedName>
    <definedName name="A_3">#REF!</definedName>
    <definedName name="a_33">[72]ANALIS!$N$55</definedName>
    <definedName name="A_4">#REF!</definedName>
    <definedName name="A_5">#REF!</definedName>
    <definedName name="A_7">#REF!</definedName>
    <definedName name="a18upah">[70]analis!#REF!</definedName>
    <definedName name="a63o">#REF!</definedName>
    <definedName name="AA">[73]daf_3_OK_!#REF!</definedName>
    <definedName name="AA_02">'[74]HRG BHN'!$G$13</definedName>
    <definedName name="AAA">#REF!</definedName>
    <definedName name="aaa_23">"$#REF!.$#REF!$#REF!"</definedName>
    <definedName name="AAAAA">#N/A</definedName>
    <definedName name="AAC">#N/A</definedName>
    <definedName name="AACIAN">#REF!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R1">#N/A</definedName>
    <definedName name="aAN">[32]ANALISA!$K$1006</definedName>
    <definedName name="aanstamping">[47]ANALISA!#REF!</definedName>
    <definedName name="AATAPMETAL">#REF!</definedName>
    <definedName name="aax">#REF!</definedName>
    <definedName name="aax_23">"$#REF!.$S$7"</definedName>
    <definedName name="ab">'[75]Sat~Bahu'!$C$49</definedName>
    <definedName name="ab_23">"$#REF!.$J$101"</definedName>
    <definedName name="ABALOK2550">#REF!</definedName>
    <definedName name="abantu">'[75]Sat~Bahu'!$C$76</definedName>
    <definedName name="ABC">#REF!</definedName>
    <definedName name="abch100">#REF!</definedName>
    <definedName name="abch100_23">"$#REF!.$V$123"</definedName>
    <definedName name="ABEGISTING">#REF!</definedName>
    <definedName name="aber100">#REF!</definedName>
    <definedName name="aber100_23">"$#REF!.$V$81"</definedName>
    <definedName name="aber15">#REF!</definedName>
    <definedName name="aber15_23">"$#REF!.$V$93"</definedName>
    <definedName name="Aber150">#REF!</definedName>
    <definedName name="Aber150_23">"$#REF!.$V$80"</definedName>
    <definedName name="aber2">#REF!</definedName>
    <definedName name="aber2_23">"$#REF!.$V$82"</definedName>
    <definedName name="aber20">#REF!</definedName>
    <definedName name="aber20_23">"$#REF!.$V$92"</definedName>
    <definedName name="aber25">#REF!</definedName>
    <definedName name="aber25_23">"$#REF!.$V$91"</definedName>
    <definedName name="aber32">#REF!</definedName>
    <definedName name="aber32_23">"$#REF!.$V$90"</definedName>
    <definedName name="aber4">#REF!</definedName>
    <definedName name="aber4_23">"$#REF!.$V$81"</definedName>
    <definedName name="aber40">#REF!</definedName>
    <definedName name="aber40_23">"$#REF!.$V$89"</definedName>
    <definedName name="aber50">#REF!</definedName>
    <definedName name="aber50_23">"$#REF!.$V$82"</definedName>
    <definedName name="Aber6">#REF!</definedName>
    <definedName name="Aber6_23">"$#REF!.$V$80"</definedName>
    <definedName name="aber80">#REF!</definedName>
    <definedName name="aber80_23">"$#REF!.$V$155"</definedName>
    <definedName name="aberf100">#REF!</definedName>
    <definedName name="aberf100_23">"$#REF!.$V$84"</definedName>
    <definedName name="aberf150">#REF!</definedName>
    <definedName name="aberf150_23">"$#REF!.$V$83"</definedName>
    <definedName name="aberf4">#REF!</definedName>
    <definedName name="aberf4_23">"$#REF!.$V$84"</definedName>
    <definedName name="aberf6">#REF!</definedName>
    <definedName name="aberf6_23">"$#REF!.$V$83"</definedName>
    <definedName name="aberf80">#REF!</definedName>
    <definedName name="aberf80_23">"$#REF!.$V$156"</definedName>
    <definedName name="ABESI">#REF!</definedName>
    <definedName name="ABETON">#REF!</definedName>
    <definedName name="ABETONPLAT">#REF!</definedName>
    <definedName name="ABETONTUMBUK">#REF!</definedName>
    <definedName name="abfj100">#REF!</definedName>
    <definedName name="abfj100_23">"$#REF!.$V$127"</definedName>
    <definedName name="abfj150">#REF!</definedName>
    <definedName name="abfj150_23">"$#REF!.$V$126"</definedName>
    <definedName name="abfj40">#REF!</definedName>
    <definedName name="abfj40_23">"$#REF!.$V$129"</definedName>
    <definedName name="abfj50">#REF!</definedName>
    <definedName name="abfj50_23">"$#REF!.$V$128"</definedName>
    <definedName name="abfl40">#REF!</definedName>
    <definedName name="abfl40_23">"$#REF!.$V$129"</definedName>
    <definedName name="abft100">#REF!</definedName>
    <definedName name="abft100_23">"$#REF!.$V$131"</definedName>
    <definedName name="abft150">#REF!</definedName>
    <definedName name="abft150_23">"$#REF!.$V$130"</definedName>
    <definedName name="abft50">#REF!</definedName>
    <definedName name="abft50_23">"$#REF!.$V$132"</definedName>
    <definedName name="abfv100">#REF!</definedName>
    <definedName name="abfv100_23">"$#REF!.$V$131"</definedName>
    <definedName name="abfv150">#REF!</definedName>
    <definedName name="abfv150_23">"$#REF!.$V$130"</definedName>
    <definedName name="abfv50">#REF!</definedName>
    <definedName name="abfv50_23">"$#REF!.$V$132"</definedName>
    <definedName name="abfv80">#REF!</definedName>
    <definedName name="abfv80_23">"$#REF!.$V$168"</definedName>
    <definedName name="abgv100">#REF!</definedName>
    <definedName name="abgv100_23">"$#REF!.$V$120"</definedName>
    <definedName name="abgv150">#REF!</definedName>
    <definedName name="abgv150_23">"$#REF!.$V$119"</definedName>
    <definedName name="abgv20">#REF!</definedName>
    <definedName name="abgv20_23">"$#REF!.$V$167"</definedName>
    <definedName name="abgv32">#REF!</definedName>
    <definedName name="abgv32_23">"$#REF!.$V$166"</definedName>
    <definedName name="abgv40">#REF!</definedName>
    <definedName name="abgv40_23">"$#REF!.$V$122"</definedName>
    <definedName name="abgv50">#REF!</definedName>
    <definedName name="abgv50_23">"$#REF!.$V$121"</definedName>
    <definedName name="abiit">[34]TENAGA!#REF!</definedName>
    <definedName name="abka15">#REF!</definedName>
    <definedName name="abka15_23">"$#REF!.$V$138"</definedName>
    <definedName name="ABOVETITLE_37">"$#REF!.$A$199"</definedName>
    <definedName name="abpg">#REF!</definedName>
    <definedName name="abpg_23">"$#REF!.$V$134"</definedName>
    <definedName name="abs100_23">"$#REF!.$V$124"</definedName>
    <definedName name="abu">#REF!</definedName>
    <definedName name="ABUBUNGANMETAL">#REF!</definedName>
    <definedName name="abwl">#REF!</definedName>
    <definedName name="abwl_23">"$#REF!.$V$133"</definedName>
    <definedName name="ABX">#REF!</definedName>
    <definedName name="ABX_23">"$#REF!.$Y$7"</definedName>
    <definedName name="AC">'[76]Sat~Bahu'!$C$49</definedName>
    <definedName name="AC_1">#REF!</definedName>
    <definedName name="AC_2">#REF!</definedName>
    <definedName name="AC_23">"'file://SERVER-WIN2000/DIV-Proyek/PROYEK/TH-1996/9611/EVA/EVA-ARS&amp;PLB-1/EVALUASI.XLS'#$daf_3_OK_.$#REF!$#REF!"</definedName>
    <definedName name="AC_3">#REF!</definedName>
    <definedName name="ac_37">"$#REF!.$#REF!$#REF!"</definedName>
    <definedName name="ACATKAYU">#REF!</definedName>
    <definedName name="ACATTEMBOK">#REF!</definedName>
    <definedName name="aci">#REF!</definedName>
    <definedName name="aciabeton15">[60]anal!#REF!</definedName>
    <definedName name="acian">#REF!</definedName>
    <definedName name="acianpropil13">[60]anal!#REF!</definedName>
    <definedName name="acidak">[60]anal!#REF!</definedName>
    <definedName name="ACX">#REF!</definedName>
    <definedName name="ACX_23">"$#REF!.$AE$7"</definedName>
    <definedName name="ad">#REF!</definedName>
    <definedName name="ADAC">#N/A</definedName>
    <definedName name="ADAS">[77]HSPK!#REF!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it">[62]HSD!#REF!</definedName>
    <definedName name="ADDITEM_37">"$#REF!.$A$173"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i">'[78]DATA BASE jona 4'!$F$5</definedName>
    <definedName name="ADMINISTRASI">[34]TENAGA!#REF!</definedName>
    <definedName name="ADSADSA">[77]ALAT!$AW$25</definedName>
    <definedName name="ADX">#REF!</definedName>
    <definedName name="ADX_23">"$#REF!.$AK$7"</definedName>
    <definedName name="AE">[73]daf_3_OK_!#REF!</definedName>
    <definedName name="AF">[73]daf_3_OK_!#REF!</definedName>
    <definedName name="AFASFASFASD">[77]ALAT!$A$473:$J$531</definedName>
    <definedName name="AFDASD">[77]HSPK!#REF!</definedName>
    <definedName name="AFDDSAF">#REF!</definedName>
    <definedName name="afour">#REF!</definedName>
    <definedName name="AG">[73]daf_3_OK_!#REF!</definedName>
    <definedName name="AGALIANTANAH">#REF!</definedName>
    <definedName name="agkasar">#REF!</definedName>
    <definedName name="agragat_kasar_macadam">#REF!</definedName>
    <definedName name="AGREGAT">#REF!</definedName>
    <definedName name="Agregat_halus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A">#REF!</definedName>
    <definedName name="AGREGATB">#REF!</definedName>
    <definedName name="AGREGATC">#REF!</definedName>
    <definedName name="AgregatHalus">#REF!</definedName>
    <definedName name="AgregatHalusUntukBase">'[79]Harga Dasar'!#REF!</definedName>
    <definedName name="AgregatKasar">#REF!</definedName>
    <definedName name="AgregatKasarUntukBase">'[79]Harga Dasar'!#REF!</definedName>
    <definedName name="AH">[73]daf_3_OK_!#REF!</definedName>
    <definedName name="ahrd100">#REF!</definedName>
    <definedName name="ahrd100_23">"$#REF!.$V$180"</definedName>
    <definedName name="ahrd150">#REF!</definedName>
    <definedName name="ahrd150_23">"$#REF!.$V$179"</definedName>
    <definedName name="ahs">#REF!</definedName>
    <definedName name="AHS.Rev1">'[80]BQ-E20-02(Rp)'!$B$14:$I$230</definedName>
    <definedName name="ahs___0">#REF!</definedName>
    <definedName name="ahs___11">#REF!</definedName>
    <definedName name="ahs___7">#REF!</definedName>
    <definedName name="ahs_9">#REF!</definedName>
    <definedName name="ahu100_23">"$#REF!.$#REF!$#REF!"</definedName>
    <definedName name="ahu150_23">"$#REF!.$#REF!$#REF!"</definedName>
    <definedName name="ahuf100">#REF!</definedName>
    <definedName name="ahuf100_23">"$#REF!.$#REF!$#REF!"</definedName>
    <definedName name="ahuf150">#REF!</definedName>
    <definedName name="ahuf150_23">"$#REF!.$#REF!$#REF!"</definedName>
    <definedName name="ahuf150ahuf150">#REF!</definedName>
    <definedName name="ahuf150ahuf150_23">"$#REF!.$#REF!$#REF!"</definedName>
    <definedName name="AI">[73]daf_3_OK_!#REF!</definedName>
    <definedName name="aim">#N/A</definedName>
    <definedName name="Air_compressor">#REF!</definedName>
    <definedName name="AJ">[73]daf_3_OK_!#REF!</definedName>
    <definedName name="AK">[73]daf_3_OK_!#REF!</definedName>
    <definedName name="akasia">[63]har.sat.S!$I$55</definedName>
    <definedName name="AKBBLRange">#REF!</definedName>
    <definedName name="akco100">#REF!</definedName>
    <definedName name="akco100_23">"$#REF!.$V$144"</definedName>
    <definedName name="akco150">#REF!</definedName>
    <definedName name="akco150_23">"$#REF!.$V$171"</definedName>
    <definedName name="akco80">#REF!</definedName>
    <definedName name="akco80_23">"$#REF!.$V$176"</definedName>
    <definedName name="AKERAMIK2020">#REF!</definedName>
    <definedName name="AKERAMIK3030">#REF!</definedName>
    <definedName name="akfd50">#REF!</definedName>
    <definedName name="akfd50_23">"$#REF!.$V$143"</definedName>
    <definedName name="akfj100">#REF!</definedName>
    <definedName name="akfj100_23">"$#REF!.$#REF!$#REF!"</definedName>
    <definedName name="akgv100">#REF!</definedName>
    <definedName name="akgv100_23">"$#REF!.$#REF!$#REF!"</definedName>
    <definedName name="akgv80">#REF!</definedName>
    <definedName name="akgv80_23">"$#REF!.$V$141"</definedName>
    <definedName name="ako100_23">"$#REF!.$V$98"</definedName>
    <definedName name="ako150_23">"$#REF!.$V$97"</definedName>
    <definedName name="ako50_23">"$#REF!.$V$100"</definedName>
    <definedName name="ako80_23">"$#REF!.$V$99"</definedName>
    <definedName name="akof100">#REF!</definedName>
    <definedName name="akof100_23">"$#REF!.$V$102"</definedName>
    <definedName name="akof150">#REF!</definedName>
    <definedName name="akof150_23">"$#REF!.$V$101"</definedName>
    <definedName name="akof4">#REF!</definedName>
    <definedName name="akof4_23">"$#REF!.$V$102"</definedName>
    <definedName name="akof6">#REF!</definedName>
    <definedName name="akof6_23">"$#REF!.$V$101"</definedName>
    <definedName name="akof80">#REF!</definedName>
    <definedName name="akof80_23">"$#REF!.$V$103"</definedName>
    <definedName name="akofl80">#REF!</definedName>
    <definedName name="akofl80_23">"$#REF!.$V$142"</definedName>
    <definedName name="akogv100">#REF!</definedName>
    <definedName name="akogv100_23">"$#REF!.$#REF!$#REF!"</definedName>
    <definedName name="akogv80">#REF!</definedName>
    <definedName name="akogv80_23">"$#REF!.$V$141"</definedName>
    <definedName name="AKOLOM1525">#REF!</definedName>
    <definedName name="AKOLOM3030">#REF!</definedName>
    <definedName name="AKOLOMPRAKTIS">#REF!</definedName>
    <definedName name="AKT">'[81]bahan '!$B$158</definedName>
    <definedName name="AKU">#N/A</definedName>
    <definedName name="aku100_23">"$#REF!.$V$146"</definedName>
    <definedName name="aku150_23">"$#REF!.$V$145"</definedName>
    <definedName name="AKUDAKUDA">#REF!</definedName>
    <definedName name="AKUSENPINTUJENDELA">#REF!</definedName>
    <definedName name="AL">[73]daf_3_OK_!#REF!</definedName>
    <definedName name="AL_01">[71]ANALISA!#REF!</definedName>
    <definedName name="ALAT">#REF!</definedName>
    <definedName name="ALAT_BANTU">#REF!</definedName>
    <definedName name="alat1">[55]SB!$H$106</definedName>
    <definedName name="alat10">[55]SB!$H$107</definedName>
    <definedName name="alat130">[55]SB!$H$120</definedName>
    <definedName name="alat153">[55]SB!$H$121</definedName>
    <definedName name="alat154">[55]SB!$H$122</definedName>
    <definedName name="alat155">[55]SB!$H$123</definedName>
    <definedName name="alat157">[55]SB!$H$124</definedName>
    <definedName name="alat182">[55]SB!$H$125</definedName>
    <definedName name="alat211">[55]SB!$H$126</definedName>
    <definedName name="alat212">[55]SB!$H$127</definedName>
    <definedName name="alat221">[55]SB!$H$128</definedName>
    <definedName name="alat251">[55]SB!$H$129</definedName>
    <definedName name="alat252">[55]SB!$H$130</definedName>
    <definedName name="alat253">[55]SB!$H$131</definedName>
    <definedName name="alat26">[55]SB!$H$108</definedName>
    <definedName name="alat27">[55]SB!$H$109</definedName>
    <definedName name="alat301">[55]SB!$H$132</definedName>
    <definedName name="alat31">[55]SB!$H$110</definedName>
    <definedName name="alat341">[55]SB!$H$133</definedName>
    <definedName name="alat401">[55]SB!$H$134</definedName>
    <definedName name="alat52">[55]SB!$H$111</definedName>
    <definedName name="alat53">[55]SB!$H$112</definedName>
    <definedName name="alat54">[55]SB!$H$122</definedName>
    <definedName name="alat80">[55]SB!$H$113</definedName>
    <definedName name="alat81">[55]SB!$H$114</definedName>
    <definedName name="alat84">[55]SB!$H$116</definedName>
    <definedName name="alat87">[55]SB!$H$117</definedName>
    <definedName name="alat88">[55]SB!$H$118</definedName>
    <definedName name="alat89">[55]SB!$H$119</definedName>
    <definedName name="AlatBantu">[56]SB!#REF!</definedName>
    <definedName name="ALATUTAMA">#REF!</definedName>
    <definedName name="alaty155">[55]SB!$H$123</definedName>
    <definedName name="alb">[82]K210!$I$18</definedName>
    <definedName name="ALISTPLANK">#REF!</definedName>
    <definedName name="alkali">'[50]Up &amp; bhn'!#REF!</definedName>
    <definedName name="ALL_37">"$#REF!.$D$89:$AC$1116"</definedName>
    <definedName name="allup">#REF!</definedName>
    <definedName name="alooo">#N/A</definedName>
    <definedName name="ALT0">#N/A</definedName>
    <definedName name="Alumunium">#REF!</definedName>
    <definedName name="AM">'[81]bahan '!$B$157</definedName>
    <definedName name="AMP">#REF!</definedName>
    <definedName name="ampel">'[50]Up &amp; bhn'!#REF!</definedName>
    <definedName name="ampelas">'[83]har-sat'!$E$207</definedName>
    <definedName name="AMPL">'[84] R A B'!#REF!</definedName>
    <definedName name="amplas">#REF!</definedName>
    <definedName name="amt">[85]rekap!$G$26</definedName>
    <definedName name="an">#REF!</definedName>
    <definedName name="An._H6">[86]Analisa!#REF!</definedName>
    <definedName name="an.14">[70]analis!#REF!</definedName>
    <definedName name="an.16">[70]analis!#REF!</definedName>
    <definedName name="an.16.ulin">[70]analis!#REF!</definedName>
    <definedName name="an.18">[70]analis!#REF!</definedName>
    <definedName name="an.20.a">[70]analis!#REF!</definedName>
    <definedName name="an.21.a">[70]analis!#REF!</definedName>
    <definedName name="an.22.a">[70]analis!#REF!</definedName>
    <definedName name="an.22.b">[70]analis!#REF!</definedName>
    <definedName name="an.3">[70]analis!#REF!</definedName>
    <definedName name="AN_CK">#REF!</definedName>
    <definedName name="anal.26">[70]analis!#REF!</definedName>
    <definedName name="anal.27.3">[70]analis!#REF!</definedName>
    <definedName name="anal.3">[70]analis!#REF!</definedName>
    <definedName name="analias855">[55]Analisa!$L$1829</definedName>
    <definedName name="analis">#REF!</definedName>
    <definedName name="analis.bap">[87]analis.bau!$M$8:$P$33</definedName>
    <definedName name="ANALIS_RUMPUT">#REF!</definedName>
    <definedName name="analisa">#REF!</definedName>
    <definedName name="analisa_smua">#REF!</definedName>
    <definedName name="analisa020">[55]Analisa!$L$53</definedName>
    <definedName name="analisa026">[55]Analisa!$L$108</definedName>
    <definedName name="analisa035">[55]Analisa!$L$160</definedName>
    <definedName name="analisa040">[55]Analisa!$L$213</definedName>
    <definedName name="analisa110">[55]Analisa!$L$263</definedName>
    <definedName name="analisa121">[55]Analisa!$L$315</definedName>
    <definedName name="analisa122">[55]Analisa!$L$366</definedName>
    <definedName name="analisa123">[55]Analisa!$L$417</definedName>
    <definedName name="analisa124">[55]Analisa!$L$468</definedName>
    <definedName name="analisa210">[55]Analisa!$L$516</definedName>
    <definedName name="analisa220">[55]Analisa!$L$567</definedName>
    <definedName name="analisa224">[55]Analisa!$L$617</definedName>
    <definedName name="analisa225">[55]Analisa!$L$665</definedName>
    <definedName name="analisa310">[55]Analisa!$L$717</definedName>
    <definedName name="analisa320">[55]Analisa!$L$769</definedName>
    <definedName name="analisa321">[88]Analisa!$L$822</definedName>
    <definedName name="Analisa321b">[55]Analisa!$L$823</definedName>
    <definedName name="analisa420">[55]Analisa!$L$875</definedName>
    <definedName name="analisa424">[55]Analisa!$L$927</definedName>
    <definedName name="analisa513">[55]Analisa!$L$978</definedName>
    <definedName name="analisa515">[55]Analisa!$L$1030</definedName>
    <definedName name="analisa516">[55]Analisa!$L$1082</definedName>
    <definedName name="analisa528">[55]Analisa!$L$1137</definedName>
    <definedName name="analisa615">[89]Analisa!$L$1249</definedName>
    <definedName name="analisa617">[55]Analisa!$L$1194</definedName>
    <definedName name="analisa618">[55]Analisa!$L$1249</definedName>
    <definedName name="analisa636">[55]Analisa!$L$1301</definedName>
    <definedName name="analisa641">[55]Analisa!$L$1351</definedName>
    <definedName name="analisa705">[55]Analisa!$L$1404</definedName>
    <definedName name="analisa710">[55]Analisa!$L$1456</definedName>
    <definedName name="analisa715">[55]Analisa!$L$1509</definedName>
    <definedName name="analisa719">[55]Analisa!$L$1563</definedName>
    <definedName name="analisa720">[55]Analisa!$L$1617</definedName>
    <definedName name="analisa725">[55]Analisa!$L$1671</definedName>
    <definedName name="analisa728">[55]Analisa!$L$1725</definedName>
    <definedName name="analisa810">[55]Analisa!$L$1777</definedName>
    <definedName name="analisa855">[55]Analisa!$L$1829</definedName>
    <definedName name="Analisis">#REF!</definedName>
    <definedName name="analisis_bawah_2">#REF!</definedName>
    <definedName name="ananalisa121">[55]Analisa!$L$315</definedName>
    <definedName name="anastampeng">#REF!</definedName>
    <definedName name="anbata1.3.10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aliantanah224">[55]Analisa!$L$617</definedName>
    <definedName name="ANGGOTA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ka">#REF!</definedName>
    <definedName name="ANGKA2">[90]rumus!$F$15:$G$24</definedName>
    <definedName name="angkor">#REF!</definedName>
    <definedName name="angkur">#REF!</definedName>
    <definedName name="angogorong121">[55]Analisa!$L$315</definedName>
    <definedName name="angogorong60">[55]Analisa!$L$315</definedName>
    <definedName name="angorong122">[55]Analisa!$L$366</definedName>
    <definedName name="angorong123">[55]Analisa!$L$417</definedName>
    <definedName name="angorong124">[55]Analisa!$L$468</definedName>
    <definedName name="ANGSURAN_1">#REF!</definedName>
    <definedName name="angupastanah">[55]Analisa!$L$516</definedName>
    <definedName name="ank420b">#REF!</definedName>
    <definedName name="anK424b">#REF!</definedName>
    <definedName name="anK705A">#REF!</definedName>
    <definedName name="anKA18">#REF!</definedName>
    <definedName name="anl">#REF!</definedName>
    <definedName name="ANLGAB">#REF!</definedName>
    <definedName name="anlisa040">[55]Analisa!$L$213</definedName>
    <definedName name="ANLS">#REF!</definedName>
    <definedName name="anururgtanah">[55]Analisa!$L$567</definedName>
    <definedName name="AO">[73]daf_3_OK_!#REF!</definedName>
    <definedName name="AP">[73]daf_3_OK_!#REF!</definedName>
    <definedName name="APASANGANBATA12">#REF!</definedName>
    <definedName name="APASANGANBATA14">#REF!</definedName>
    <definedName name="APASANGANBATUKALI">#REF!</definedName>
    <definedName name="APINTULAPISSENG">#REF!</definedName>
    <definedName name="APINTUTRIPLEKS">#REF!</definedName>
    <definedName name="APK">'[81]bahan '!$B$167</definedName>
    <definedName name="APLATTANGGA">#REF!</definedName>
    <definedName name="APLESTERAN12">#REF!</definedName>
    <definedName name="APLESTERAN14">#REF!</definedName>
    <definedName name="APONDASIPLAT">#REF!</definedName>
    <definedName name="App">#N/A</definedName>
    <definedName name="aproval">#N/A</definedName>
    <definedName name="AQ">[73]daf_3_OK_!#REF!</definedName>
    <definedName name="AQEWEWE">[91]bahan!$A$79:$E$96</definedName>
    <definedName name="AR">[73]daf_3_OK_!#REF!</definedName>
    <definedName name="ARANGKAATAP">#REF!</definedName>
    <definedName name="ARANGKAPLAFOND">#REF!</definedName>
    <definedName name="arde">#REF!</definedName>
    <definedName name="area">'[92]Harsat Upah:Harsat Bahan'!$A$1</definedName>
    <definedName name="aret" localSheetId="5">{"Book1","4.09 FLORA DAN FAUNA.xls","4.22 PERLENGKAPAN SEKOLAH.xls"}</definedName>
    <definedName name="aret" localSheetId="6">{"Book1","4.09 FLORA DAN FAUNA.xls","4.22 PERLENGKAPAN SEKOLAH.xls"}</definedName>
    <definedName name="aret">{"Book1","4.09 FLORA DAN FAUNA.xls","4.22 PERLENGKAPAN SEKOLAH.xls"}</definedName>
    <definedName name="arew" localSheetId="5">{"Book1","4.09 FLORA DAN FAUNA.xls","4.22 PERLENGKAPAN SEKOLAH.xls"}</definedName>
    <definedName name="arew" localSheetId="6">{"Book1","4.09 FLORA DAN FAUNA.xls","4.22 PERLENGKAPAN SEKOLAH.xls"}</definedName>
    <definedName name="arew">{"Book1","4.09 FLORA DAN FAUNA.xls","4.22 PERLENGKAPAN SEKOLAH.xls"}</definedName>
    <definedName name="arrq" localSheetId="5">{"Book1","4.09 FLORA DAN FAUNA.xls","4.22 PERLENGKAPAN SEKOLAH.xls"}</definedName>
    <definedName name="arrq" localSheetId="6">{"Book1","4.09 FLORA DAN FAUNA.xls","4.22 PERLENGKAPAN SEKOLAH.xls"}</definedName>
    <definedName name="arrq">{"Book1","4.09 FLORA DAN FAUNA.xls","4.22 PERLENGKAPAN SEKOLAH.xls"}</definedName>
    <definedName name="ARS">#REF!</definedName>
    <definedName name="arsbsmnt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S">'[76]Sat~Bahu'!$C$76</definedName>
    <definedName name="as.1000">'[75]Sat~Bahu'!$C$102</definedName>
    <definedName name="as.200">'[75]Sat~Bahu'!$C$103</definedName>
    <definedName name="ASAS">#N/A</definedName>
    <definedName name="ASAS_15">"STOP:STOPE"</definedName>
    <definedName name="ASAS_16">"STOP:STOPE"</definedName>
    <definedName name="ASAS_2">"STOP:STOPE"</definedName>
    <definedName name="ASAS_22">"STOP:STOPE"</definedName>
    <definedName name="ASAS_37">"STOP_37:STOPE_37"</definedName>
    <definedName name="ASAS_4">[93]bahan!$A$80:$E$97</definedName>
    <definedName name="ASAS_48">"STOP:STOPE"</definedName>
    <definedName name="ASAS_7">[94]bahan!$A$80:$E$97</definedName>
    <definedName name="ASAS_8">"STOP:STOPE"</definedName>
    <definedName name="ASASA">[95]bahan!$A$79:$E$96</definedName>
    <definedName name="asbes">#REF!</definedName>
    <definedName name="asbes.gel.B">[70]harga!#REF!</definedName>
    <definedName name="asbes.gel.K">[70]harga!#REF!</definedName>
    <definedName name="asbes.glmbg.bsr">[63]har.sat.S!$I$36</definedName>
    <definedName name="asbes.glmbg.kcl">[63]har.sat.S!$I$37</definedName>
    <definedName name="asbes_gelombang">#REF!</definedName>
    <definedName name="asbesdatar4mm">[96]harsat!#REF!</definedName>
    <definedName name="asbesdatar4mm_2">[97]harsat!#REF!</definedName>
    <definedName name="asbesdatar4mm_4">[98]harsat!#REF!</definedName>
    <definedName name="asbesg">'[50]Up &amp; bhn'!#REF!</definedName>
    <definedName name="asbesgelbesar">[96]harsat!#REF!</definedName>
    <definedName name="asbesgelbesar_2">[97]harsat!#REF!</definedName>
    <definedName name="asbesgelbesar_4">[98]harsat!#REF!</definedName>
    <definedName name="asbesgelkecil">[96]harsat!#REF!</definedName>
    <definedName name="asbesgelkecil_2">[97]harsat!#REF!</definedName>
    <definedName name="asbesgelkecil_4">[98]harsat!#REF!</definedName>
    <definedName name="asbesplatgresik">[96]harsat!#REF!</definedName>
    <definedName name="asbesplatgresik_2">[97]harsat!#REF!</definedName>
    <definedName name="asbesplatgresik_4">[98]harsat!#REF!</definedName>
    <definedName name="asbeswuwungbesar">[96]harsat!#REF!</definedName>
    <definedName name="asbeswuwungbesar_2">[97]harsat!#REF!</definedName>
    <definedName name="asbeswuwungbesar_4">[98]harsat!#REF!</definedName>
    <definedName name="asbeswuwungkecil">[96]harsat!#REF!</definedName>
    <definedName name="asbeswuwungkecil_2">[97]harsat!#REF!</definedName>
    <definedName name="asbeswuwungkecil_4">[98]harsat!#REF!</definedName>
    <definedName name="asbuton">[99]SB!$H$47</definedName>
    <definedName name="ASC">'[43]H S D'!$E$31</definedName>
    <definedName name="ASD">[77]HSPK!#REF!</definedName>
    <definedName name="ASDA">[77]HSPK!#REF!</definedName>
    <definedName name="asdad">'[100]Harga Dasar'!#REF!</definedName>
    <definedName name="ASDASD">[77]ALAT!$AW$23</definedName>
    <definedName name="ASDASDADASD">[77]ALAT!$A$414:$J$472</definedName>
    <definedName name="Asdat">'[101]HB '!#REF!</definedName>
    <definedName name="asgel_kecil">#REF!</definedName>
    <definedName name="asgel5">#REF!</definedName>
    <definedName name="asgel5mm">'[101]HB '!#REF!</definedName>
    <definedName name="asgel6">#REF!</definedName>
    <definedName name="asgel6mm">'[102]HB '!$F$9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PAL">#REF!</definedName>
    <definedName name="aspal_AC">#REF!</definedName>
    <definedName name="aspal_ACL">#REF!</definedName>
    <definedName name="aspal_aspal_minor">#REF!</definedName>
    <definedName name="aspal_ATB">#REF!</definedName>
    <definedName name="aspal_ATBL">#REF!</definedName>
    <definedName name="aspal_lapen">#REF!</definedName>
    <definedName name="aspal_prime_coat">#REF!</definedName>
    <definedName name="aspal_sprayer_prime_coat">#REF!</definedName>
    <definedName name="aspal_sprayer_tack_coat">#REF!</definedName>
    <definedName name="aspal_tack_coat">#REF!</definedName>
    <definedName name="aspalbet">[55]Analisa!$L$213</definedName>
    <definedName name="aspalbeton">#REF!</definedName>
    <definedName name="AspalBitumen">[56]SB!#REF!</definedName>
    <definedName name="AspalCurah">'[79]Harga Dasar'!#REF!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haltSprayer">'[79]Harga Dasar'!#REF!</definedName>
    <definedName name="aspo">#REF!</definedName>
    <definedName name="asu" hidden="1">[103]M.Pekerjaan!#REF!</definedName>
    <definedName name="asumsi_40">[104]VOLUME!#REF!</definedName>
    <definedName name="ASVS">#N/A</definedName>
    <definedName name="aswung4mm">'[102]HB '!$F$10</definedName>
    <definedName name="aswung5mm">'[101]HB '!#REF!</definedName>
    <definedName name="ATAP">#REF!</definedName>
    <definedName name="Atap_Genteng_Metal">#REF!</definedName>
    <definedName name="atap10b130">#REF!</definedName>
    <definedName name="atap10b80">#REF!</definedName>
    <definedName name="atapasbes">#REF!</definedName>
    <definedName name="atapasbeskecil">#REF!</definedName>
    <definedName name="atapseng">#REF!</definedName>
    <definedName name="atb">#REF!</definedName>
    <definedName name="atb.2">#REF!</definedName>
    <definedName name="ATB_L">[62]ANALISA!#REF!</definedName>
    <definedName name="atbl">#REF!</definedName>
    <definedName name="atbl.1">#REF!</definedName>
    <definedName name="atbl.2">#REF!</definedName>
    <definedName name="atbl.3">#REF!</definedName>
    <definedName name="ATC">'[81]bahan '!$B$162</definedName>
    <definedName name="ATK">'[81]bahan '!$B$160</definedName>
    <definedName name="AULA">#REF!</definedName>
    <definedName name="AURUGANKEMBALI">#REF!</definedName>
    <definedName name="AURUGANPASIR">#REF!</definedName>
    <definedName name="AURUGANTANAH">#REF!</definedName>
    <definedName name="avaur">#REF!</definedName>
    <definedName name="avour">#REF!</definedName>
    <definedName name="awiran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'[59]Harga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'[59]Harga '!$L$16</definedName>
    <definedName name="awwavin4">'[59]Harga '!$L$17</definedName>
    <definedName name="awwavin5">#REF!</definedName>
    <definedName name="awwavin6">'[59]Harga '!$L$19</definedName>
    <definedName name="awwavin8">#REF!</definedName>
    <definedName name="ayub">#N/A</definedName>
    <definedName name="B">#REF!</definedName>
    <definedName name="B.">#REF!</definedName>
    <definedName name="b..">#REF!</definedName>
    <definedName name="b.1">#REF!</definedName>
    <definedName name="b.1.1">[70]harga!#REF!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[70]harga!#REF!</definedName>
    <definedName name="b.21">[70]harga!#REF!</definedName>
    <definedName name="b.21.a">[70]harga!#REF!</definedName>
    <definedName name="b.22">[70]harga!#REF!</definedName>
    <definedName name="b.22.a">[70]harga!#REF!</definedName>
    <definedName name="b.23">[70]harga!#REF!</definedName>
    <definedName name="b.23.a">[70]harga!#REF!</definedName>
    <definedName name="b.24">[70]harga!#REF!</definedName>
    <definedName name="b.25">[70]harga!#REF!</definedName>
    <definedName name="b.26">[70]harga!#REF!</definedName>
    <definedName name="b.27">[70]harga!#REF!</definedName>
    <definedName name="b.28">[70]harga!#REF!</definedName>
    <definedName name="b.29">[70]harga!#REF!</definedName>
    <definedName name="b.3">#REF!</definedName>
    <definedName name="b.30">[70]harga!#REF!</definedName>
    <definedName name="b.30a">[70]harga!#REF!</definedName>
    <definedName name="b.31">[70]harga!#REF!</definedName>
    <definedName name="b.32">[70]harga!#REF!</definedName>
    <definedName name="b.33">[70]harga!#REF!</definedName>
    <definedName name="b.33a">[70]harga!#REF!</definedName>
    <definedName name="b.33b">[70]harga!#REF!</definedName>
    <definedName name="b.34">[70]harga!#REF!</definedName>
    <definedName name="b.35">[70]harga!#REF!</definedName>
    <definedName name="b.36">[70]harga!#REF!</definedName>
    <definedName name="b.37">[70]harga!#REF!</definedName>
    <definedName name="b.38">[70]harga!#REF!</definedName>
    <definedName name="b.39">[70]harga!#REF!</definedName>
    <definedName name="b.4">#REF!</definedName>
    <definedName name="b.40">[70]harga!#REF!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.palimanan">#REF!</definedName>
    <definedName name="B_1">#REF!</definedName>
    <definedName name="B_1_23">"$#REF!.$AF$157"</definedName>
    <definedName name="B_2">#REF!</definedName>
    <definedName name="B_23">"$#REF!.$AF$127"</definedName>
    <definedName name="B_BALOK">#REF!</definedName>
    <definedName name="b_bekisting">#REF!</definedName>
    <definedName name="B_beton123">#REF!</definedName>
    <definedName name="b_k300">#REF!</definedName>
    <definedName name="b_kali15_20">#REF!</definedName>
    <definedName name="b_kambang">[47]HARSAT!#REF!</definedName>
    <definedName name="B_KOLOM">#REF!</definedName>
    <definedName name="B_Pembesian_polos">#REF!</definedName>
    <definedName name="b_siku">#REF!</definedName>
    <definedName name="b1535b145">#REF!</definedName>
    <definedName name="b2030b180">#REF!</definedName>
    <definedName name="b2035bs190">#REF!</definedName>
    <definedName name="b2060b180">#REF!</definedName>
    <definedName name="b3020b175">#REF!</definedName>
    <definedName name="b3020bs175">#REF!</definedName>
    <definedName name="b3040b160">#REF!</definedName>
    <definedName name="bab">[105]A!$D$15</definedName>
    <definedName name="BABAT">'[84] R A B'!#REF!</definedName>
    <definedName name="BABEHI">'[84] R A B'!#REF!</definedName>
    <definedName name="babekb">#REF!</definedName>
    <definedName name="babekp">#REF!</definedName>
    <definedName name="Baby_roller">#REF!</definedName>
    <definedName name="BACKUP_VOL">#REF!</definedName>
    <definedName name="badak">#REF!</definedName>
    <definedName name="badak2">[42]Bahan!#REF!</definedName>
    <definedName name="badak3">#REF!</definedName>
    <definedName name="BAGIAN_1">'[106]Daf 1'!$K$423</definedName>
    <definedName name="bagpro">[105]A!$D$4</definedName>
    <definedName name="bagu">'[107]D.1.7'!$B$1:$L$41,'[107]D.1.7'!$N$42:$U$74</definedName>
    <definedName name="bahan">[108]AHSbj!#REF!</definedName>
    <definedName name="BAHAN?">#REF!</definedName>
    <definedName name="BAHAN_23">"$#REF!.$H$2"</definedName>
    <definedName name="bahan_8">[108]AHSbj!#REF!</definedName>
    <definedName name="BAHAN1">'[65]hrg sat1'!$L$30</definedName>
    <definedName name="BAHAN1_2">'[109]hrg sat1'!$L$30</definedName>
    <definedName name="BAHAN1_4">'[110]hrg sat1'!$L$30</definedName>
    <definedName name="BAHAN10">'[65]hrg sat1'!$L$39</definedName>
    <definedName name="BAHAN10_2">'[109]hrg sat1'!$L$39</definedName>
    <definedName name="BAHAN10_4">'[110]hrg sat1'!$L$39</definedName>
    <definedName name="BAHAN11">'[65]hrg sat1'!$L$40</definedName>
    <definedName name="BAHAN11_2">'[109]hrg sat1'!$L$40</definedName>
    <definedName name="BAHAN11_4">'[110]hrg sat1'!$L$40</definedName>
    <definedName name="BAHAN12">'[65]hrg sat1'!$L$41</definedName>
    <definedName name="BAHAN12_2">'[109]hrg sat1'!$L$41</definedName>
    <definedName name="BAHAN12_4">'[110]hrg sat1'!$L$41</definedName>
    <definedName name="BAHAN13">'[65]hrg sat1'!$L$42</definedName>
    <definedName name="BAHAN13_2">'[109]hrg sat1'!$L$42</definedName>
    <definedName name="BAHAN13_4">'[110]hrg sat1'!$L$42</definedName>
    <definedName name="BAHAN14">'[65]hrg sat1'!$L$43</definedName>
    <definedName name="BAHAN14_2">'[109]hrg sat1'!$L$43</definedName>
    <definedName name="BAHAN14_4">'[110]hrg sat1'!$L$43</definedName>
    <definedName name="BAHAN15">'[65]hrg sat1'!$L$44</definedName>
    <definedName name="BAHAN15_2">'[109]hrg sat1'!$L$44</definedName>
    <definedName name="BAHAN15_4">'[110]hrg sat1'!$L$44</definedName>
    <definedName name="BAHAN16">'[65]hrg sat1'!$L$45</definedName>
    <definedName name="BAHAN16_2">'[109]hrg sat1'!$L$45</definedName>
    <definedName name="BAHAN16_4">'[110]hrg sat1'!$L$45</definedName>
    <definedName name="BAHAN17">'[65]hrg sat1'!$L$46</definedName>
    <definedName name="BAHAN17_2">'[109]hrg sat1'!$L$46</definedName>
    <definedName name="BAHAN17_4">'[110]hrg sat1'!$L$46</definedName>
    <definedName name="BAHAN18">'[65]hrg sat1'!$L$47</definedName>
    <definedName name="BAHAN18_2">'[109]hrg sat1'!$L$47</definedName>
    <definedName name="BAHAN18_4">'[110]hrg sat1'!$L$47</definedName>
    <definedName name="BAHAN19">'[65]hrg sat1'!$L$48</definedName>
    <definedName name="BAHAN19_2">'[109]hrg sat1'!$L$48</definedName>
    <definedName name="BAHAN19_4">'[110]hrg sat1'!$L$48</definedName>
    <definedName name="BAHAN2">'[65]hrg sat1'!$L$31</definedName>
    <definedName name="BAHAN2_2">'[109]hrg sat1'!$L$31</definedName>
    <definedName name="BAHAN2_4">'[110]hrg sat1'!$L$31</definedName>
    <definedName name="BAHAN20">'[65]hrg sat1'!$L$49</definedName>
    <definedName name="BAHAN20_2">'[109]hrg sat1'!$L$49</definedName>
    <definedName name="BAHAN20_4">'[110]hrg sat1'!$L$49</definedName>
    <definedName name="BAHAN21">'[65]hrg sat1'!$L$50</definedName>
    <definedName name="BAHAN21_2">'[109]hrg sat1'!$L$50</definedName>
    <definedName name="BAHAN21_4">'[110]hrg sat1'!$L$50</definedName>
    <definedName name="BAHAN22">'[65]hrg sat1'!$L$51</definedName>
    <definedName name="BAHAN22_2">'[109]hrg sat1'!$L$51</definedName>
    <definedName name="BAHAN22_4">'[110]hrg sat1'!$L$51</definedName>
    <definedName name="BAHAN23">'[65]hrg sat1'!$L$52</definedName>
    <definedName name="BAHAN23_2">'[109]hrg sat1'!$L$52</definedName>
    <definedName name="BAHAN23_4">'[110]hrg sat1'!$L$52</definedName>
    <definedName name="BAHAN24">'[65]hrg sat1'!$L$53</definedName>
    <definedName name="BAHAN24_2">'[109]hrg sat1'!$L$53</definedName>
    <definedName name="BAHAN24_4">'[110]hrg sat1'!$L$53</definedName>
    <definedName name="BAHAN25">'[65]hrg sat1'!$L$57</definedName>
    <definedName name="BAHAN25_2">'[109]hrg sat1'!$L$57</definedName>
    <definedName name="BAHAN25_4">'[110]hrg sat1'!$L$57</definedName>
    <definedName name="BAHAN26">'[65]hrg sat1'!$L$58</definedName>
    <definedName name="BAHAN26_2">'[109]hrg sat1'!$L$58</definedName>
    <definedName name="BAHAN26_4">'[110]hrg sat1'!$L$58</definedName>
    <definedName name="BAHAN27">'[65]hrg sat1'!$L$59</definedName>
    <definedName name="BAHAN27_2">'[109]hrg sat1'!$L$59</definedName>
    <definedName name="BAHAN27_4">'[110]hrg sat1'!$L$59</definedName>
    <definedName name="BAHAN28">'[65]hrg sat1'!$L$60</definedName>
    <definedName name="BAHAN28_2">'[109]hrg sat1'!$L$60</definedName>
    <definedName name="BAHAN28_4">'[110]hrg sat1'!$L$60</definedName>
    <definedName name="BAHAN29">'[65]hrg sat1'!$L$61</definedName>
    <definedName name="BAHAN29_2">'[109]hrg sat1'!$L$61</definedName>
    <definedName name="BAHAN29_4">'[110]hrg sat1'!$L$61</definedName>
    <definedName name="BAHAN3">'[65]hrg sat1'!$L$32</definedName>
    <definedName name="BAHAN3_2">'[109]hrg sat1'!$L$32</definedName>
    <definedName name="BAHAN3_4">'[110]hrg sat1'!$L$32</definedName>
    <definedName name="BAHAN30">'[65]hrg sat1'!$L$62</definedName>
    <definedName name="BAHAN30_2">'[109]hrg sat1'!$L$62</definedName>
    <definedName name="BAHAN30_4">'[110]hrg sat1'!$L$62</definedName>
    <definedName name="BAHAN31">'[65]hrg sat1'!$L$63</definedName>
    <definedName name="BAHAN31_2">'[109]hrg sat1'!$L$63</definedName>
    <definedName name="BAHAN31_4">'[110]hrg sat1'!$L$63</definedName>
    <definedName name="BAHAN32">'[65]hrg sat1'!$L$64</definedName>
    <definedName name="BAHAN32_2">'[109]hrg sat1'!$L$64</definedName>
    <definedName name="BAHAN32_4">'[110]hrg sat1'!$L$64</definedName>
    <definedName name="BAHAN33">'[65]hrg sat1'!$L$65</definedName>
    <definedName name="BAHAN33_2">'[109]hrg sat1'!$L$65</definedName>
    <definedName name="BAHAN33_4">'[110]hrg sat1'!$L$65</definedName>
    <definedName name="BAHAN34">'[65]hrg sat1'!$L$66</definedName>
    <definedName name="BAHAN34_2">'[109]hrg sat1'!$L$66</definedName>
    <definedName name="BAHAN34_4">'[110]hrg sat1'!$L$66</definedName>
    <definedName name="BAHAN35">'[65]hrg sat1'!$L$68</definedName>
    <definedName name="BAHAN35_2">'[109]hrg sat1'!$L$68</definedName>
    <definedName name="BAHAN35_4">'[110]hrg sat1'!$L$68</definedName>
    <definedName name="BAHAN36">'[65]hrg sat1'!$L$69</definedName>
    <definedName name="BAHAN36_2">'[109]hrg sat1'!$L$69</definedName>
    <definedName name="BAHAN36_4">'[110]hrg sat1'!$L$69</definedName>
    <definedName name="BAHAN37">'[65]hrg sat1'!$L$70</definedName>
    <definedName name="BAHAN37_2">'[109]hrg sat1'!$L$70</definedName>
    <definedName name="BAHAN37_4">'[110]hrg sat1'!$L$70</definedName>
    <definedName name="BAHAN38">'[65]hrg sat1'!$L$71</definedName>
    <definedName name="BAHAN38_2">'[109]hrg sat1'!$L$71</definedName>
    <definedName name="BAHAN38_4">'[110]hrg sat1'!$L$71</definedName>
    <definedName name="BAHAN39">'[65]hrg sat1'!$L$72</definedName>
    <definedName name="BAHAN39_2">'[109]hrg sat1'!$L$72</definedName>
    <definedName name="BAHAN39_4">'[110]hrg sat1'!$L$72</definedName>
    <definedName name="BAHAN4">'[65]hrg sat1'!$L$33</definedName>
    <definedName name="BAHAN4_2">'[109]hrg sat1'!$L$33</definedName>
    <definedName name="BAHAN4_4">'[110]hrg sat1'!$L$33</definedName>
    <definedName name="BAHAN40">'[65]hrg sat1'!$L$73</definedName>
    <definedName name="BAHAN40_2">'[109]hrg sat1'!$L$73</definedName>
    <definedName name="BAHAN40_4">'[110]hrg sat1'!$L$73</definedName>
    <definedName name="BAHAN41">'[65]hrg sat1'!$L$74</definedName>
    <definedName name="BAHAN41_2">'[109]hrg sat1'!$L$74</definedName>
    <definedName name="BAHAN41_4">'[110]hrg sat1'!$L$74</definedName>
    <definedName name="BAHAN42">'[65]hrg sat1'!$L$75</definedName>
    <definedName name="BAHAN42_2">'[109]hrg sat1'!$L$75</definedName>
    <definedName name="BAHAN42_4">'[110]hrg sat1'!$L$75</definedName>
    <definedName name="BAHAN43">'[65]hrg sat1'!$L$76</definedName>
    <definedName name="BAHAN43_2">'[109]hrg sat1'!$L$76</definedName>
    <definedName name="BAHAN43_4">'[110]hrg sat1'!$L$76</definedName>
    <definedName name="BAHAN44">'[65]hrg sat1'!$L$77</definedName>
    <definedName name="BAHAN44_2">'[109]hrg sat1'!$L$77</definedName>
    <definedName name="BAHAN44_4">'[110]hrg sat1'!$L$77</definedName>
    <definedName name="BAHAN45">'[65]hrg sat1'!$L$78</definedName>
    <definedName name="BAHAN45_2">'[109]hrg sat1'!$L$78</definedName>
    <definedName name="BAHAN45_4">'[110]hrg sat1'!$L$78</definedName>
    <definedName name="BAHAN46">'[65]hrg sat1'!$L$79</definedName>
    <definedName name="BAHAN46_2">'[109]hrg sat1'!$L$79</definedName>
    <definedName name="BAHAN46_4">'[110]hrg sat1'!$L$79</definedName>
    <definedName name="BAHAN47">'[65]hrg sat1'!$L$80</definedName>
    <definedName name="BAHAN47_2">'[109]hrg sat1'!$L$80</definedName>
    <definedName name="BAHAN47_4">'[110]hrg sat1'!$L$80</definedName>
    <definedName name="BAHAN48">'[65]hrg sat1'!$L$81</definedName>
    <definedName name="BAHAN48_2">'[109]hrg sat1'!$L$81</definedName>
    <definedName name="BAHAN48_4">'[110]hrg sat1'!$L$81</definedName>
    <definedName name="BAHAN49">'[65]hrg sat1'!$L$82</definedName>
    <definedName name="BAHAN49_2">'[109]hrg sat1'!$L$82</definedName>
    <definedName name="BAHAN49_4">'[110]hrg sat1'!$L$82</definedName>
    <definedName name="BAHAN5">'[65]hrg sat1'!$L$34</definedName>
    <definedName name="BAHAN5_2">'[109]hrg sat1'!$L$34</definedName>
    <definedName name="BAHAN5_4">'[110]hrg sat1'!$L$34</definedName>
    <definedName name="BAHAN50">'[65]hrg sat1'!$L$83</definedName>
    <definedName name="BAHAN50_2">'[109]hrg sat1'!$L$83</definedName>
    <definedName name="BAHAN50_4">'[110]hrg sat1'!$L$83</definedName>
    <definedName name="BAHAN51">'[65]hrg sat1'!$L$84</definedName>
    <definedName name="BAHAN51_2">'[109]hrg sat1'!$L$84</definedName>
    <definedName name="BAHAN51_4">'[110]hrg sat1'!$L$84</definedName>
    <definedName name="BAHAN52">'[65]hrg sat1'!$L$85</definedName>
    <definedName name="BAHAN52_2">'[109]hrg sat1'!$L$85</definedName>
    <definedName name="BAHAN52_4">'[110]hrg sat1'!$L$85</definedName>
    <definedName name="BAHAN53">'[65]hrg sat1'!$L$86</definedName>
    <definedName name="BAHAN53_2">'[109]hrg sat1'!$L$86</definedName>
    <definedName name="BAHAN53_4">'[110]hrg sat1'!$L$86</definedName>
    <definedName name="BAHAN54">'[65]hrg sat1'!$L$87</definedName>
    <definedName name="BAHAN54_2">'[109]hrg sat1'!$L$87</definedName>
    <definedName name="BAHAN54_4">'[110]hrg sat1'!$L$87</definedName>
    <definedName name="BAHAN55">'[65]hrg sat1'!$L$88</definedName>
    <definedName name="BAHAN55_2">'[109]hrg sat1'!$L$88</definedName>
    <definedName name="BAHAN55_4">'[110]hrg sat1'!$L$88</definedName>
    <definedName name="BAHAN56">'[65]hrg sat1'!$L$89</definedName>
    <definedName name="BAHAN56_2">'[109]hrg sat1'!$L$89</definedName>
    <definedName name="BAHAN56_4">'[110]hrg sat1'!$L$89</definedName>
    <definedName name="BAHAN57">'[65]hrg sat1'!$L$90</definedName>
    <definedName name="BAHAN57_2">'[109]hrg sat1'!$L$90</definedName>
    <definedName name="BAHAN57_4">'[110]hrg sat1'!$L$90</definedName>
    <definedName name="BAHAN58">'[65]hrg sat1'!$L$91</definedName>
    <definedName name="BAHAN58_2">'[109]hrg sat1'!$L$91</definedName>
    <definedName name="BAHAN58_4">'[110]hrg sat1'!$L$91</definedName>
    <definedName name="BAHAN59">'[65]hrg sat1'!$L$92</definedName>
    <definedName name="BAHAN59_2">'[109]hrg sat1'!$L$92</definedName>
    <definedName name="BAHAN59_4">'[110]hrg sat1'!$L$92</definedName>
    <definedName name="BAHAN6">'[65]hrg sat1'!$L$35</definedName>
    <definedName name="BAHAN6_2">'[109]hrg sat1'!$L$35</definedName>
    <definedName name="BAHAN6_4">'[110]hrg sat1'!$L$35</definedName>
    <definedName name="BAHAN60">'[65]hrg sat1'!$L$93</definedName>
    <definedName name="BAHAN60_2">'[109]hrg sat1'!$L$93</definedName>
    <definedName name="BAHAN60_4">'[110]hrg sat1'!$L$93</definedName>
    <definedName name="BAHAN61">'[65]hrg sat1'!$L$94</definedName>
    <definedName name="BAHAN61_2">'[109]hrg sat1'!$L$94</definedName>
    <definedName name="BAHAN61_4">'[110]hrg sat1'!$L$94</definedName>
    <definedName name="BAHAN62">'[65]hrg sat1'!$L$95</definedName>
    <definedName name="BAHAN62_2">'[109]hrg sat1'!$L$95</definedName>
    <definedName name="BAHAN62_4">'[110]hrg sat1'!$L$95</definedName>
    <definedName name="BAHAN63">'[65]hrg sat1'!$L$96</definedName>
    <definedName name="BAHAN63_2">'[109]hrg sat1'!$L$96</definedName>
    <definedName name="BAHAN63_4">'[110]hrg sat1'!$L$96</definedName>
    <definedName name="BAHAN64">'[65]hrg sat1'!$L$97</definedName>
    <definedName name="BAHAN64_2">'[109]hrg sat1'!$L$97</definedName>
    <definedName name="BAHAN64_4">'[110]hrg sat1'!$L$97</definedName>
    <definedName name="BAHAN65">'[65]hrg sat1'!$L$98</definedName>
    <definedName name="BAHAN65_2">'[109]hrg sat1'!$L$98</definedName>
    <definedName name="BAHAN65_4">'[110]hrg sat1'!$L$98</definedName>
    <definedName name="BAHAN66">'[65]hrg sat1'!$L$99</definedName>
    <definedName name="BAHAN66_2">'[109]hrg sat1'!$L$99</definedName>
    <definedName name="BAHAN66_4">'[110]hrg sat1'!$L$99</definedName>
    <definedName name="BAHAN67">'[65]hrg sat1'!$L$100</definedName>
    <definedName name="BAHAN67_2">'[109]hrg sat1'!$L$100</definedName>
    <definedName name="BAHAN67_4">'[110]hrg sat1'!$L$100</definedName>
    <definedName name="BAHAN68">'[65]hrg sat1'!$L$101</definedName>
    <definedName name="BAHAN68_2">'[109]hrg sat1'!$L$101</definedName>
    <definedName name="BAHAN68_4">'[110]hrg sat1'!$L$101</definedName>
    <definedName name="BAHAN69">'[65]hrg sat1'!$L$102</definedName>
    <definedName name="BAHAN69_2">'[109]hrg sat1'!$L$102</definedName>
    <definedName name="BAHAN69_4">'[110]hrg sat1'!$L$102</definedName>
    <definedName name="BAHAN7">'[65]hrg sat1'!$L$36</definedName>
    <definedName name="BAHAN7_2">'[109]hrg sat1'!$L$36</definedName>
    <definedName name="BAHAN7_4">'[110]hrg sat1'!$L$36</definedName>
    <definedName name="BAHAN70">'[65]hrg sat1'!$L$103</definedName>
    <definedName name="BAHAN70_2">'[109]hrg sat1'!$L$103</definedName>
    <definedName name="BAHAN70_4">'[110]hrg sat1'!$L$103</definedName>
    <definedName name="BAHAN71">'[65]hrg sat1'!$L$104</definedName>
    <definedName name="BAHAN71_2">'[109]hrg sat1'!$L$104</definedName>
    <definedName name="BAHAN71_4">'[110]hrg sat1'!$L$104</definedName>
    <definedName name="BAHAN72">'[65]hrg sat1'!$L$105</definedName>
    <definedName name="BAHAN72_2">'[109]hrg sat1'!$L$105</definedName>
    <definedName name="BAHAN72_4">'[110]hrg sat1'!$L$105</definedName>
    <definedName name="BAHAN74">'[111]hrg sat'!$L$111</definedName>
    <definedName name="BAHAN74_2">'[112]hrg sat'!$L$111</definedName>
    <definedName name="BAHAN74_4">'[113]hrg sat'!$L$111</definedName>
    <definedName name="BAHAN8">'[65]hrg sat1'!$L$37</definedName>
    <definedName name="BAHAN8_2">'[109]hrg sat1'!$L$37</definedName>
    <definedName name="BAHAN8_4">'[110]hrg sat1'!$L$37</definedName>
    <definedName name="BAHAN9">'[65]hrg sat1'!$L$38</definedName>
    <definedName name="BAHAN9_2">'[109]hrg sat1'!$L$38</definedName>
    <definedName name="BAHAN9_4">'[110]hrg sat1'!$L$38</definedName>
    <definedName name="BAHU">#REF!</definedName>
    <definedName name="BAHUJALAN">[62]ANALISA!#REF!</definedName>
    <definedName name="BAILLY">[62]ANALISA!#REF!</definedName>
    <definedName name="BAJA">'[84] R A B'!#REF!</definedName>
    <definedName name="BAJA_BEKAS">[62]HSD!#REF!</definedName>
    <definedName name="baja_tulangan_patok_hektometer">#REF!</definedName>
    <definedName name="baja_tulangan_patok_kilometer">#REF!</definedName>
    <definedName name="baja_tulangan_patok_pengarah">#REF!</definedName>
    <definedName name="BajaBeton">[56]SB!#REF!</definedName>
    <definedName name="BAJAK_BEKAS">[62]HSD!#REF!</definedName>
    <definedName name="BajaKonstruksi">[56]SB!#REF!</definedName>
    <definedName name="BajaTralis">[56]SB!#REF!</definedName>
    <definedName name="bajau.24">#REF!</definedName>
    <definedName name="Bak_Kontrol">#REF!</definedName>
    <definedName name="bakmandi">'[102]HB '!$F$160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ok">#REF!</definedName>
    <definedName name="balok_jati">#REF!</definedName>
    <definedName name="balok_kamper">#REF!</definedName>
    <definedName name="BALOK_KELAS_3">'[114]HARGA BAHAN'!$F$41</definedName>
    <definedName name="balok_meranti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0x30">[47]ANALISA!#REF!</definedName>
    <definedName name="balok20x40">[47]ANALISA!#REF!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60">#REF!</definedName>
    <definedName name="balok70">#REF!</definedName>
    <definedName name="balokulin.6">[115]hsbu!$F$166</definedName>
    <definedName name="bambang">'[107]D.1.5'!$B$1:$L$37,'[107]D.1.5'!$N$38:$U$72</definedName>
    <definedName name="bambu">#REF!</definedName>
    <definedName name="BANG">#REF!</definedName>
    <definedName name="bangkirai_papan">#REF!</definedName>
    <definedName name="bangkirai_usuk">#REF!</definedName>
    <definedName name="bantu">#REF!</definedName>
    <definedName name="baru">#REF!</definedName>
    <definedName name="basaom_23">"$#REF!.$H$151"</definedName>
    <definedName name="basdim_23">"$#REF!.$H$85"</definedName>
    <definedName name="basdoc_23">"$#REF!.$H$83"</definedName>
    <definedName name="base">#REF!</definedName>
    <definedName name="Base_camp_distance">#REF!</definedName>
    <definedName name="basfs_23">"$#REF!.$H$304"</definedName>
    <definedName name="basi_23">"$#REF!.$H$326"</definedName>
    <definedName name="basic">#REF!</definedName>
    <definedName name="basitc_23">"$#REF!.$H$325"</definedName>
    <definedName name="basrtu_23">"$#REF!.$H$80"</definedName>
    <definedName name="bastw_23">"$#REF!.$H$321"</definedName>
    <definedName name="bata">#REF!</definedName>
    <definedName name="bata13">[60]anal!$I$125</definedName>
    <definedName name="bata15">[60]anal!$I$143</definedName>
    <definedName name="bata15_2">#REF!</definedName>
    <definedName name="bata15_6">#REF!</definedName>
    <definedName name="bata15_7">#REF!</definedName>
    <definedName name="bata2">#REF!</definedName>
    <definedName name="bata4">#REF!</definedName>
    <definedName name="bata40">[60]anal!$I$152</definedName>
    <definedName name="BATACO">#REF!</definedName>
    <definedName name="bataco_2">[97]harsat!#REF!</definedName>
    <definedName name="bataco_4">[98]harsat!#REF!</definedName>
    <definedName name="Batako">#REF!</definedName>
    <definedName name="BATATRAS">[116]Reservoir!#REF!</definedName>
    <definedName name="batu">[56]SB!#REF!</definedName>
    <definedName name="batu_b">#REF!</definedName>
    <definedName name="batu_batu_kali">#REF!</definedName>
    <definedName name="batu_belah_telford">#REF!</definedName>
    <definedName name="Batu_kali">#REF!</definedName>
    <definedName name="batubata">#REF!</definedName>
    <definedName name="BATUBELAH">#REF!</definedName>
    <definedName name="batucatur">#REF!</definedName>
    <definedName name="batucor">#REF!</definedName>
    <definedName name="BATUKALI">#REF!</definedName>
    <definedName name="batukali_PAsang_batu_mortar">#REF!</definedName>
    <definedName name="BatuKapur">[56]SB!#REF!</definedName>
    <definedName name="batumuka">[56]SB!#REF!</definedName>
    <definedName name="batupecah12">'[7]Har-sat finish'!$E$79</definedName>
    <definedName name="batupecah23">'[7]Har-sat finish'!$E$78</definedName>
    <definedName name="batuslate">[60]anal!#REF!</definedName>
    <definedName name="bautasb">#REF!</definedName>
    <definedName name="BautBaja">[56]SB!#REF!</definedName>
    <definedName name="bautbgl">#REF!</definedName>
    <definedName name="BAX">#REF!</definedName>
    <definedName name="BAX_23">"$#REF!.$AQ$7"</definedName>
    <definedName name="BB">#REF!</definedName>
    <definedName name="bb.05">'[75]Sat~Bahu'!$C$41</definedName>
    <definedName name="bb.1">'[75]Sat~Bahu'!$C$40</definedName>
    <definedName name="bb.10">'[75]Sat~Bahu'!$C$35</definedName>
    <definedName name="bb.2">'[75]Sat~Bahu'!$C$39</definedName>
    <definedName name="bb.3">'[75]Sat~Bahu'!$C$38</definedName>
    <definedName name="bb.5">'[75]Sat~Bahu'!$C$37</definedName>
    <definedName name="bbata1">[96]harsat!$G$26</definedName>
    <definedName name="bbata1_2">[97]harsat!$G$26</definedName>
    <definedName name="bbata1_4">[98]harsat!$G$26</definedName>
    <definedName name="bbata2">[96]harsat!#REF!</definedName>
    <definedName name="bbata2_2">[97]harsat!#REF!</definedName>
    <definedName name="bbata2_4">[98]harsat!#REF!</definedName>
    <definedName name="bbbbb">#REF!</definedName>
    <definedName name="bbelah1520">[96]harsat!#REF!</definedName>
    <definedName name="bbelah1520_2">[97]harsat!#REF!</definedName>
    <definedName name="bbelah1520_4">[98]harsat!#REF!</definedName>
    <definedName name="BBETONBALOK3050">[117]ANALISA!#REF!</definedName>
    <definedName name="BBL">'[43]H S D'!$E$40</definedName>
    <definedName name="bbobos10">[96]harsat!#REF!</definedName>
    <definedName name="bbobos10_2">[97]harsat!#REF!</definedName>
    <definedName name="bbobos10_4">[98]harsat!#REF!</definedName>
    <definedName name="BBX">#REF!</definedName>
    <definedName name="BBX_23">"$#REF!.$AW$7"</definedName>
    <definedName name="BC">#N/A</definedName>
    <definedName name="bcor">#REF!</definedName>
    <definedName name="BCP">#N/A</definedName>
    <definedName name="bcv100_23">"$#REF!.$M$419"</definedName>
    <definedName name="bcv125_23">"$#REF!.$M$277"</definedName>
    <definedName name="bcv150_23">"$#REF!.$M$416"</definedName>
    <definedName name="BCX">#REF!</definedName>
    <definedName name="BCX_23">"$#REF!.$BC$7"</definedName>
    <definedName name="bdia6">#REF!</definedName>
    <definedName name="bdia6_23">"$#REF!.$V$186"</definedName>
    <definedName name="BE">#N/A</definedName>
    <definedName name="BEBET">'[84] R A B'!#REF!</definedName>
    <definedName name="begel">#REF!</definedName>
    <definedName name="begesting">[63]har.sat.S!$I$60</definedName>
    <definedName name="BEGISTING">[118]Anl!#REF!</definedName>
    <definedName name="begisting_kolom_balok">#REF!</definedName>
    <definedName name="begisting_pancang_beton">#REF!</definedName>
    <definedName name="begisting_plat">#REF!</definedName>
    <definedName name="BEGO">'[84] R A B'!#REF!</definedName>
    <definedName name="bek.ap">'[119]Sat~Bahu'!#REF!</definedName>
    <definedName name="Bekesting_Balok">#REF!</definedName>
    <definedName name="Bekesting_Kolom">#REF!</definedName>
    <definedName name="Bekesting_Lantai">#REF!</definedName>
    <definedName name="Bekesting_Pondasi">#REF!</definedName>
    <definedName name="Bekesting_Ringbalk">#REF!</definedName>
    <definedName name="Bekesting_Sloof">#REF!</definedName>
    <definedName name="Bekesting_Tangga">#REF!</definedName>
    <definedName name="bekist12">#REF!</definedName>
    <definedName name="bekist9">#REF!</definedName>
    <definedName name="bekistb">#REF!</definedName>
    <definedName name="bekisting">[45]Analisa!$I$135</definedName>
    <definedName name="bekisting_2">#REF!</definedName>
    <definedName name="bekisting_6">#REF!</definedName>
    <definedName name="bekisting_7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6">#REF!</definedName>
    <definedName name="bekistingklpraktis_7">#REF!</definedName>
    <definedName name="bekistingkolom">#REF!</definedName>
    <definedName name="bekistinglantai">#REF!</definedName>
    <definedName name="bekistingpondasi">#REF!</definedName>
    <definedName name="bekistingsederhana">#REF!</definedName>
    <definedName name="bekistingsederhana_2">#REF!</definedName>
    <definedName name="bekistingsederhana_6">#REF!</definedName>
    <definedName name="bekistingsederhana_7">#REF!</definedName>
    <definedName name="bekistingsloof">#REF!</definedName>
    <definedName name="bekistingtangga">#REF!</definedName>
    <definedName name="bekistp">#REF!</definedName>
    <definedName name="bekpan">#REF!</definedName>
    <definedName name="BELOWTITLE_37">"$#REF!.$A$214"</definedName>
    <definedName name="BENANG">[116]Reservoir!#REF!</definedName>
    <definedName name="benangan">#REF!</definedName>
    <definedName name="benangan_sudut">#REF!</definedName>
    <definedName name="benangan13">#REF!</definedName>
    <definedName name="benangan13_2">#REF!</definedName>
    <definedName name="benangan13_6">#REF!</definedName>
    <definedName name="benangan13_7">#REF!</definedName>
    <definedName name="bendrat">[70]harga!#REF!</definedName>
    <definedName name="BenklemanBeam">'[79]Harga Dasar'!#REF!</definedName>
    <definedName name="BENSIN">[120]TABEL!$L$5</definedName>
    <definedName name="bentang">#REF!</definedName>
    <definedName name="besi">#REF!</definedName>
    <definedName name="besi_2">#REF!</definedName>
    <definedName name="besi_6">#REF!</definedName>
    <definedName name="besi_7">#REF!</definedName>
    <definedName name="besi_c">#REF!</definedName>
    <definedName name="BESI_C200X100X55X8">#REF!</definedName>
    <definedName name="Besi_gorong2_sd45">#REF!</definedName>
    <definedName name="besi_plat2">#REF!</definedName>
    <definedName name="besi_plat3">#REF!</definedName>
    <definedName name="besi_siku">#REF!</definedName>
    <definedName name="BESI_SIKU40X80X4">#REF!</definedName>
    <definedName name="besi_strand">[47]HARSAT!#REF!</definedName>
    <definedName name="besi_tulangan">#REF!</definedName>
    <definedName name="besi_wf">#REF!</definedName>
    <definedName name="BESI_WF200X100X55X8">#REF!</definedName>
    <definedName name="besibeton">#REF!</definedName>
    <definedName name="BesiGalvanis">[56]SB!#REF!</definedName>
    <definedName name="besipolos">[63]har.sat.S!$I$66</definedName>
    <definedName name="besistrip">#REF!</definedName>
    <definedName name="besiulir">[63]har.sat.S!$I$67</definedName>
    <definedName name="betagum">#REF!</definedName>
    <definedName name="beton">#REF!</definedName>
    <definedName name="beton.k.225">#REF!</definedName>
    <definedName name="beton.k.bo">#REF!</definedName>
    <definedName name="beton_123">#REF!</definedName>
    <definedName name="beton_2">#REF!</definedName>
    <definedName name="beton_6">#REF!</definedName>
    <definedName name="beton_7">#REF!</definedName>
    <definedName name="Beton_Bertulang_Balok">#REF!</definedName>
    <definedName name="Beton_Bertulang_Geuvel">#REF!</definedName>
    <definedName name="Beton_Bertulang_Kolom">#REF!</definedName>
    <definedName name="Beton_Bertulang_Lantai_Dak">#REF!</definedName>
    <definedName name="Beton_Bertulang_Pondasi">#REF!</definedName>
    <definedName name="Beton_Bertulang_Ringbalk">#REF!</definedName>
    <definedName name="Beton_Bertulang_Sloof">#REF!</definedName>
    <definedName name="Beton_Bertulang_Tangga">#REF!</definedName>
    <definedName name="BETON_BESI">[118]Anl!#REF!</definedName>
    <definedName name="Beton_gorong2_45sd75">#REF!</definedName>
    <definedName name="Beton_gorong2_75sd120">#REF!</definedName>
    <definedName name="Beton_gorong2_sd45">#REF!</definedName>
    <definedName name="beton_K350">#REF!</definedName>
    <definedName name="Beton_Lantai_Kerja">#REF!</definedName>
    <definedName name="BETON_LISPLANG">#REF!</definedName>
    <definedName name="beton_patok_hektometer">#REF!</definedName>
    <definedName name="beton_patok_kilometer">#REF!</definedName>
    <definedName name="beton_patok_pengarah">#REF!</definedName>
    <definedName name="beton_rabat">#REF!</definedName>
    <definedName name="Beton_Struktur">#REF!</definedName>
    <definedName name="Beton_Tumbuk_Lt">#REF!</definedName>
    <definedName name="beton123">[121]ANALISA!#REF!</definedName>
    <definedName name="beton2">#REF!</definedName>
    <definedName name="beton250">#REF!</definedName>
    <definedName name="betonbalok1530">#REF!</definedName>
    <definedName name="betonbalok1530_2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6">#REF!</definedName>
    <definedName name="betonbalok3060_7">#REF!</definedName>
    <definedName name="Betoneser">#REF!</definedName>
    <definedName name="BETONK_225">[62]ANALISA!#REF!</definedName>
    <definedName name="BetonK175">#REF!</definedName>
    <definedName name="betonk225">#REF!</definedName>
    <definedName name="betonk250">#REF!</definedName>
    <definedName name="betonk300">#REF!</definedName>
    <definedName name="betonkolom1515">#REF!</definedName>
    <definedName name="betonkolom1515_2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6">#REF!</definedName>
    <definedName name="betonlisplank_7">#REF!</definedName>
    <definedName name="betonplatdeck">#REF!</definedName>
    <definedName name="betonplatdeck_2">#REF!</definedName>
    <definedName name="betonplatdeck_6">#REF!</definedName>
    <definedName name="betonplatdeck_7">#REF!</definedName>
    <definedName name="betonpor">#REF!</definedName>
    <definedName name="betonpor_2">#REF!</definedName>
    <definedName name="betonpor_6">#REF!</definedName>
    <definedName name="betonpor_7">#REF!</definedName>
    <definedName name="betonslof2540">#REF!</definedName>
    <definedName name="betonslof2540_2">#REF!</definedName>
    <definedName name="betonslof2540_6">#REF!</definedName>
    <definedName name="betonslof2540_7">#REF!</definedName>
    <definedName name="betonstrous">#REF!</definedName>
    <definedName name="betonstrous_2">#REF!</definedName>
    <definedName name="betonstrous_6">#REF!</definedName>
    <definedName name="betonstrous_7">#REF!</definedName>
    <definedName name="betul">#REF!</definedName>
    <definedName name="bevel_kaca">#REF!</definedName>
    <definedName name="BGGH">[77]ALAT!$AW$32</definedName>
    <definedName name="BgHasilCttRange">#REF!</definedName>
    <definedName name="BgHasilRange">#REF!</definedName>
    <definedName name="BgHslCttRange">#REF!</definedName>
    <definedName name="BgHslRange">#REF!</definedName>
    <definedName name="bgkrbekisting">[121]ANALISA!#REF!</definedName>
    <definedName name="bh.101">[70]harga!#REF!</definedName>
    <definedName name="bh.49">[70]harga!#REF!</definedName>
    <definedName name="bh.50">[70]harga!#REF!</definedName>
    <definedName name="bh.58">[70]harga!#REF!</definedName>
    <definedName name="bh.7">[70]harga!#REF!</definedName>
    <definedName name="bh.72">[70]harga!#REF!</definedName>
    <definedName name="bh.86">[70]harga!#REF!</definedName>
    <definedName name="bh.98">[70]harga!#REF!</definedName>
    <definedName name="Bhn_Beton_1_2_3">#REF!</definedName>
    <definedName name="biasa">'[122]Harga Dasar'!$H$42</definedName>
    <definedName name="biaya">[21]RINCIAN!$H$9</definedName>
    <definedName name="BIAYA.012">#REF!</definedName>
    <definedName name="BIAYA.019">#REF!</definedName>
    <definedName name="BIAYA.033">#REF!</definedName>
    <definedName name="BIAYA.034">#REF!</definedName>
    <definedName name="BIAYA.035">#REF!</definedName>
    <definedName name="BIAYA.044">#REF!</definedName>
    <definedName name="BIAYA.055">#REF!</definedName>
    <definedName name="BIAYA.059">#REF!</definedName>
    <definedName name="BIAYA.061">#REF!</definedName>
    <definedName name="BIAYA.073">#REF!</definedName>
    <definedName name="BIAYA.074">#REF!</definedName>
    <definedName name="BIAYA.075">#REF!</definedName>
    <definedName name="BIAYA.077">#REF!</definedName>
    <definedName name="BIAYA.079">#REF!</definedName>
    <definedName name="BIAYA.084">#REF!</definedName>
    <definedName name="BIAYA.090">#REF!</definedName>
    <definedName name="BIAYA.095">#REF!</definedName>
    <definedName name="BIAYA.118">#REF!</definedName>
    <definedName name="BIAYA_1">#REF!</definedName>
    <definedName name="BIAYA_2">#REF!</definedName>
    <definedName name="BiayaCttRange">#REF!</definedName>
    <definedName name="biayapemasaran">#REF!</definedName>
    <definedName name="BiayaRange">#REF!</definedName>
    <definedName name="BiayaTimEks">#REF!</definedName>
    <definedName name="biayatotal">#REF!</definedName>
    <definedName name="bibit_penanaman_pohon">#REF!</definedName>
    <definedName name="BILANGAN">#REF!</definedName>
    <definedName name="Bin">#REF!</definedName>
    <definedName name="bindrad">#REF!</definedName>
    <definedName name="bisbeton">#REF!</definedName>
    <definedName name="BJ">#REF!</definedName>
    <definedName name="BJ_23">"$#REF!.$#REF!$#REF!"</definedName>
    <definedName name="bj_tulangan">#REF!</definedName>
    <definedName name="bjbaja">#REF!</definedName>
    <definedName name="bjls">'[50]Up &amp; bhn'!#REF!</definedName>
    <definedName name="BK">[32]ANALISA!#REF!</definedName>
    <definedName name="bkali">#REF!</definedName>
    <definedName name="BKF">#REF!</definedName>
    <definedName name="bkontrol">#REF!</definedName>
    <definedName name="BL">#REF!</definedName>
    <definedName name="BLKT">'[75]Sat~Bahu'!$C$18</definedName>
    <definedName name="bln">#REF!</definedName>
    <definedName name="BLRange">#REF!</definedName>
    <definedName name="BLT">'[75]Sat~Bahu'!$C$19</definedName>
    <definedName name="BLTT">'[75]Sat~Bahu'!$C$17</definedName>
    <definedName name="blw">'[75]Sat~Bahu'!$C$113</definedName>
    <definedName name="bmcb_23">"$#REF!.$#REF!$#REF!"</definedName>
    <definedName name="bnp">#REF!</definedName>
    <definedName name="BOBOT">#REF!</definedName>
    <definedName name="Bobot.1">#REF!</definedName>
    <definedName name="Bobot_Asli">#REF!</definedName>
    <definedName name="bobot_awal">#REF!</definedName>
    <definedName name="bobot_Kontrak_Asli">#REF!</definedName>
    <definedName name="BOBOTCCO">#REF!</definedName>
    <definedName name="boh.1.25">[70]harga!#REF!</definedName>
    <definedName name="boh.4">[70]harga!#REF!</definedName>
    <definedName name="boh.bs.1.25">[70]harga!#REF!</definedName>
    <definedName name="bok1300600_37">"$#REF!.$#REF!$#REF!"</definedName>
    <definedName name="bok14001000_37">"$#REF!.$#REF!$#REF!"</definedName>
    <definedName name="bok1400600_37">"$#REF!.$#REF!$#REF!"</definedName>
    <definedName name="bok1600800_37">"$#REF!.$#REF!$#REF!"</definedName>
    <definedName name="BONGDIN">'[123]ANALISA GRS TENGAH'!$H$73</definedName>
    <definedName name="Bongkar_Beton_Bertulang">#REF!</definedName>
    <definedName name="BONGKAR_DINDING">#REF!</definedName>
    <definedName name="Bongkar_Dinding_Bata">#REF!</definedName>
    <definedName name="bONGKAR_JEMBATAN">#REF!</definedName>
    <definedName name="BONGKAR_PILAR">[62]ANALISA!#REF!</definedName>
    <definedName name="bongkaran">[63]har.sat.S!$I$134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usukreng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Q">#REF!</definedName>
    <definedName name="bor">#REF!</definedName>
    <definedName name="border">[60]anal!#REF!</definedName>
    <definedName name="borneobalok">'[83]har-sat'!$E$119</definedName>
    <definedName name="BOTTOM">[124]RESUME!$I$122</definedName>
    <definedName name="bouw">#REF!</definedName>
    <definedName name="bouwplank">[63]har.sat.S!$I$131</definedName>
    <definedName name="BOW">[125]Bahan!$G$49</definedName>
    <definedName name="BOWBA.16">#REF!</definedName>
    <definedName name="BOWE.10">#REF!</definedName>
    <definedName name="BOWE.13">#REF!</definedName>
    <definedName name="BOWE.17">#REF!</definedName>
    <definedName name="BOWE.2">#REF!</definedName>
    <definedName name="BOWE.4">#REF!</definedName>
    <definedName name="BOWE.7">#REF!</definedName>
    <definedName name="BOWF.1">#REF!</definedName>
    <definedName name="BOWF.3">#REF!</definedName>
    <definedName name="BOWF.8.A">#REF!</definedName>
    <definedName name="bowf9">[55]Analisa!$L$2039</definedName>
    <definedName name="BOWPLANK">#REF!</definedName>
    <definedName name="BOWUA.16">#REF!</definedName>
    <definedName name="BOX_37">"$#REF!.$D$631:$AC$1116"</definedName>
    <definedName name="box_panel">#REF!</definedName>
    <definedName name="BOX2_37">"$#REF!.$D$362:$AC$394"</definedName>
    <definedName name="bpecah01">[96]harsat!#REF!</definedName>
    <definedName name="bpecah01_2">[97]harsat!#REF!</definedName>
    <definedName name="bpecah01_4">[98]harsat!#REF!</definedName>
    <definedName name="bpecah11">[96]harsat!#REF!</definedName>
    <definedName name="bpecah11_2">[97]harsat!#REF!</definedName>
    <definedName name="bpecah11_4">[98]harsat!#REF!</definedName>
    <definedName name="bpecah12">[96]harsat!#REF!</definedName>
    <definedName name="bpecah12_2">[97]harsat!#REF!</definedName>
    <definedName name="bpecah12_4">[98]harsat!#REF!</definedName>
    <definedName name="BQ">[126]Rab!$A$1:$I$934</definedName>
    <definedName name="BR">#N/A</definedName>
    <definedName name="BR_4">[127]HARSAT!$G$99</definedName>
    <definedName name="braven">#REF!</definedName>
    <definedName name="brc">#REF!</definedName>
    <definedName name="BRONJ_MATRAS">[118]Anl!#REF!</definedName>
    <definedName name="BRONJONG">[62]ANALISA!#REF!</definedName>
    <definedName name="BS">#REF!</definedName>
    <definedName name="BS_23">"$#REF!.$#REF!$#REF!"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'[59]Harga '!$L$82</definedName>
    <definedName name="bs40spindo2">#REF!</definedName>
    <definedName name="bs40spindo2.5">'[59]Harga '!$L$84</definedName>
    <definedName name="bs40spindo3">'[59]Harga '!$L$85</definedName>
    <definedName name="bs40spindo4">'[59]Harga '!$L$86</definedName>
    <definedName name="bs40spindo5">#REF!</definedName>
    <definedName name="bs40spindo6">'[59]Harga '!$L$88</definedName>
    <definedName name="bs40spindo8">#REF!</definedName>
    <definedName name="bsbeton">#REF!</definedName>
    <definedName name="bsbtn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IKU7">[62]HSD!#REF!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lat">#REF!</definedName>
    <definedName name="BSPOLS">'[128]analisa SNI'!$H$96</definedName>
    <definedName name="bssiku">#REF!</definedName>
    <definedName name="bswf">#REF!</definedName>
    <definedName name="bswf150">#REF!</definedName>
    <definedName name="bt.apung">[63]har.sat.S!$I$99</definedName>
    <definedName name="BT.BELAH">'[114]HARGA BAHAN'!$F$39</definedName>
    <definedName name="bt.cor">[70]harga!#REF!</definedName>
    <definedName name="bt.kali">[70]harga!#REF!</definedName>
    <definedName name="bt.pecah.3.5">[63]har.sat.S!$I$19</definedName>
    <definedName name="bt.pecah.5.7">[63]har.sat.S!$I$20</definedName>
    <definedName name="bt.pecah0.5.1">[63]har.sat.S!$I$21</definedName>
    <definedName name="bt.pecah1.2">[63]har.sat.S!$I$17</definedName>
    <definedName name="bt.pecah2.3">[63]har.sat.S!$I$18</definedName>
    <definedName name="bt.pecah3.5">[63]har.sat.S!$I$19</definedName>
    <definedName name="bt.pecah5.7">[63]har.sat.S!$I$19</definedName>
    <definedName name="bt.tempel">[63]har.sat.S!$I$34</definedName>
    <definedName name="bt1.1">[56]SB!#REF!</definedName>
    <definedName name="Bt1.2">[56]SB!#REF!</definedName>
    <definedName name="Bt15.20">[56]SB!#REF!</definedName>
    <definedName name="Bt2.3">[56]SB!#REF!</definedName>
    <definedName name="Bt3.5">[56]SB!#REF!</definedName>
    <definedName name="Bt5.7">[56]SB!#REF!</definedName>
    <definedName name="Bt7.10">[56]SB!#REF!</definedName>
    <definedName name="btb">'[75]Sat~Bahu'!$C$67</definedName>
    <definedName name="btbata">[56]SB!#REF!</definedName>
    <definedName name="btbelah">#REF!</definedName>
    <definedName name="btblh">#REF!</definedName>
    <definedName name="btcor">#REF!</definedName>
    <definedName name="btgebal">#REF!</definedName>
    <definedName name="btkali">#REF!</definedName>
    <definedName name="btn">#REF!</definedName>
    <definedName name="btn_8">#REF!</definedName>
    <definedName name="btnremik">[129]ANALISA!#REF!</definedName>
    <definedName name="btp">'[75]Sat~Bahu'!$C$48</definedName>
    <definedName name="btpb">'[75]Sat~Bahu'!$C$32</definedName>
    <definedName name="btul24">#REF!</definedName>
    <definedName name="btul39">#REF!</definedName>
    <definedName name="bu">#N/A</definedName>
    <definedName name="buang">#REF!</definedName>
    <definedName name="bubung">'[101]HB '!#REF!</definedName>
    <definedName name="bubungan">#REF!</definedName>
    <definedName name="bubungan.metal">#REF!</definedName>
    <definedName name="bubungan_galvalum">#REF!</definedName>
    <definedName name="bubunganasbes">#REF!</definedName>
    <definedName name="bubunganseng">#REF!</definedName>
    <definedName name="bubungasbes">[63]har.sat.S!$I$38</definedName>
    <definedName name="bubungbeton">[63]har.sat.S!$I$40</definedName>
    <definedName name="bubungbtn">#REF!</definedName>
    <definedName name="bubungflumpress">[63]har.sat.S!$I$39</definedName>
    <definedName name="bubungkp">[63]har.sat.S!$I$41</definedName>
    <definedName name="buis20">[63]har.sat.S!$I$82</definedName>
    <definedName name="buis30">[63]har.sat.S!$I$83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lan">#REF!</definedName>
    <definedName name="Bulanan">[126]Bulanan!$A$1:$AI$437</definedName>
    <definedName name="BULANAN_1">#REF!</definedName>
    <definedName name="BULANAN_2">#REF!</definedName>
    <definedName name="BulananAK">[126]Bulanan!$A$1:$BF$437</definedName>
    <definedName name="BulananML">[126]Bulanan!$A$1:$CC$437</definedName>
    <definedName name="Buldozer">#REF!</definedName>
    <definedName name="BULLDOZER">#REF!</definedName>
    <definedName name="bungkuskolom">[60]anal!#REF!</definedName>
    <definedName name="bur">#REF!</definedName>
    <definedName name="burtak">#REF!</definedName>
    <definedName name="Buruh_Semi_Terlatih">#REF!</definedName>
    <definedName name="Buruh_Terlatih">#REF!</definedName>
    <definedName name="BuruhKurangTerlatih">[56]SB!#REF!</definedName>
    <definedName name="buruhtakterampil">#REF!</definedName>
    <definedName name="BuruhTakTerlatih">[56]SB!#REF!</definedName>
    <definedName name="buruhterampil">#REF!</definedName>
    <definedName name="BuruhTerlatih">[56]SB!#REF!</definedName>
    <definedName name="Bust">#N/A</definedName>
    <definedName name="bv">[130]NP!#REF!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wg">[131]Analisa!$H$41</definedName>
    <definedName name="bwic_a_37">"$#REF!.$#REF!$#REF!"</definedName>
    <definedName name="bwic_b_37">"$#REF!.$#REF!$#REF!"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1">#REF!</definedName>
    <definedName name="c.10">#REF!</definedName>
    <definedName name="c.11">#REF!</definedName>
    <definedName name="c.12">#REF!</definedName>
    <definedName name="c.13">#REF!</definedName>
    <definedName name="c.14">#REF!</definedName>
    <definedName name="c.15">#REF!</definedName>
    <definedName name="c.16">#REF!</definedName>
    <definedName name="c.17">#REF!</definedName>
    <definedName name="c.18">#REF!</definedName>
    <definedName name="c.2">#REF!</definedName>
    <definedName name="c.3">#REF!</definedName>
    <definedName name="c.4">#REF!</definedName>
    <definedName name="c.5">#REF!</definedName>
    <definedName name="c.6">#REF!</definedName>
    <definedName name="c.7">#REF!</definedName>
    <definedName name="c.8">#REF!</definedName>
    <definedName name="c.9">#REF!</definedName>
    <definedName name="C_">#REF!</definedName>
    <definedName name="C_1">#REF!</definedName>
    <definedName name="C_1_23">"$#REF!.$AF$187"</definedName>
    <definedName name="C_2">#REF!</definedName>
    <definedName name="C_2_23">"$#REF!.$AF$217"</definedName>
    <definedName name="C_FORM_A">#N/A</definedName>
    <definedName name="C_FORM_D">#N/A</definedName>
    <definedName name="C150.50">#REF!</definedName>
    <definedName name="cab">'[75]Sat~Bahu'!#REF!</definedName>
    <definedName name="cabes">'[50]Up &amp; bhn'!#REF!</definedName>
    <definedName name="cadas">'[50]Up &amp; bhn'!#REF!</definedName>
    <definedName name="cakay">'[50]Up &amp; bhn'!#REF!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ium">#REF!</definedName>
    <definedName name="calcuim">#REF!</definedName>
    <definedName name="CALCUL">#N/A</definedName>
    <definedName name="CALDATA1_37">"$#REF!.$A$1"</definedName>
    <definedName name="CALQ_POSTE">#N/A</definedName>
    <definedName name="calsiboard">#REF!</definedName>
    <definedName name="cam" localSheetId="5">{"Book1","4.09 FLORA DAN FAUNA.xls","4.22 PERLENGKAPAN SEKOLAH.xls"}</definedName>
    <definedName name="cam" localSheetId="6">{"Book1","4.09 FLORA DAN FAUNA.xls","4.22 PERLENGKAPAN SEKOLAH.xls"}</definedName>
    <definedName name="cam">{"Book1","4.09 FLORA DAN FAUNA.xls","4.22 PERLENGKAPAN SEKOLAH.xls"}</definedName>
    <definedName name="CAMPUR1">#REF!</definedName>
    <definedName name="canal150">#REF!</definedName>
    <definedName name="canopi">[60]anal!#REF!</definedName>
    <definedName name="cas80_23">"$#REF!.$V$111"</definedName>
    <definedName name="casf80">#REF!</definedName>
    <definedName name="casf80_23">"$#REF!.$V$113"</definedName>
    <definedName name="CAT">[116]Reservoir!#REF!</definedName>
    <definedName name="CAT.WATERPROOF">'[132]upah bahan'!$E$98</definedName>
    <definedName name="cat_baja_lama">#REF!</definedName>
    <definedName name="cat_besi">#REF!</definedName>
    <definedName name="CAT_DINDING">#REF!</definedName>
    <definedName name="cat_kayu">#REF!</definedName>
    <definedName name="Cat_marka">#REF!</definedName>
    <definedName name="cat_marka_jalan">#REF!</definedName>
    <definedName name="cat_patok_hektometer">#REF!</definedName>
    <definedName name="cat_patok_kilometer">#REF!</definedName>
    <definedName name="cat_patok_pengarah">#REF!</definedName>
    <definedName name="cat_plafond">#REF!</definedName>
    <definedName name="cat_tembok">#REF!</definedName>
    <definedName name="catantijamur">[63]har.sat.S!$I$90</definedName>
    <definedName name="catbes">#REF!</definedName>
    <definedName name="catbesi">[42]Bahan!#REF!</definedName>
    <definedName name="catdasar">[70]harga!#REF!</definedName>
    <definedName name="catdinding">#REF!</definedName>
    <definedName name="catdindingdalam">[60]anal!#REF!</definedName>
    <definedName name="catdindingluar">[60]anal!#REF!</definedName>
    <definedName name="catds">[133]DHSB!$G$27</definedName>
    <definedName name="catduko">[60]anal!#REF!</definedName>
    <definedName name="catexter">#REF!</definedName>
    <definedName name="catgenteng">[63]har.sat.S!$I$91</definedName>
    <definedName name="catinter">#REF!</definedName>
    <definedName name="CatJembatan">[56]SB!#REF!</definedName>
    <definedName name="catkay">#REF!</definedName>
    <definedName name="catkayu">#REF!</definedName>
    <definedName name="catkayudasar">[63]har.sat.S!$I$93</definedName>
    <definedName name="catkilap">[70]harga!#REF!</definedName>
    <definedName name="catky">[133]DHSB!$G$26</definedName>
    <definedName name="catlist">[60]anal!#REF!</definedName>
    <definedName name="catluar">[60]anal!#REF!</definedName>
    <definedName name="CATMARKA">'[134]A+Supl.'!#REF!</definedName>
    <definedName name="catmatex">[70]harga!#REF!</definedName>
    <definedName name="catmeni">#REF!</definedName>
    <definedName name="catmenie">#REF!</definedName>
    <definedName name="catplaf">#REF!</definedName>
    <definedName name="catplafond">[60]anal!#REF!</definedName>
    <definedName name="cattbk">#REF!</definedName>
    <definedName name="cattembok">#REF!</definedName>
    <definedName name="cattembokdasar">[63]har.sat.S!$I$95</definedName>
    <definedName name="cav">#REF!</definedName>
    <definedName name="caver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6">'[74]HRG BHN'!$G$61</definedName>
    <definedName name="cc_11">#REF!</definedName>
    <definedName name="cc_8">#REF!</definedName>
    <definedName name="cc_9">#REF!</definedName>
    <definedName name="ccb_20_acr">[135]Elektrikal!#REF!</definedName>
    <definedName name="ccv">#REF!</definedName>
    <definedName name="CDAS">'[84] R A B'!#REF!</definedName>
    <definedName name="CDL_37">"$#REF!.$BP$7:$BR$16"</definedName>
    <definedName name="ce">#REF!</definedName>
    <definedName name="cek">[136]Rekap!$H$28</definedName>
    <definedName name="cemara">'[102]HB '!$F$184</definedName>
    <definedName name="cenposalm">#REF!</definedName>
    <definedName name="cenposstel">#REF!</definedName>
    <definedName name="cerobong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10">#REF!</definedName>
    <definedName name="CETAK115">#REF!</definedName>
    <definedName name="cetak116">#REF!</definedName>
    <definedName name="cetak121">#REF!</definedName>
    <definedName name="CETAK122">#REF!</definedName>
    <definedName name="cetak124">#REF!</definedName>
    <definedName name="CETAK224">#REF!</definedName>
    <definedName name="CETAK225">#REF!</definedName>
    <definedName name="CETAK310">#REF!</definedName>
    <definedName name="CETAK320">#REF!</definedName>
    <definedName name="cetak321">#REF!</definedName>
    <definedName name="CETAK341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18">#REF!</definedName>
    <definedName name="CETAK636">#REF!</definedName>
    <definedName name="CETAK641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10A">#REF!</definedName>
    <definedName name="CETAK810C">#REF!</definedName>
    <definedName name="cetakan">'[137]3'!#REF!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hain_shaw">#REF!</definedName>
    <definedName name="chain_shaw_penebangan_pohon_dia_3_0">#REF!</definedName>
    <definedName name="chain_shaw_penebangan_pohon_dia_5_0">#REF!</definedName>
    <definedName name="CHAMP">#N/A</definedName>
    <definedName name="CHECKLIST_37">"$#REF!.$A$134"</definedName>
    <definedName name="chispreader">[99]SB!$H$120</definedName>
    <definedName name="CIPUTRA">#N/A</definedName>
    <definedName name="CKAY">'[84] R A B'!#REF!</definedName>
    <definedName name="closed.kia">[70]harga!#REF!</definedName>
    <definedName name="closed.lolo">[70]harga!#REF!</definedName>
    <definedName name="closet">[138]SATUAN!$E$45</definedName>
    <definedName name="CLUB">#REF!</definedName>
    <definedName name="CLUBHOUSE_37">"$#REF!.$L$217"</definedName>
    <definedName name="CLVC3">0.1</definedName>
    <definedName name="CNL">#REF!</definedName>
    <definedName name="Coating_lose">#REF!</definedName>
    <definedName name="cod50_23">"'file:///F:/DOCUME~1/MARKET~1/LOCALS~1/Temp/lamp-d.XLS'#$SAP.$#REF!$#REF!"</definedName>
    <definedName name="CODES">#N/A</definedName>
    <definedName name="COEFF">[48]KOEF!$C$3</definedName>
    <definedName name="COEFFBHN">[48]KOEF!$E$23</definedName>
    <definedName name="COEFFUPAH">[48]KOEF!$E$13</definedName>
    <definedName name="coldmilling">'[79]Harga Dasar'!#REF!</definedName>
    <definedName name="comp">'[75]Sat~Bahu'!$C$111</definedName>
    <definedName name="compresor_marka_jalan">#REF!</definedName>
    <definedName name="compresor_prime_coat">#REF!</definedName>
    <definedName name="compresor_tack_coat">#REF!</definedName>
    <definedName name="Compresor210">[56]SB!#REF!</definedName>
    <definedName name="COMPRESSOR">#REF!</definedName>
    <definedName name="COMPTEUR">#N/A</definedName>
    <definedName name="COMPTEUR_2">#N/A</definedName>
    <definedName name="Concrete_Mixer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ER">#REF!</definedName>
    <definedName name="ConcreteVibrator">'[79]Harga Dasar'!#REF!</definedName>
    <definedName name="CONCRETEVIBRO">#REF!</definedName>
    <definedName name="Concrette_mixer_PAsang_batu_mortar">#REF!</definedName>
    <definedName name="Concrette_vibrator">#REF!</definedName>
    <definedName name="Continue">#N/A</definedName>
    <definedName name="COPIE">#N/A</definedName>
    <definedName name="COPIE_2">#N/A</definedName>
    <definedName name="COR">[71]ANALISA!#REF!</definedName>
    <definedName name="corbeton">#REF!</definedName>
    <definedName name="cota">'[50]Up &amp; bhn'!#REF!</definedName>
    <definedName name="COV">#REF!</definedName>
    <definedName name="COVER_1">#REF!</definedName>
    <definedName name="COVER_2">#REF!</definedName>
    <definedName name="COVER_3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11O">#N/A</definedName>
    <definedName name="CR311O">#N/A</definedName>
    <definedName name="CR3121O">#N/A</definedName>
    <definedName name="CR321O">#N/A</definedName>
    <definedName name="CR331O">#N/A</definedName>
    <definedName name="CR341O">#N/A</definedName>
    <definedName name="CR351O">#N/A</definedName>
    <definedName name="CR361O">#N/A</definedName>
    <definedName name="CR371O">#N/A</definedName>
    <definedName name="CR381O">#N/A</definedName>
    <definedName name="CR391O">#N/A</definedName>
    <definedName name="CRANE">#REF!</definedName>
    <definedName name="crane_pancang_beton">#REF!</definedName>
    <definedName name="crf">[120]CRF!$B$3:$C$14</definedName>
    <definedName name="CRFE.001">#REF!</definedName>
    <definedName name="CRFE.003">#REF!</definedName>
    <definedName name="CRFE.010">#REF!</definedName>
    <definedName name="CRFE.020">#REF!</definedName>
    <definedName name="CRFE.031">#REF!</definedName>
    <definedName name="CRFE.032">#REF!</definedName>
    <definedName name="CRFE.033">#REF!</definedName>
    <definedName name="CRFE.040">#REF!</definedName>
    <definedName name="CRFE.051">#REF!</definedName>
    <definedName name="CRFE.052">#REF!</definedName>
    <definedName name="CRFE.053">#REF!</definedName>
    <definedName name="CRFE.080">#REF!</definedName>
    <definedName name="CRFE.081">#REF!</definedName>
    <definedName name="CRFE.082">#REF!</definedName>
    <definedName name="CRFE.083">#REF!</definedName>
    <definedName name="CRFE.084">#REF!</definedName>
    <definedName name="CRFE.087">#REF!</definedName>
    <definedName name="CRFE.088">#REF!</definedName>
    <definedName name="CRFE.089">#REF!</definedName>
    <definedName name="CRFE.130">#REF!</definedName>
    <definedName name="CRFE.152">#REF!</definedName>
    <definedName name="CRFE.153">#REF!</definedName>
    <definedName name="CRFE.154">#REF!</definedName>
    <definedName name="CRFE.155">#REF!</definedName>
    <definedName name="CRFE.156">#REF!</definedName>
    <definedName name="CRFE.157">#REF!</definedName>
    <definedName name="CRFE.172">#REF!</definedName>
    <definedName name="CRFE.182">#REF!</definedName>
    <definedName name="CRFE.191">#REF!</definedName>
    <definedName name="CRFE.192">#REF!</definedName>
    <definedName name="CRFE.211">#REF!</definedName>
    <definedName name="CRFE.212">#REF!</definedName>
    <definedName name="CRFE.213">#REF!</definedName>
    <definedName name="CRFE.221">#REF!</definedName>
    <definedName name="CRFE.222">#REF!</definedName>
    <definedName name="CRFE.223">#REF!</definedName>
    <definedName name="CRFE.224">#REF!</definedName>
    <definedName name="CRFE.225">#REF!</definedName>
    <definedName name="CRFE.226">#REF!</definedName>
    <definedName name="CRFE.231">#REF!</definedName>
    <definedName name="CRFE.232">#REF!</definedName>
    <definedName name="CRFE.251">#REF!</definedName>
    <definedName name="CRFE.252">#REF!</definedName>
    <definedName name="CRFE.253">#REF!</definedName>
    <definedName name="CRFE.301">#REF!</definedName>
    <definedName name="CRFE.311">#REF!</definedName>
    <definedName name="CRFE.341">#REF!</definedName>
    <definedName name="CRFE.342">#REF!</definedName>
    <definedName name="CRFE.351">#REF!</definedName>
    <definedName name="CRFE.351a">#REF!</definedName>
    <definedName name="CRFE.401">#REF!</definedName>
    <definedName name="CRFE.402">#REF!</definedName>
    <definedName name="CRFE.403">#REF!</definedName>
    <definedName name="Crusher">'[79]Harga Dasar'!#REF!</definedName>
    <definedName name="csanlex">#REF!</definedName>
    <definedName name="csDesignMode">1</definedName>
    <definedName name="ctb">#REF!</definedName>
    <definedName name="CTEM">'[84] R A B'!#REF!</definedName>
    <definedName name="CTM">'[84] R A B'!#REF!</definedName>
    <definedName name="CttPdptRange">#REF!</definedName>
    <definedName name="CUL_37">"$#REF!.$BH$7:$BN$16"</definedName>
    <definedName name="culvert_distance">#REF!</definedName>
    <definedName name="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'[59]Harga '!$L$197</definedName>
    <definedName name="cvbersih2">'[59]Harga '!$L$198</definedName>
    <definedName name="cvbersih2.5">#REF!</definedName>
    <definedName name="cvbersih3">#REF!</definedName>
    <definedName name="cvbersih4">#REF!</definedName>
    <definedName name="cvd100_23">"$#REF!.$M$239"</definedName>
    <definedName name="cvd15_23">"$#REF!.$M$219"</definedName>
    <definedName name="cvd150_23">"$#REF!.$M$217"</definedName>
    <definedName name="cvd50_23">"$#REF!.$M$240"</definedName>
    <definedName name="cvd65_23">"$#REF!.$M$218"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bra">#REF!</definedName>
    <definedName name="cxzc" localSheetId="5">{"Book1","4.09 FLORA DAN FAUNA.xls","4.22 PERLENGKAPAN SEKOLAH.xls"}</definedName>
    <definedName name="cxzc" localSheetId="6">{"Book1","4.09 FLORA DAN FAUNA.xls","4.22 PERLENGKAPAN SEKOLAH.xls"}</definedName>
    <definedName name="cxzc">{"Book1","4.09 FLORA DAN FAUNA.xls","4.22 PERLENGKAPAN SEKOLAH.xls"}</definedName>
    <definedName name="D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5">#REF!</definedName>
    <definedName name="D.15.">#REF!,#REF!</definedName>
    <definedName name="D.16">#REF!,#REF!</definedName>
    <definedName name="d.17">#REF!</definedName>
    <definedName name="D.17.">#REF!,#REF!</definedName>
    <definedName name="d.18">#REF!</definedName>
    <definedName name="D.18.">#REF!,#REF!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5">#REF!</definedName>
    <definedName name="D.25.">#REF!,#REF!</definedName>
    <definedName name="d.26">#REF!</definedName>
    <definedName name="D.26.">#REF!,#REF!</definedName>
    <definedName name="d.27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59">#REF!</definedName>
    <definedName name="d.6">#REF!</definedName>
    <definedName name="D.6.">#REF!,#REF!</definedName>
    <definedName name="d.60">#REF!</definedName>
    <definedName name="d.61">#REF!</definedName>
    <definedName name="d.62">#REF!</definedName>
    <definedName name="d.63">#REF!</definedName>
    <definedName name="d.64">#REF!</definedName>
    <definedName name="d.65">#REF!</definedName>
    <definedName name="d.7">#REF!</definedName>
    <definedName name="D.7.">#REF!,#REF!</definedName>
    <definedName name="D.78.">[139]D.78!$B$1:$L$48,[139]D.78!$N$49:$U$83</definedName>
    <definedName name="D.79.">[139]D.79!$B$1:$L$48,[139]D.79!$N$49:$U$83</definedName>
    <definedName name="d.8">#REF!</definedName>
    <definedName name="D.8.">#REF!,#REF!</definedName>
    <definedName name="D.80.">[139]D.80!$B$1:$L$51,[139]D.80!$N$52:$U$86</definedName>
    <definedName name="D.81.">[139]D.81!$B$1:$L$46,[139]D.81!$N$47:$U$81</definedName>
    <definedName name="D.82.">[139]D.82!$B$1:$L$49,[139]D.82!$N$50:$U$84</definedName>
    <definedName name="D.83.">[139]D.83!$B$1:$L$54,[139]D.83!$N$55:$U$89</definedName>
    <definedName name="D.84.">[139]D.84!$B$1:$L$56,[139]D.84!$N$57:$U$91</definedName>
    <definedName name="D.85.">[139]D.85!$B$1:$L$51,[139]D.85!$N$52:$U$86</definedName>
    <definedName name="D.86.">[139]D.86!$B$1:$L$51,[139]D.86!$N$52:$U$86</definedName>
    <definedName name="D.87.">[139]D.87!$B$1:$L$48,[139]D.87!$N$49:$U$83</definedName>
    <definedName name="D.88.">[139]D.88!$B$1:$L$36,[139]D.88!$N$37:$U$69</definedName>
    <definedName name="D.89.">[139]D.89!$B$1:$L$49,[139]D.89!$N$50:$U$83</definedName>
    <definedName name="d.9">#REF!</definedName>
    <definedName name="D.9.">#REF!,#REF!</definedName>
    <definedName name="D.91.">[139]D.91!$B$1:$L$42,[139]D.91!$N$43:$U$76</definedName>
    <definedName name="D.92.">[139]D.92!$B$1:$L$175,[139]D.92!$N$176:$U$218</definedName>
    <definedName name="D.93.">[139]D.93!$B$1:$L$50,[139]D.93!$N$51:$U$84</definedName>
    <definedName name="D.94.">[139]D.94!$B$1:$L$55,[139]D.94!$N$56:$U$90</definedName>
    <definedName name="D.95.">[139]D.95!$B$1:$L$57,[139]D.95!$N$58:$U$92</definedName>
    <definedName name="D.96.">[139]D.96!$B$1:$L$51,[139]D.96!$N$52:$U$86</definedName>
    <definedName name="D_1">#REF!</definedName>
    <definedName name="D_1_23">"$#REF!.$AF$276"</definedName>
    <definedName name="D_16">#REF!</definedName>
    <definedName name="D_23">"$#REF!.$AF$246"</definedName>
    <definedName name="D20.">#REF!,#REF!</definedName>
    <definedName name="daa_23">"$#REF!.$J$98"</definedName>
    <definedName name="DAERAH">[92]Analisa!#REF!</definedName>
    <definedName name="Daf.4_23">"$#REF!.$B$70:$J$73"</definedName>
    <definedName name="DAF_10">#REF!</definedName>
    <definedName name="DAF_10_23">"$#REF!.$#REF!$#REF!"</definedName>
    <definedName name="DAF_12">[73]daf_7_OK_!#REF!</definedName>
    <definedName name="DAF_4">#REF!</definedName>
    <definedName name="DAF_4_23">"$#REF!.$J$228"</definedName>
    <definedName name="DAF_6">[73]daf_3_OK_!#REF!</definedName>
    <definedName name="daf1_23">"$#REF!.$J$193"</definedName>
    <definedName name="DAF10_23">"$#REF!.$#REF!$#REF!"</definedName>
    <definedName name="daf2_23">"$#REF!.$K$605"</definedName>
    <definedName name="daf31_23">"$#REF!.$K$457"</definedName>
    <definedName name="daf32_23">"$#REF!.$K$449"</definedName>
    <definedName name="daf33_23">"$#REF!.$K$445"</definedName>
    <definedName name="DAFTAR">#REF!</definedName>
    <definedName name="DAFTARSEWA">#REF!</definedName>
    <definedName name="dak_23">"$#REF!.$J$136"</definedName>
    <definedName name="damp_truck_agregat_A_pelebaran">#REF!</definedName>
    <definedName name="dana">[21]RINCIAN!#REF!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[140]bahan!$A$7:$H$142</definedName>
    <definedName name="DATA_37">"$#REF!.$D$89:$AC$627"</definedName>
    <definedName name="DATA_4">[141]bahan!$A$7:$H$142</definedName>
    <definedName name="DATA_HARGA_BAHAN_UPAH">[142]HBU!$D$11:$I$357</definedName>
    <definedName name="DATA_KEGIATAN">[143]Sheet1!$A$1:$IV$11</definedName>
    <definedName name="_xlnm.Database">#REF!</definedName>
    <definedName name="DATAUPAH">'[136]4-Basic Price'!$D$8:$F$38</definedName>
    <definedName name="date">#REF!</definedName>
    <definedName name="Dati1">#REF!</definedName>
    <definedName name="Dati2">#REF!</definedName>
    <definedName name="daun_j1">[47]ANALISA!#REF!</definedName>
    <definedName name="daun_p1">[47]ANALISA!#REF!</definedName>
    <definedName name="daun_p2">[47]ANALISA!#REF!</definedName>
    <definedName name="daun_pintu_pvc_biasa">#REF!</definedName>
    <definedName name="daun_pintu_pvc_warna">#REF!</definedName>
    <definedName name="daunpintukaca">[60]anal!#REF!</definedName>
    <definedName name="daunpintuteak">[60]anal!#REF!</definedName>
    <definedName name="DAX">#REF!</definedName>
    <definedName name="DAX_23">"$#REF!.$BI$7"</definedName>
    <definedName name="DAYWORKS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X">#REF!</definedName>
    <definedName name="DBX_23">"$#REF!.$BO$7"</definedName>
    <definedName name="DCX">#REF!</definedName>
    <definedName name="DCX_23">"$#REF!.$BU$7"</definedName>
    <definedName name="dd">[144]HSPK!$D$16:$H$252</definedName>
    <definedName name="DDD">#REF!</definedName>
    <definedName name="DDD_37">"$#REF!.$B$6:$C$22"</definedName>
    <definedName name="dddd">#REF!</definedName>
    <definedName name="DDX">#REF!</definedName>
    <definedName name="DDX_23">"$#REF!.$CA$7"</definedName>
    <definedName name="DECK">[62]HSD!#REF!</definedName>
    <definedName name="DECK_SLAB">[62]ANALISA!#REF!</definedName>
    <definedName name="dede">'[145]U&amp;B'!$E$10:$E$1000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mpul">[70]harga!#REF!</definedName>
    <definedName name="dempulkayu">#REF!</definedName>
    <definedName name="dempulplastik">'[83]har-sat'!$E$205</definedName>
    <definedName name="dempultembok">#REF!</definedName>
    <definedName name="depan">#N/A</definedName>
    <definedName name="DEPART">#N/A</definedName>
    <definedName name="DEPLACE">#N/A</definedName>
    <definedName name="der">#N/A</definedName>
    <definedName name="dereck">[42]Bahan!#REF!</definedName>
    <definedName name="detib2100">#REF!</definedName>
    <definedName name="detib2100_23">"$#REF!.$#REF!$#REF!"</definedName>
    <definedName name="detib2120">#REF!</definedName>
    <definedName name="detib2120_23">"$#REF!.$#REF!$#REF!"</definedName>
    <definedName name="detib250">#REF!</definedName>
    <definedName name="detib250_23">"$#REF!.$#REF!$#REF!"</definedName>
    <definedName name="detib260">#REF!</definedName>
    <definedName name="detib260_23">"$#REF!.$#REF!$#REF!"</definedName>
    <definedName name="detib280">#REF!</definedName>
    <definedName name="detib280_23">"$#REF!.$#REF!$#REF!"</definedName>
    <definedName name="df">[146]HSBU!#REF!</definedName>
    <definedName name="DFBCBZ">#N/A</definedName>
    <definedName name="DFDF_23">"$#REF!.$M$109"</definedName>
    <definedName name="DFGDFGD">#REF!</definedName>
    <definedName name="DGAR">'[147]Daftar Usulan Jln (Rutin)'!$B$1:$V$26</definedName>
    <definedName name="DGDG">#REF!</definedName>
    <definedName name="DGFDS">[62]ANALISA!#REF!</definedName>
    <definedName name="dgk_23">"$#REF!.$J$239"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ia6_23">"$#REF!.$V$186"</definedName>
    <definedName name="DIAFRAGMA">[62]ANALISA!#REF!</definedName>
    <definedName name="dibet30">#REF!</definedName>
    <definedName name="Dibulatkan">#REF!</definedName>
    <definedName name="dil60_37">"$#REF!.$#REF!$#REF!"</definedName>
    <definedName name="dind30b220">#REF!</definedName>
    <definedName name="dindgrc">#REF!</definedName>
    <definedName name="DINDING">#REF!</definedName>
    <definedName name="Dinding_Bt_Berdiri">#REF!</definedName>
    <definedName name="dinding20">[60]anal!#REF!</definedName>
    <definedName name="dindingbronjong">[60]anal!#REF!</definedName>
    <definedName name="dinker20">#REF!</definedName>
    <definedName name="DINKOL">#REF!</definedName>
    <definedName name="DIR">[148]RABA!$H$108</definedName>
    <definedName name="direksikeet">[63]har.sat.S!$I$136</definedName>
    <definedName name="dirkit">#REF!</definedName>
    <definedName name="DIRUT">[149]FAK!$B$16</definedName>
    <definedName name="DISK">#N/A</definedName>
    <definedName name="DISK_TRANSF">#N/A</definedName>
    <definedName name="DISPOSAL_DISTANCE">#REF!</definedName>
    <definedName name="DIV.1">'[150]Rkp B. UP'!#REF!</definedName>
    <definedName name="DIV.10">'[150]Rkp B. UP'!#REF!</definedName>
    <definedName name="DIV.2">'[150]Rkp B. UP'!#REF!</definedName>
    <definedName name="DIV.3">'[150]Rkp B. UP'!#REF!</definedName>
    <definedName name="DIV.4">'[150]Rkp B. UP'!#REF!</definedName>
    <definedName name="DIV.5">'[150]Rkp B. UP'!#REF!</definedName>
    <definedName name="DIV.6">'[150]Rkp B. UP'!#REF!</definedName>
    <definedName name="DIV.7">'[150]Rkp B. UP'!#REF!</definedName>
    <definedName name="DIV.8">'[150]Rkp B. UP'!#REF!</definedName>
    <definedName name="DIV.9">'[150]Rkp B. UP'!#REF!</definedName>
    <definedName name="divisi">[151]A!$D$15</definedName>
    <definedName name="dka_23">"$#REF!.$J$189"</definedName>
    <definedName name="dker20">#REF!</definedName>
    <definedName name="dkk_23">"$#REF!.$J$99"</definedName>
    <definedName name="dld60_37">"$#REF!.$L$738"</definedName>
    <definedName name="dln">[152]har.sat.S!#REF!</definedName>
    <definedName name="dlpar38120_23">"$#REF!.$#REF!$#REF!"</definedName>
    <definedName name="dlplc13w_23">"$#REF!.$#REF!$#REF!"</definedName>
    <definedName name="dlplc13wbimc_23">"$#REF!.$#REF!$#REF!"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oc" localSheetId="5">{"Book1","4.09 FLORA DAN FAUNA.xls","4.22 PERLENGKAPAN SEKOLAH.xls"}</definedName>
    <definedName name="doc" localSheetId="6">{"Book1","4.09 FLORA DAN FAUNA.xls","4.22 PERLENGKAPAN SEKOLAH.xls"}</definedName>
    <definedName name="doc">{"Book1","4.09 FLORA DAN FAUNA.xls","4.22 PERLENGKAPAN SEKOLAH.xls"}</definedName>
    <definedName name="docr" localSheetId="5">{"Book1","4.09 FLORA DAN FAUNA.xls","4.22 PERLENGKAPAN SEKOLAH.xls"}</definedName>
    <definedName name="docr" localSheetId="6">{"Book1","4.09 FLORA DAN FAUNA.xls","4.22 PERLENGKAPAN SEKOLAH.xls"}</definedName>
    <definedName name="docr">{"Book1","4.09 FLORA DAN FAUNA.xls","4.22 PERLENGKAPAN SEKOLAH.xls"}</definedName>
    <definedName name="docter" localSheetId="5">{"Book1","4.09 FLORA DAN FAUNA.xls","4.22 PERLENGKAPAN SEKOLAH.xls"}</definedName>
    <definedName name="docter" localSheetId="6">{"Book1","4.09 FLORA DAN FAUNA.xls","4.22 PERLENGKAPAN SEKOLAH.xls"}</definedName>
    <definedName name="docter">{"Book1","4.09 FLORA DAN FAUNA.xls","4.22 PERLENGKAPAN SEKOLAH.xls"}</definedName>
    <definedName name="Document_array" localSheetId="5">{"RAB GD BENIH.xls","RAB LT JEMUR.xls","USULAN GEDUNG KULIAH STRUKTUR  2005  4.1APS STR.xls"}</definedName>
    <definedName name="Document_array" localSheetId="6">{"RAB GD BENIH.xls","RAB LT JEMUR.xls","USULAN GEDUNG KULIAH STRUKTUR  2005  4.1APS STR.xls"}</definedName>
    <definedName name="Document_array">{"RAB GD BENIH.xls","RAB LT JEMUR.xls","USULAN GEDUNG KULIAH STRUKTUR  2005  4.1APS STR.xls"}</definedName>
    <definedName name="Documents_array">#N/A</definedName>
    <definedName name="DODOL">#REF!</definedName>
    <definedName name="DODOL_23">"$#REF!.$B$69:$J$73"</definedName>
    <definedName name="dolken">'[50]Up &amp; bhn'!#REF!</definedName>
    <definedName name="Dolken3">#REF!</definedName>
    <definedName name="Dolken4">#REF!</definedName>
    <definedName name="DOMBA">#REF!</definedName>
    <definedName name="DOMBA_23">"$#REF!.$#REF!$#REF!:$#REF!$#REF!"</definedName>
    <definedName name="DOMISILI">[120]HRG_NO_PRINT!$L$9</definedName>
    <definedName name="dongkel">#REF!</definedName>
    <definedName name="doorcloser">[63]har.sat.S!$I$110</definedName>
    <definedName name="doorstop">[63]har.sat.S!$I$109</definedName>
    <definedName name="dozer">'[75]Sat~Bahu'!$C$91</definedName>
    <definedName name="dpa_23">"$#REF!.$J$893"</definedName>
    <definedName name="dpk_23">"$#REF!.$J$138"</definedName>
    <definedName name="DPR" hidden="1">#REF!</definedName>
    <definedName name="dr">[130]NP!#REF!</definedName>
    <definedName name="draft1">#REF!</definedName>
    <definedName name="DRAFTSMAN_1">[34]TENAGA!#REF!</definedName>
    <definedName name="DRAFTSMAN_2">[34]TENAGA!#REF!</definedName>
    <definedName name="DRAFTSMAN_3">[34]TENAGA!#REF!</definedName>
    <definedName name="Drain">#REF!</definedName>
    <definedName name="DRAINASE">#REF!</definedName>
    <definedName name="DRAN">[62]HSD!#REF!</definedName>
    <definedName name="dre" localSheetId="5">{"Book1","4.09 FLORA DAN FAUNA.xls","4.22 PERLENGKAPAN SEKOLAH.xls"}</definedName>
    <definedName name="dre" localSheetId="6">{"Book1","4.09 FLORA DAN FAUNA.xls","4.22 PERLENGKAPAN SEKOLAH.xls"}</definedName>
    <definedName name="dre">{"Book1","4.09 FLORA DAN FAUNA.xls","4.22 PERLENGKAPAN SEKOLAH.xls"}</definedName>
    <definedName name="dren25_37">"$#REF!.$L$839"</definedName>
    <definedName name="dren32_37">"$#REF!.$#REF!$#REF!"</definedName>
    <definedName name="dren40_37">"$#REF!.$#REF!$#REF!"</definedName>
    <definedName name="drilb2100">#REF!</definedName>
    <definedName name="drilb2100_23">"$#REF!.$T$27"</definedName>
    <definedName name="drilb2120">#REF!</definedName>
    <definedName name="drilb2120_23">"$#REF!.$U$27"</definedName>
    <definedName name="drilb250">#REF!</definedName>
    <definedName name="drilb250_23">"$#REF!.$Q$27"</definedName>
    <definedName name="drilb260">#REF!</definedName>
    <definedName name="drilb260_23">"$#REF!.$R$27"</definedName>
    <definedName name="drilb280">#REF!</definedName>
    <definedName name="drilb280_23">"$#REF!.$S$27"</definedName>
    <definedName name="drildl3a100">#REF!</definedName>
    <definedName name="drildl3a100_23">"$#REF!.$T$317"</definedName>
    <definedName name="drildl3a120">#REF!</definedName>
    <definedName name="drildl3a120_23">"$#REF!.$U$317"</definedName>
    <definedName name="drildl3a50">#REF!</definedName>
    <definedName name="drildl3a50_23">"$#REF!.$Q$317"</definedName>
    <definedName name="drildl3a60">#REF!</definedName>
    <definedName name="drildl3a60_23">"$#REF!.$R$317"</definedName>
    <definedName name="drildl3a80">#REF!</definedName>
    <definedName name="drildl3a80_23">"$#REF!.$S$317"</definedName>
    <definedName name="drill1100">#REF!</definedName>
    <definedName name="drill1100_23">"$#REF!.$T$240"</definedName>
    <definedName name="drill1120">#REF!</definedName>
    <definedName name="drill1120_23">"$#REF!.$U$240"</definedName>
    <definedName name="drill150">#REF!</definedName>
    <definedName name="drill150_23">"$#REF!.$Q$240"</definedName>
    <definedName name="drill160">#REF!</definedName>
    <definedName name="drill160_23">"$#REF!.$R$240"</definedName>
    <definedName name="drill180">#REF!</definedName>
    <definedName name="drill180_23">"$#REF!.$S$240"</definedName>
    <definedName name="drill3100">#REF!</definedName>
    <definedName name="drill3100_23">"$#REF!.$T$373"</definedName>
    <definedName name="drill3120">#REF!</definedName>
    <definedName name="drill3120_23">"$#REF!.$U$373"</definedName>
    <definedName name="drill350">#REF!</definedName>
    <definedName name="drill350_23">"$#REF!.$Q$373"</definedName>
    <definedName name="drill360">#REF!</definedName>
    <definedName name="drill360_23">"$#REF!.$R$373"</definedName>
    <definedName name="drill380">#REF!</definedName>
    <definedName name="drill380_23">"$#REF!.$S$373"</definedName>
    <definedName name="drill5100">#REF!</definedName>
    <definedName name="drill5100_23">"$#REF!.$T$333"</definedName>
    <definedName name="drill5120">#REF!</definedName>
    <definedName name="drill5120_23">"$#REF!.$U$333"</definedName>
    <definedName name="drill550">#REF!</definedName>
    <definedName name="drill550_23">"$#REF!.$Q$333"</definedName>
    <definedName name="drill560">#REF!</definedName>
    <definedName name="drill560_23">"$#REF!.$R$333"</definedName>
    <definedName name="drill580">#REF!</definedName>
    <definedName name="drill580_23">"$#REF!.$S$333"</definedName>
    <definedName name="drill5a100">#REF!</definedName>
    <definedName name="drill5a100_23">"$#REF!.$T$383"</definedName>
    <definedName name="drill5a120">#REF!</definedName>
    <definedName name="drill5a120_23">"$#REF!.$U$383"</definedName>
    <definedName name="drill5a50">#REF!</definedName>
    <definedName name="drill5a50_23">"$#REF!.$Q$383"</definedName>
    <definedName name="drill5a60">#REF!</definedName>
    <definedName name="drill5a60_23">"$#REF!.$R$383"</definedName>
    <definedName name="drill5a80">#REF!</definedName>
    <definedName name="drill5a80_23">"$#REF!.$S$383"</definedName>
    <definedName name="drill6a100">#REF!</definedName>
    <definedName name="drill6a100_23">"$#REF!.$T$523"</definedName>
    <definedName name="drill6a120">#REF!</definedName>
    <definedName name="drill6a120_23">"$#REF!.$U$523"</definedName>
    <definedName name="drill6a50">#REF!</definedName>
    <definedName name="drill6a50_23">"$#REF!.$Q$523"</definedName>
    <definedName name="drill6a60">#REF!</definedName>
    <definedName name="drill6a60_23">"$#REF!.$R$523"</definedName>
    <definedName name="drill6a80">#REF!</definedName>
    <definedName name="drill6a80_23">"$#REF!.$S$523"</definedName>
    <definedName name="drillug100">#REF!</definedName>
    <definedName name="drillug100_23">"$#REF!.$T$138"</definedName>
    <definedName name="drillug120">#REF!</definedName>
    <definedName name="drillug120_23">"$#REF!.$U$138"</definedName>
    <definedName name="drillug50">#REF!</definedName>
    <definedName name="drillug50_23">"$#REF!.$Q$138"</definedName>
    <definedName name="drillug60">#REF!</definedName>
    <definedName name="drillug60_23">"$#REF!.$R$138"</definedName>
    <definedName name="drillug80">#REF!</definedName>
    <definedName name="drillug80_23">"$#REF!.$S$138"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 localSheetId="5">{"Book1","4.09 FLORA DAN FAUNA.xls","4.22 PERLENGKAPAN SEKOLAH.xls"}</definedName>
    <definedName name="ds" localSheetId="6">{"Book1","4.09 FLORA DAN FAUNA.xls","4.22 PERLENGKAPAN SEKOLAH.xls"}</definedName>
    <definedName name="ds">{"Book1","4.09 FLORA DAN FAUNA.xls","4.22 PERLENGKAPAN SEKOLAH.xls"}</definedName>
    <definedName name="DS1_">[62]HSD!#REF!</definedName>
    <definedName name="dsaads">#REF!</definedName>
    <definedName name="dsasadsda">#REF!</definedName>
    <definedName name="DSC">#REF!</definedName>
    <definedName name="DSD">[92]Analisa!#REF!</definedName>
    <definedName name="dsdsd">#REF!</definedName>
    <definedName name="dsilb2100">#REF!</definedName>
    <definedName name="dsilb2100_23">"$#REF!.$T$24"</definedName>
    <definedName name="dsilb2120">#REF!</definedName>
    <definedName name="dsilb2120_23">"$#REF!.$U$24"</definedName>
    <definedName name="dsilb250">#REF!</definedName>
    <definedName name="dsilb250_23">"$#REF!.$Q$24"</definedName>
    <definedName name="dsilb260">#REF!</definedName>
    <definedName name="dsilb260_23">"$#REF!.$R$24"</definedName>
    <definedName name="dsilb280">#REF!</definedName>
    <definedName name="dsilb280_23">"$#REF!.$S$24"</definedName>
    <definedName name="dsildb2100">#REF!</definedName>
    <definedName name="dsildb2100_23">"$#REF!.$T$20"</definedName>
    <definedName name="dsildb2120">#REF!</definedName>
    <definedName name="dsildb2120_23">"$#REF!.$U$20"</definedName>
    <definedName name="dsildb250">#REF!</definedName>
    <definedName name="dsildb250_23">"$#REF!.$Q$20"</definedName>
    <definedName name="dsildb260">#REF!</definedName>
    <definedName name="dsildb260_23">"$#REF!.$R$20"</definedName>
    <definedName name="dsildb280">#REF!</definedName>
    <definedName name="dsildb280_23">"$#REF!.$S$20"</definedName>
    <definedName name="dsildl1100">#REF!</definedName>
    <definedName name="dsildl1100_23">"$#REF!.$T$65"</definedName>
    <definedName name="dsildl1120">#REF!</definedName>
    <definedName name="dsildl1120_23">"$#REF!.$U$65"</definedName>
    <definedName name="dsildl150">#REF!</definedName>
    <definedName name="dsildl150_23">"$#REF!.$Q$65"</definedName>
    <definedName name="dsildl160">#REF!</definedName>
    <definedName name="dsildl160_23">"$#REF!.$R$65"</definedName>
    <definedName name="dsildl180">#REF!</definedName>
    <definedName name="dsildl180_23">"$#REF!.$S$65"</definedName>
    <definedName name="dsildl3100">#REF!</definedName>
    <definedName name="dsildl3100_23">"$#REF!.$T$84"</definedName>
    <definedName name="dsildl3120">#REF!</definedName>
    <definedName name="dsildl3120_23">"$#REF!.$U$84"</definedName>
    <definedName name="dsildl350">#REF!</definedName>
    <definedName name="dsildl350_23">"$#REF!.$Q$84"</definedName>
    <definedName name="dsildl360">#REF!</definedName>
    <definedName name="dsildl360_23">"$#REF!.$R$84"</definedName>
    <definedName name="dsildl380">#REF!</definedName>
    <definedName name="dsildl380_23">"$#REF!.$S$84"</definedName>
    <definedName name="dsildl3a100">#REF!</definedName>
    <definedName name="dsildl3a100_23">"$#REF!.$T$85"</definedName>
    <definedName name="dsildl3a120">#REF!</definedName>
    <definedName name="dsildl3a120_23">"$#REF!.$U$85"</definedName>
    <definedName name="dsildl3a50">#REF!</definedName>
    <definedName name="dsildl3a50_23">"$#REF!.$Q$85"</definedName>
    <definedName name="dsildl3a60">#REF!</definedName>
    <definedName name="dsildl3a60_23">"$#REF!.$R$85"</definedName>
    <definedName name="dsildl3a80">#REF!</definedName>
    <definedName name="dsildl3a80_23">"$#REF!.$S$85"</definedName>
    <definedName name="dsildl5100">#REF!</definedName>
    <definedName name="dsildl5100_23">"$#REF!.$T$89"</definedName>
    <definedName name="dsildl5120">#REF!</definedName>
    <definedName name="dsildl5120_23">"$#REF!.$U$89"</definedName>
    <definedName name="dsildl550">#REF!</definedName>
    <definedName name="dsildl550_23">"$#REF!.$Q$89"</definedName>
    <definedName name="dsildl560">#REF!</definedName>
    <definedName name="dsildl560_23">"$#REF!.$R$89"</definedName>
    <definedName name="dsildl580">#REF!</definedName>
    <definedName name="dsildl580_23">"$#REF!.$S$89"</definedName>
    <definedName name="dsildl5a100">#REF!</definedName>
    <definedName name="dsildl5a100_23">"$#REF!.$T$106"</definedName>
    <definedName name="dsildl5a120">#REF!</definedName>
    <definedName name="dsildl5a120_23">"$#REF!.$U$106"</definedName>
    <definedName name="dsildl5a50">#REF!</definedName>
    <definedName name="dsildl5a50_23">"$#REF!.$Q$106"</definedName>
    <definedName name="dsildl5a60">#REF!</definedName>
    <definedName name="dsildl5a60_23">"$#REF!.$R$106"</definedName>
    <definedName name="dsildl5a80">#REF!</definedName>
    <definedName name="dsildl5a80_23">"$#REF!.$S$106"</definedName>
    <definedName name="dsildl6a100">#REF!</definedName>
    <definedName name="dsildl6a100_23">"$#REF!.$T$128"</definedName>
    <definedName name="dsildl6a120">#REF!</definedName>
    <definedName name="dsildl6a120_23">"$#REF!.$U$128"</definedName>
    <definedName name="dsildl6a50">#REF!</definedName>
    <definedName name="dsildl6a50_23">"$#REF!.$Q$128"</definedName>
    <definedName name="dsildl6a60">#REF!</definedName>
    <definedName name="dsildl6a60_23">"$#REF!.$R$128"</definedName>
    <definedName name="dsildl6a80">#REF!</definedName>
    <definedName name="dsildl6a80_23">"$#REF!.$S$128"</definedName>
    <definedName name="dsildlug100">#REF!</definedName>
    <definedName name="dsildlug100_23">"$#REF!.$T$56"</definedName>
    <definedName name="dsildlug120">#REF!</definedName>
    <definedName name="dsildlug120_23">"$#REF!.$U$56"</definedName>
    <definedName name="dsildlug50">#REF!</definedName>
    <definedName name="dsildlug50_23">"$#REF!.$Q$56"</definedName>
    <definedName name="dsildlug60">#REF!</definedName>
    <definedName name="dsildlug60_23">"$#REF!.$R$56"</definedName>
    <definedName name="dsildlug80">#REF!</definedName>
    <definedName name="dsildlug80_23">"$#REF!.$S$56"</definedName>
    <definedName name="dsill1100">#REF!</definedName>
    <definedName name="dsill1100_23">"$#REF!.$T$229"</definedName>
    <definedName name="dsill1120">#REF!</definedName>
    <definedName name="dsill1120_23">"$#REF!.$U$229"</definedName>
    <definedName name="dsill150">#REF!</definedName>
    <definedName name="dsill150_23">"$#REF!.$Q$229"</definedName>
    <definedName name="dsill160">#REF!</definedName>
    <definedName name="dsill160_23">"$#REF!.$R$229"</definedName>
    <definedName name="dsill180">#REF!</definedName>
    <definedName name="dsill180_23">"$#REF!.$S$229"</definedName>
    <definedName name="dsill3100">#REF!</definedName>
    <definedName name="dsill3100_23">"$#REF!.$T$366"</definedName>
    <definedName name="dsill3120">#REF!</definedName>
    <definedName name="dsill3120_23">"$#REF!.$U$366"</definedName>
    <definedName name="dsill350">#REF!</definedName>
    <definedName name="dsill350_23">"$#REF!.$Q$366"</definedName>
    <definedName name="dsill360">#REF!</definedName>
    <definedName name="dsill360_23">"$#REF!.$R$366"</definedName>
    <definedName name="dsill380">#REF!</definedName>
    <definedName name="dsill380_23">"$#REF!.$S$366"</definedName>
    <definedName name="dsill3a100">#REF!</definedName>
    <definedName name="dsill3a100_23">"$#REF!.$T$309"</definedName>
    <definedName name="dsill3a120">#REF!</definedName>
    <definedName name="dsill3a120_23">"$#REF!.$U$309"</definedName>
    <definedName name="dsill3a50">#REF!</definedName>
    <definedName name="dsill3a50_23">"$#REF!.$Q$309"</definedName>
    <definedName name="dsill3a60">#REF!</definedName>
    <definedName name="dsill3a60_23">"$#REF!.$R$309"</definedName>
    <definedName name="dsill3a80">#REF!</definedName>
    <definedName name="dsill3a80_23">"$#REF!.$S$309"</definedName>
    <definedName name="dsill5100">#REF!</definedName>
    <definedName name="dsill5100_23">"$#REF!.$T$324"</definedName>
    <definedName name="dsill5120">#REF!</definedName>
    <definedName name="dsill5120_23">"$#REF!.$U$324"</definedName>
    <definedName name="dsill550">#REF!</definedName>
    <definedName name="dsill550_23">"$#REF!.$Q$324"</definedName>
    <definedName name="dsill560">#REF!</definedName>
    <definedName name="dsill560_23">"$#REF!.$R$324"</definedName>
    <definedName name="dsill580">#REF!</definedName>
    <definedName name="dsill580_23">"$#REF!.$S$324"</definedName>
    <definedName name="dsill5a100">#REF!</definedName>
    <definedName name="dsill5a100_23">"$#REF!.$T$375"</definedName>
    <definedName name="dsill5a120">#REF!</definedName>
    <definedName name="dsill5a120_23">"$#REF!.$U$375"</definedName>
    <definedName name="dsill5a50">#REF!</definedName>
    <definedName name="dsill5a50_23">"$#REF!.$Q$375"</definedName>
    <definedName name="dsill5a60">#REF!</definedName>
    <definedName name="dsill5a60_23">"$#REF!.$R$375"</definedName>
    <definedName name="dsill5a80">#REF!</definedName>
    <definedName name="dsill5a80_23">"$#REF!.$S$375"</definedName>
    <definedName name="dsill6a100">#REF!</definedName>
    <definedName name="dsill6a100_23">"$#REF!.$T$517"</definedName>
    <definedName name="dsill6a120">#REF!</definedName>
    <definedName name="dsill6a120_23">"$#REF!.$U$517"</definedName>
    <definedName name="dsill6a50">#REF!</definedName>
    <definedName name="dsill6a50_23">"$#REF!.$Q$517"</definedName>
    <definedName name="dsill6a60">#REF!</definedName>
    <definedName name="dsill6a60_23">"$#REF!.$R$517"</definedName>
    <definedName name="dsill6a80">#REF!</definedName>
    <definedName name="dsill6a80_23">"$#REF!.$S$517"</definedName>
    <definedName name="dsillug100">#REF!</definedName>
    <definedName name="dsillug100_23">"$#REF!.$T$125"</definedName>
    <definedName name="dsillug120">#REF!</definedName>
    <definedName name="dsillug120_23">"$#REF!.$U$125"</definedName>
    <definedName name="dsillug50">#REF!</definedName>
    <definedName name="dsillug50_23">"$#REF!.$Q$125"</definedName>
    <definedName name="dsillug60">#REF!</definedName>
    <definedName name="dsillug60_23">"$#REF!.$R$125"</definedName>
    <definedName name="dsillug80">#REF!</definedName>
    <definedName name="dsillug80_23">"$#REF!.$S$125"</definedName>
    <definedName name="DSRY">[153]PEMBESIAN!$O$140</definedName>
    <definedName name="dstib2100">#REF!</definedName>
    <definedName name="dstib2100_23">"$#REF!.$#REF!$#REF!"</definedName>
    <definedName name="dstib2120">#REF!</definedName>
    <definedName name="dstib2120_23">"$#REF!.$#REF!$#REF!"</definedName>
    <definedName name="dstib250">#REF!</definedName>
    <definedName name="dstib250_23">"$#REF!.$#REF!$#REF!"</definedName>
    <definedName name="dstib260">#REF!</definedName>
    <definedName name="dstib260_23">"$#REF!.$#REF!$#REF!"</definedName>
    <definedName name="dstib280">#REF!</definedName>
    <definedName name="dstib280_23">"$#REF!.$#REF!$#REF!"</definedName>
    <definedName name="dt">#REF!</definedName>
    <definedName name="dt.35">'[75]Sat~Bahu'!$C$108</definedName>
    <definedName name="Dt.5">'[75]Sat~Bahu'!$C$107</definedName>
    <definedName name="DT4m3">#REF!</definedName>
    <definedName name="DT8m3">#REF!</definedName>
    <definedName name="DTBesar">#REF!</definedName>
    <definedName name="dti100_37">"$#REF!.$#REF!$#REF!"</definedName>
    <definedName name="dti60_37">"$#REF!.$L$742"</definedName>
    <definedName name="dti80_37">"$#REF!.$#REF!$#REF!"</definedName>
    <definedName name="DTKecil">'[79]Harga Dasar'!#REF!</definedName>
    <definedName name="DUBLETRI">'[123]ANALISA GRS TENGAH'!$H$330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TRUCK1">#REF!</definedName>
    <definedName name="DUMPTRUCK2">#REF!</definedName>
    <definedName name="DumpTruk3.5">[56]SB!#REF!</definedName>
    <definedName name="DumpTruk5">[56]SB!#REF!</definedName>
    <definedName name="dun" localSheetId="5">{"Book1","4.09 FLORA DAN FAUNA.xls","4.22 PERLENGKAPAN SEKOLAH.xls"}</definedName>
    <definedName name="dun" localSheetId="6">{"Book1","4.09 FLORA DAN FAUNA.xls","4.22 PERLENGKAPAN SEKOLAH.xls"}</definedName>
    <definedName name="dun">{"Book1","4.09 FLORA DAN FAUNA.xls","4.22 PERLENGKAPAN SEKOLAH.xls"}</definedName>
    <definedName name="duri">[42]Bahan!#REF!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ynabolt">#REF!</definedName>
    <definedName name="dz">#REF!</definedName>
    <definedName name="e">#REF!</definedName>
    <definedName name="E.001">[154]E.001!$H$55</definedName>
    <definedName name="E.003">#REF!</definedName>
    <definedName name="E.010">[154]E.010!$H$55</definedName>
    <definedName name="E.020">#REF!</definedName>
    <definedName name="E.031">#REF!</definedName>
    <definedName name="E.032">#REF!</definedName>
    <definedName name="E.033">#REF!</definedName>
    <definedName name="E.040">#REF!</definedName>
    <definedName name="E.051">#REF!</definedName>
    <definedName name="E.052">[154]E.052!$H$55</definedName>
    <definedName name="E.053">#REF!</definedName>
    <definedName name="E.080">[154]E.080!$H$55</definedName>
    <definedName name="E.081">#REF!</definedName>
    <definedName name="E.082">[154]E.082!$H$55</definedName>
    <definedName name="E.083">#REF!</definedName>
    <definedName name="E.084">[154]E.084!$H$55</definedName>
    <definedName name="E.087">#REF!</definedName>
    <definedName name="E.088">#REF!</definedName>
    <definedName name="E.089">#REF!</definedName>
    <definedName name="e.1">#REF!</definedName>
    <definedName name="e.10">#REF!</definedName>
    <definedName name="e.11">#REF!</definedName>
    <definedName name="e.12">#REF!</definedName>
    <definedName name="e.13">#REF!</definedName>
    <definedName name="E.130">#REF!</definedName>
    <definedName name="e.13upah">[70]analis!#REF!</definedName>
    <definedName name="e.14">#REF!</definedName>
    <definedName name="e.15">#REF!</definedName>
    <definedName name="E.152">#REF!</definedName>
    <definedName name="E.153">#REF!</definedName>
    <definedName name="E.154">#REF!</definedName>
    <definedName name="E.155">#REF!</definedName>
    <definedName name="E.156">#REF!</definedName>
    <definedName name="E.157">#REF!</definedName>
    <definedName name="e.16">#REF!</definedName>
    <definedName name="e.17">#REF!</definedName>
    <definedName name="E.172">#REF!</definedName>
    <definedName name="e.18">#REF!</definedName>
    <definedName name="E.182">[154]E.182!$H$55</definedName>
    <definedName name="e.19">#REF!</definedName>
    <definedName name="E.191">#REF!</definedName>
    <definedName name="E.192">#REF!</definedName>
    <definedName name="e.1upah">[70]analis!#REF!</definedName>
    <definedName name="e.2">#REF!</definedName>
    <definedName name="e.20">#REF!</definedName>
    <definedName name="e.21">#REF!</definedName>
    <definedName name="E.211">#REF!</definedName>
    <definedName name="E.212">[154]E.212!$H$55</definedName>
    <definedName name="E.213">#REF!</definedName>
    <definedName name="e.22">#REF!</definedName>
    <definedName name="E.221">[155]E.221!$H$55</definedName>
    <definedName name="E.222">#REF!</definedName>
    <definedName name="E.223">#REF!</definedName>
    <definedName name="E.224">#REF!</definedName>
    <definedName name="E.225">#REF!</definedName>
    <definedName name="E.226">#REF!</definedName>
    <definedName name="e.23">#REF!</definedName>
    <definedName name="E.231">#REF!</definedName>
    <definedName name="E.232">#REF!</definedName>
    <definedName name="e.24">#REF!</definedName>
    <definedName name="e.25">#REF!</definedName>
    <definedName name="E.251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3">#REF!</definedName>
    <definedName name="E.301">#REF!</definedName>
    <definedName name="E.311">#REF!</definedName>
    <definedName name="E.341">[154]E.341!$H$55</definedName>
    <definedName name="E.342">#REF!</definedName>
    <definedName name="E.351">#REF!</definedName>
    <definedName name="E.351a">#REF!</definedName>
    <definedName name="e.4">#REF!</definedName>
    <definedName name="e.4.upah">[70]analis!#REF!</definedName>
    <definedName name="E.401">#REF!</definedName>
    <definedName name="E.402">#REF!</definedName>
    <definedName name="E.403">#REF!</definedName>
    <definedName name="e.5">#REF!</definedName>
    <definedName name="e.6">#REF!</definedName>
    <definedName name="e.7">#REF!</definedName>
    <definedName name="e.8">#REF!</definedName>
    <definedName name="e.9">#REF!</definedName>
    <definedName name="E_001">[120]ALAT!$Z$53</definedName>
    <definedName name="E_010">[120]ALAT!$Z$109</definedName>
    <definedName name="E_031">[120]ALAT!$Z$1005</definedName>
    <definedName name="E_052">[120]ALAT!$Z$165</definedName>
    <definedName name="E_053">[156]ALAT!#REF!</definedName>
    <definedName name="E_080">[120]ALAT!$Z$221</definedName>
    <definedName name="E_081">[120]ALAT!$Z$277</definedName>
    <definedName name="E_082">[120]ALAT!$Z$333</definedName>
    <definedName name="E_083">#REF!</definedName>
    <definedName name="E_084">[120]ALAT!$Z$389</definedName>
    <definedName name="E_087">[120]ALAT!$Z$445</definedName>
    <definedName name="E_088">[120]ALAT!$Z$501</definedName>
    <definedName name="E_089">[120]ALAT!$Z$557</definedName>
    <definedName name="E_1">#REF!</definedName>
    <definedName name="E_1_23">"$#REF!.$AF$335"</definedName>
    <definedName name="E_10">#REF!</definedName>
    <definedName name="E_13">[71]ANALISA!#REF!</definedName>
    <definedName name="E_13_10">#REF!</definedName>
    <definedName name="E_13_gal">#REF!</definedName>
    <definedName name="E_153">#REF!</definedName>
    <definedName name="E_154">[120]ALAT!$Z$613</definedName>
    <definedName name="E_155">[157]E!#REF!</definedName>
    <definedName name="E_157">#REF!</definedName>
    <definedName name="E_17">#REF!</definedName>
    <definedName name="E_182">[120]ALAT!$Z$669</definedName>
    <definedName name="E_191">[156]ALAT!#REF!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11">[157]E!#REF!</definedName>
    <definedName name="E_212">[120]ALAT!$Z$725</definedName>
    <definedName name="E_221">[120]ALAT!$Z$781</definedName>
    <definedName name="E_23">"$#REF!.$AF$305"</definedName>
    <definedName name="E_251">[120]ALAT!$Z$1062</definedName>
    <definedName name="E_252">[120]ALAT!$Z$837</definedName>
    <definedName name="E_301">#REF!</definedName>
    <definedName name="E_341">[120]ALAT!$Z$893</definedName>
    <definedName name="E_4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l_37">"$#REF!.$#REF!$#REF!"</definedName>
    <definedName name="ECRAN_DEB">#N/A</definedName>
    <definedName name="EDI">'[158] ANL. bw'!$A$33:$K$3539</definedName>
    <definedName name="EE">#REF!</definedName>
    <definedName name="EE_01A">'[159]HRG BHN'!$G$108</definedName>
    <definedName name="ee_7">[160]bahan!$A$79:$E$96</definedName>
    <definedName name="eee">[161]Bahan!#REF!</definedName>
    <definedName name="EEE_37">"$#REF!.$N$6:$O$22"</definedName>
    <definedName name="EEE06REV">'[162]5-Peralatan'!$AW$13</definedName>
    <definedName name="EEE09REV1">'[162]5-Peralatan'!$AW$16</definedName>
    <definedName name="EEE17REV">'[162]5-Peralatan'!$AW$24</definedName>
    <definedName name="EEE17REV1">'[162]5-Peralatan'!$AW$24</definedName>
    <definedName name="EEX">#REF!</definedName>
    <definedName name="EEX_23">"$#REF!.$CG$7"</definedName>
    <definedName name="EFX">#REF!</definedName>
    <definedName name="EFX_23">"$#REF!.$CL$7"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X">#REF!</definedName>
    <definedName name="EGX_23">"$#REF!.$CQ$7"</definedName>
    <definedName name="EHX">#REF!</definedName>
    <definedName name="EHX_23">"$#REF!.$CV$7"</definedName>
    <definedName name="EJX">#REF!</definedName>
    <definedName name="EJX_23">"$#REF!.$DA$7"</definedName>
    <definedName name="EKX">#REF!</definedName>
    <definedName name="EKX_23">"$#REF!.$DF$7"</definedName>
    <definedName name="ELASTOM">#REF!</definedName>
    <definedName name="elek">#REF!</definedName>
    <definedName name="elek_23">"$#REF!.$L$13"</definedName>
    <definedName name="elektroda">#REF!</definedName>
    <definedName name="Elektronik_37">"$#REF!.$A$2:$IV$13"</definedName>
    <definedName name="ELX">#REF!</definedName>
    <definedName name="ELX_23">"$#REF!.$DK$7"</definedName>
    <definedName name="Empat_Milyar_Sembilan_Ratus_Empat_Puluh_Sembilan_Juta_Enam_Ratus_Dua_Puluh_Empat_Ribu_Rupiah">#REF!</definedName>
    <definedName name="engsel">[138]SATUAN!$E$67</definedName>
    <definedName name="engsel.3n">[70]harga!#REF!</definedName>
    <definedName name="engsel.4n">[70]harga!#REF!</definedName>
    <definedName name="engsel_arch">#REF!</definedName>
    <definedName name="engsel_H">#REF!</definedName>
    <definedName name="ENGSEL_JENDELA">#REF!</definedName>
    <definedName name="ENGSEL_PINTU">#REF!</definedName>
    <definedName name="engsela">[42]Bahan!#REF!</definedName>
    <definedName name="engselh">'[102]HB '!$F$176</definedName>
    <definedName name="engselj">#REF!</definedName>
    <definedName name="engseljendela">#REF!</definedName>
    <definedName name="engselkun">'[4]HB '!$F$177</definedName>
    <definedName name="engselnylon">[70]harga!#REF!</definedName>
    <definedName name="engselp">#REF!</definedName>
    <definedName name="engselpatrum">[70]harga!#REF!</definedName>
    <definedName name="engselpintu">#REF!</definedName>
    <definedName name="eol_23">"$#REF!.$J$104"</definedName>
    <definedName name="ER">[163]bahan!$A$79:$E$96</definedName>
    <definedName name="er_4">#REF!</definedName>
    <definedName name="ERE">[91]bahan!$A$79:$E$96</definedName>
    <definedName name="EREC">[62]ANALISA!#REF!</definedName>
    <definedName name="ERECT_1">#REF!</definedName>
    <definedName name="ERECT_2">#REF!</definedName>
    <definedName name="ERER">[91]bahan!$A$79:$E$96</definedName>
    <definedName name="erte" localSheetId="5">{"Book1","4.09 FLORA DAN FAUNA.xls","4.22 PERLENGKAPAN SEKOLAH.xls"}</definedName>
    <definedName name="erte" localSheetId="6">{"Book1","4.09 FLORA DAN FAUNA.xls","4.22 PERLENGKAPAN SEKOLAH.xls"}</definedName>
    <definedName name="erte">{"Book1","4.09 FLORA DAN FAUNA.xls","4.22 PERLENGKAPAN SEKOLAH.xls"}</definedName>
    <definedName name="ESELONBRange">#REF!</definedName>
    <definedName name="ESELONRange">#REF!</definedName>
    <definedName name="ESTIMATOR">[34]TENAGA!#REF!</definedName>
    <definedName name="ESTM">[77]ALAT!$A$355:$J$413</definedName>
    <definedName name="eternit">[63]har.sat.S!$I$45</definedName>
    <definedName name="eternit_2">[97]harsat!$G$8</definedName>
    <definedName name="eternit_4">[98]harsat!$G$8</definedName>
    <definedName name="eur_37">"$#REF!.$#REF!$#REF!"</definedName>
    <definedName name="EW">[9]par!#REF!</definedName>
    <definedName name="ewew">#REF!</definedName>
    <definedName name="EXCAVATOR">#REF!</definedName>
    <definedName name="excavator_ctsb">#REF!</definedName>
    <definedName name="excavator_galian_biasa">#REF!</definedName>
    <definedName name="excavator_pembersihan_pembongkaran">#REF!</definedName>
    <definedName name="excavator_Pembongkaran_bangunan">#REF!</definedName>
    <definedName name="Excavator8.140">[56]SB!#REF!</definedName>
    <definedName name="Excel_BuiltIn__FilterDatabase_2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_1">"$REKAP.$#REF!$#REF!:$#REF!$#REF!"</definedName>
    <definedName name="Excel_BuiltIn_Print_Area_17">"$#REF!.$B$3:$L$20"</definedName>
    <definedName name="Excel_BuiltIn_Print_Area_2_1">#REF!</definedName>
    <definedName name="Excel_BuiltIn_Print_Area_23">"$#REF!.$#REF!$#REF!:$#REF!$#REF!"</definedName>
    <definedName name="Excel_BuiltIn_Print_Area_3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Titles">"$#REF!.$A$1:$IV$10"</definedName>
    <definedName name="Excel_BuiltIn_Print_Titles_1">#REF!</definedName>
    <definedName name="Excel_BuiltIn_Print_Titles_1_37">"$#REF!.$A$1:$IV$9"</definedName>
    <definedName name="Excel_BuiltIn_Print_Titles_2">#REF!</definedName>
    <definedName name="Excel_BuiltIn_Print_Titles_2_37">"$#REF!.$A$1:$IV$9"</definedName>
    <definedName name="Excel_BuiltIn_Print_Titles_3_1">#REF!</definedName>
    <definedName name="Excel_BuiltIn_Print_Titles_3_37">"$#REF!.$A$1:$IV$8"</definedName>
    <definedName name="Excel_BuiltIn_Print_Titles_4_37">"$#REF!.$A$1:$IV$9"</definedName>
    <definedName name="Excel_BuiltIn_Print_Titles_6">#REF!</definedName>
    <definedName name="Excel_BuiltIn_Print_Titles_7">#REF!</definedName>
    <definedName name="EXTRA">#REF!</definedName>
    <definedName name="EXTRA_23">"$#REF!.$AF$364"</definedName>
    <definedName name="F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7">#REF!</definedName>
    <definedName name="f.18">#REF!</definedName>
    <definedName name="f.19">#REF!</definedName>
    <definedName name="f.2">#REF!</definedName>
    <definedName name="f.20">#REF!</definedName>
    <definedName name="f.21">#REF!</definedName>
    <definedName name="f.22">#REF!</definedName>
    <definedName name="f.23">#REF!</definedName>
    <definedName name="f.24">#REF!</definedName>
    <definedName name="f.25">#REF!</definedName>
    <definedName name="f.26">#REF!</definedName>
    <definedName name="f.27">#REF!</definedName>
    <definedName name="f.28">#REF!</definedName>
    <definedName name="f.29">#REF!</definedName>
    <definedName name="f.3">#REF!</definedName>
    <definedName name="f.30">#REF!</definedName>
    <definedName name="f.31">#REF!</definedName>
    <definedName name="f.32">#REF!</definedName>
    <definedName name="f.33">#REF!</definedName>
    <definedName name="f.34">#REF!</definedName>
    <definedName name="f.35">#REF!</definedName>
    <definedName name="f.36">#REF!</definedName>
    <definedName name="f.37">#REF!</definedName>
    <definedName name="f.38">#REF!</definedName>
    <definedName name="f.39">#REF!</definedName>
    <definedName name="f.4">#REF!</definedName>
    <definedName name="f.40">#REF!</definedName>
    <definedName name="f.41">#REF!</definedName>
    <definedName name="f.42">#REF!</definedName>
    <definedName name="f.43">#REF!</definedName>
    <definedName name="f.44">#REF!</definedName>
    <definedName name="f.45">#REF!</definedName>
    <definedName name="f.46">#REF!</definedName>
    <definedName name="f.47">#REF!</definedName>
    <definedName name="f.48">#REF!</definedName>
    <definedName name="f.49">#REF!</definedName>
    <definedName name="f.5">#REF!</definedName>
    <definedName name="f.50">#REF!</definedName>
    <definedName name="f.51">#REF!</definedName>
    <definedName name="f.52">#REF!</definedName>
    <definedName name="f.53">#REF!</definedName>
    <definedName name="f.54">#REF!</definedName>
    <definedName name="f.55">#REF!</definedName>
    <definedName name="f.56">#REF!</definedName>
    <definedName name="f.57">#REF!</definedName>
    <definedName name="f.58">#REF!</definedName>
    <definedName name="f.59">#REF!</definedName>
    <definedName name="f.6">#REF!</definedName>
    <definedName name="f.60">#REF!</definedName>
    <definedName name="f.61">#REF!</definedName>
    <definedName name="f.62">#REF!</definedName>
    <definedName name="f.63">#REF!</definedName>
    <definedName name="f.64">#REF!</definedName>
    <definedName name="f.65">#REF!</definedName>
    <definedName name="f.66">#REF!</definedName>
    <definedName name="f.67">#REF!</definedName>
    <definedName name="f.68">#REF!</definedName>
    <definedName name="f.69">#REF!</definedName>
    <definedName name="f.7">#REF!</definedName>
    <definedName name="f.70">#REF!</definedName>
    <definedName name="f.71">#REF!</definedName>
    <definedName name="f.72">#REF!</definedName>
    <definedName name="f.73">#REF!</definedName>
    <definedName name="f.74">#REF!</definedName>
    <definedName name="f.75">#REF!</definedName>
    <definedName name="f.76">#REF!</definedName>
    <definedName name="f.77">#REF!</definedName>
    <definedName name="f.8">#REF!</definedName>
    <definedName name="F.8.A">[164]BOW!$J$68</definedName>
    <definedName name="F.810">'[165]Analisa BOW'!$K$111</definedName>
    <definedName name="f.9">#REF!</definedName>
    <definedName name="F_1">#REF!</definedName>
    <definedName name="F_21">[71]ANALISA!#REF!</definedName>
    <definedName name="F_22">[71]ANALISA!#REF!</definedName>
    <definedName name="F_3">#REF!</definedName>
    <definedName name="F_32">[71]ANALISA!#REF!</definedName>
    <definedName name="F_33b">[71]ANALISA!#REF!</definedName>
    <definedName name="F_34">[71]ANALISA!#REF!</definedName>
    <definedName name="F_36">[71]ANALISA!#REF!</definedName>
    <definedName name="F_36a">[71]ANALISA!#REF!</definedName>
    <definedName name="F_37">#REF!</definedName>
    <definedName name="F_8_2">#REF!</definedName>
    <definedName name="F_8_3">#REF!</definedName>
    <definedName name="F_8_5">#REF!</definedName>
    <definedName name="F_8_8">#REF!</definedName>
    <definedName name="F_S_37">"$#REF!.$A$36:$AC$37"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aab_23">"$#REF!.$J$87"</definedName>
    <definedName name="facm_23">"$#REF!.$J$90"</definedName>
    <definedName name="facp_23">"$#REF!.$J$78"</definedName>
    <definedName name="faeol_23">"$#REF!.$J$92"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_23">"$#REF!.$J$83"</definedName>
    <definedName name="fahdt_23">"$#REF!.$J$84"</definedName>
    <definedName name="fahs_23">"$#REF!.$J$93"</definedName>
    <definedName name="fail_23">"$#REF!.$J$88"</definedName>
    <definedName name="faitc_23">"$#REF!.$J$112"</definedName>
    <definedName name="faki_23">"$#REF!.$J$107"</definedName>
    <definedName name="faktd_23">"$#REF!.$J$106"</definedName>
    <definedName name="faktor_harsat">#REF!</definedName>
    <definedName name="fal_37">"$#REF!.$#REF!$#REF!"</definedName>
    <definedName name="fam_23">"$#REF!.$J$79"</definedName>
    <definedName name="famcp_23">"$#REF!.$J$86"</definedName>
    <definedName name="faoi_23">"$#REF!.$J$91"</definedName>
    <definedName name="far_23">"$#REF!.$J$80"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[60]anal!#REF!</definedName>
    <definedName name="fasd_23">"$#REF!.$J$81"</definedName>
    <definedName name="fasdt_23">"$#REF!.$J$82"</definedName>
    <definedName name="fat_23">"$#REF!.$J$89"</definedName>
    <definedName name="FC">#REF!</definedName>
    <definedName name="fd">[138]SATUAN!$E$49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sfsdafsd">#REF!</definedName>
    <definedName name="feco25">#REF!</definedName>
    <definedName name="feco25_23">"$#REF!.$M$100"</definedName>
    <definedName name="fedc2">#REF!</definedName>
    <definedName name="fedc2_23">"$#REF!.$M$102"</definedName>
    <definedName name="fedc35">#REF!</definedName>
    <definedName name="fedc35_23">"$#REF!.$M$101"</definedName>
    <definedName name="FEX">#REF!</definedName>
    <definedName name="FEX_23">"$#REF!.$DP$7"</definedName>
    <definedName name="ff">#REF!</definedName>
    <definedName name="ffffer" localSheetId="5">{"Book1","4.09 FLORA DAN FAUNA.xls","4.22 PERLENGKAPAN SEKOLAH.xls"}</definedName>
    <definedName name="ffffer" localSheetId="6">{"Book1","4.09 FLORA DAN FAUNA.xls","4.22 PERLENGKAPAN SEKOLAH.xls"}</definedName>
    <definedName name="ffffer">{"Book1","4.09 FLORA DAN FAUNA.xls","4.22 PERLENGKAPAN SEKOLAH.xls"}</definedName>
    <definedName name="fffff_23">"$#REF!.$#REF!$#REF!"</definedName>
    <definedName name="ffg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3">"$#REF!.$DU$7"</definedName>
    <definedName name="fg">#REF!</definedName>
    <definedName name="fgd">#N/A</definedName>
    <definedName name="fgfg">[91]bahan!$A$79:$E$96</definedName>
    <definedName name="fggdfg">#N/A</definedName>
    <definedName name="fgrfgtrgt">#REF!</definedName>
    <definedName name="FGX">#REF!</definedName>
    <definedName name="FGX_23">"$#REF!.$DZ$7"</definedName>
    <definedName name="Fharderner">#REF!</definedName>
    <definedName name="FHX">#REF!</definedName>
    <definedName name="FHX_23">"$#REF!.$EE$7"</definedName>
    <definedName name="fiber">#REF!</definedName>
    <definedName name="fiber_2">[97]harsat!$G$9</definedName>
    <definedName name="fiber_4">[98]harsat!$G$9</definedName>
    <definedName name="fiber_glass">#REF!</definedName>
    <definedName name="FIC_PRN">#N/A</definedName>
    <definedName name="FIC_TTP">#N/A</definedName>
    <definedName name="fill" hidden="1">[166]M.Pekerjaan!$A$253:$A$278</definedName>
    <definedName name="fill2" hidden="1">#REF!</definedName>
    <definedName name="fill9" hidden="1">#REF!</definedName>
    <definedName name="Filler">'[79]Harga Dasar'!#REF!</definedName>
    <definedName name="filler_aspal_minor">#REF!</definedName>
    <definedName name="filler_kayu">#REF!</definedName>
    <definedName name="Finiser">[56]SB!#REF!</definedName>
    <definedName name="FINISHER">#REF!</definedName>
    <definedName name="finisher_aspal_minor">#REF!</definedName>
    <definedName name="finishing.dopo">[70]rab!#REF!</definedName>
    <definedName name="firkan">#REF!</definedName>
    <definedName name="FIRST_FLOOR">#REF!</definedName>
    <definedName name="FIRST_FLOOR_23">"$#REF!.$C$97"</definedName>
    <definedName name="fisik">#REF!</definedName>
    <definedName name="FIT_37">"$#REF!.$J$22"</definedName>
    <definedName name="FITFS_37">"$#REF!.$T$36"</definedName>
    <definedName name="FITT_37">"$#REF!.$J$5"</definedName>
    <definedName name="fitting_paralon">#REF!</definedName>
    <definedName name="fjd100_23">"$#REF!.$M$245"</definedName>
    <definedName name="fjd150_23">"$#REF!.$M$223"</definedName>
    <definedName name="fjd50_23">"$#REF!.$M$246"</definedName>
    <definedName name="fjd65_23">"$#REF!.$M$224"</definedName>
    <definedName name="FJX">#REF!</definedName>
    <definedName name="FJX_23">"$#REF!.$EJ$7"</definedName>
    <definedName name="fkx">#REF!</definedName>
    <definedName name="fkx_23">"$#REF!.$EO$7"</definedName>
    <definedName name="Flat_bad_truck">#REF!</definedName>
    <definedName name="FLATBEDTRUCK">#REF!</definedName>
    <definedName name="flex6_37">"$#REF!.$L$2650"</definedName>
    <definedName name="flex8_37">"$#REF!.$L$2649"</definedName>
    <definedName name="flex9_37">"$#REF!.$L$2648"</definedName>
    <definedName name="flexduct10_37">"$#REF!.$#REF!$#REF!"</definedName>
    <definedName name="flexduct8_37">"$#REF!.$#REF!$#REF!"</definedName>
    <definedName name="flmh400_23">"$#REF!.$#REF!$#REF!"</definedName>
    <definedName name="floorhardener">[60]anal!$I$191</definedName>
    <definedName name="floorkorsik">#REF!</definedName>
    <definedName name="flx">#REF!</definedName>
    <definedName name="flx_23">"$#REF!.$ET$7"</definedName>
    <definedName name="fmd150_23">"$#REF!.$M$227"</definedName>
    <definedName name="FNT">#REF!</definedName>
    <definedName name="fondation">#REF!</definedName>
    <definedName name="FORM">#N/A</definedName>
    <definedName name="FORM_2">#N/A</definedName>
    <definedName name="FORM_A">#N/A</definedName>
    <definedName name="FORM_D">#N/A</definedName>
    <definedName name="FORM101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2E">#REF!</definedName>
    <definedName name="FORM22L">[167]Drainase!#REF!</definedName>
    <definedName name="FORM231">[167]Drainase!#REF!</definedName>
    <definedName name="FORM232">[167]Drainase!#REF!</definedName>
    <definedName name="FORM233">[167]Drainase!#REF!</definedName>
    <definedName name="Form234">[167]Drainase!#REF!</definedName>
    <definedName name="FORM234L">#REF!</definedName>
    <definedName name="Form235">[167]Drainase!#REF!</definedName>
    <definedName name="Form236">[167]Drainase!#REF!</definedName>
    <definedName name="FORM241">[167]Drainase!#REF!</definedName>
    <definedName name="FORM242">[167]Drainase!#REF!</definedName>
    <definedName name="FORM243">[167]Drainase!#REF!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6">'[25]D-3 (M)'!#REF!</definedName>
    <definedName name="FORM319">#REF!</definedName>
    <definedName name="FORM321">'[25]D-3 (M)'!#REF!</definedName>
    <definedName name="FORM322">#REF!</definedName>
    <definedName name="FORM323">#REF!</definedName>
    <definedName name="FORM323L">#REF!</definedName>
    <definedName name="FORM324">#REF!</definedName>
    <definedName name="FORM33">'[25]D-3 (M)'!#REF!</definedName>
    <definedName name="FORM331">#REF!</definedName>
    <definedName name="FORM346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">[17]cadam!$N$12:$Y$57</definedName>
    <definedName name="FORM661">#REF!</definedName>
    <definedName name="FORM662">#REF!</definedName>
    <definedName name="FORM66PERATA">#REF!</definedName>
    <definedName name="FORM66PERMUKAAN">#REF!</definedName>
    <definedName name="FORM7101">[167]Beton!#REF!</definedName>
    <definedName name="FORM7102">[167]Beton!#REF!</definedName>
    <definedName name="FORM7103">[167]Beton!#REF!</definedName>
    <definedName name="FORM711">#REF!</definedName>
    <definedName name="FORM712">[167]Beton!#REF!</definedName>
    <definedName name="FORM713">[167]Beton!#REF!</definedName>
    <definedName name="FORM714">#REF!</definedName>
    <definedName name="FORM715">[167]Beton!#REF!</definedName>
    <definedName name="FORM716">[167]Beton!#REF!</definedName>
    <definedName name="FORM717">[167]Beton!#REF!</definedName>
    <definedName name="FORM718">'[25]D-7 (M)'!#REF!</definedName>
    <definedName name="FORM721">#REF!</definedName>
    <definedName name="FORM73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'[25]D-7 (M)'!#REF!</definedName>
    <definedName name="FORM73UL">'[25]D-7 (M)'!#REF!</definedName>
    <definedName name="FORM744">[167]Beton!#REF!</definedName>
    <definedName name="FORM745">[167]Beton!#REF!</definedName>
    <definedName name="FORM751">'[25]D-7 (M)'!#REF!</definedName>
    <definedName name="FORM752">'[25]D-7 (M)'!#REF!</definedName>
    <definedName name="FORM7610">[167]Beton!#REF!</definedName>
    <definedName name="FORM7611">'[25]D-7 (M)'!#REF!</definedName>
    <definedName name="FORM7612">'[25]D-7 (M)'!#REF!</definedName>
    <definedName name="FORM7612a">[167]Beton!#REF!</definedName>
    <definedName name="FORM7612b">[167]Beton!#REF!</definedName>
    <definedName name="FORM7612c">[167]Beton!#REF!</definedName>
    <definedName name="FORM7613">'[25]D-7 (M)'!#REF!</definedName>
    <definedName name="FORM7613a">[167]Beton!#REF!</definedName>
    <definedName name="FORM7613b">[167]Beton!#REF!</definedName>
    <definedName name="FORM7613c">[167]Beton!#REF!</definedName>
    <definedName name="FORM7614">'[25]D-7 (M)'!#REF!</definedName>
    <definedName name="FORM7614a">[167]Beton!#REF!</definedName>
    <definedName name="FORM7614b">[167]Beton!#REF!</definedName>
    <definedName name="FORM7614c">[167]Beton!#REF!</definedName>
    <definedName name="FORM7614d">[167]Beton!#REF!</definedName>
    <definedName name="FORM7614e">[167]Beton!#REF!</definedName>
    <definedName name="FORM7615">'[25]D-7 (M)'!#REF!</definedName>
    <definedName name="FORM7616">'[25]D-7 (M)'!#REF!</definedName>
    <definedName name="FORM7617">'[25]D-7 (M)'!#REF!</definedName>
    <definedName name="FORM7618">[167]Beton!#REF!</definedName>
    <definedName name="FORM7619">[167]Beton!#REF!</definedName>
    <definedName name="FORM7620">'[25]D-7 (M)'!#REF!</definedName>
    <definedName name="FORM7621">'[25]D-7 (M)'!#REF!</definedName>
    <definedName name="FORM7625">'[25]D-7 (M)'!#REF!</definedName>
    <definedName name="FORM7626">'[25]D-7 (M)'!#REF!</definedName>
    <definedName name="FORM767">'[25]D-7 (M)'!#REF!</definedName>
    <definedName name="FORM768">[167]Beton!#REF!</definedName>
    <definedName name="FORM769">[167]Beton!#REF!</definedName>
    <definedName name="FORM76X">[167]Beton!#REF!</definedName>
    <definedName name="FORM771">'[25]D-7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'[25]D-7 (M)'!#REF!</definedName>
    <definedName name="FORM79">'[25]D-7 (M)'!#REF!</definedName>
    <definedName name="FORM79L">'[25]D-7 (M)'!#REF!</definedName>
    <definedName name="FORM79manual">[167]Beton!#REF!</definedName>
    <definedName name="FORM79mekanis">'[168]DIV7-BM'!#REF!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[167]Beton!#REF!</definedName>
    <definedName name="FORMLatasirK">#REF!</definedName>
    <definedName name="FORMLatasirKL">#REF!</definedName>
    <definedName name="FORMULE">#N/A</definedName>
    <definedName name="frc234_37">"$#REF!.$L$1360"</definedName>
    <definedName name="frc4x10_23">"$#REF!.$#REF!$#REF!"</definedName>
    <definedName name="frc4x1x400_23">"$#REF!.$#REF!$#REF!"</definedName>
    <definedName name="frc4x25_23">"$#REF!.$#REF!$#REF!"</definedName>
    <definedName name="frc4x300_23">"$#REF!.$#REF!$#REF!"</definedName>
    <definedName name="frc4x35_23">"$#REF!.$#REF!$#REF!"</definedName>
    <definedName name="frc4x95_23">"$#REF!.$#REF!$#REF!"</definedName>
    <definedName name="frc5x4_23">"$#REF!.$#REF!$#REF!"</definedName>
    <definedName name="frc5x6_23">"$#REF!.$#REF!$#REF!"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7">#REF!</definedName>
    <definedName name="FRRDS">#REF!</definedName>
    <definedName name="fs_23">"$#REF!.$J$103"</definedName>
    <definedName name="FSB_37">"$#REF!.$K$21"</definedName>
    <definedName name="FSDATA_37">"$#REF!.$A$394"</definedName>
    <definedName name="FST_37">"$#REF!.$B$6"</definedName>
    <definedName name="fsvd100">#REF!</definedName>
    <definedName name="fsvd100_23">"$#REF!.$M$247"</definedName>
    <definedName name="fsvd150">#REF!</definedName>
    <definedName name="fsvd150_23">"$#REF!.$M$225"</definedName>
    <definedName name="fsvd65">#REF!</definedName>
    <definedName name="fsvd65_23">"$#REF!.$M$226"</definedName>
    <definedName name="ftv1.5">#REF!</definedName>
    <definedName name="ftv2.5">#REF!</definedName>
    <definedName name="FULVIMIXER">#REF!</definedName>
    <definedName name="furing">'[50]Up &amp; bhn'!#REF!</definedName>
    <definedName name="FURNITURE__FURNISHING">#REF!</definedName>
    <definedName name="FURNITURE__FURNISHING_23">"$#REF!.$#REF!$#REF!"</definedName>
    <definedName name="fv">[130]NP!#REF!</definedName>
    <definedName name="fvd100_23">"'file:///F:/DOCUME~1/MARKET~1/LOCALS~1/Temp/lamp-d.XLS'#$SAP.$#REF!$#REF!"</definedName>
    <definedName name="fxj1.25">#REF!</definedName>
    <definedName name="fxj1.5">#REF!</definedName>
    <definedName name="fxj2.5">#REF!</definedName>
    <definedName name="G">#REF!</definedName>
    <definedName name="g.1">#REF!</definedName>
    <definedName name="G.10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22">#REF!</definedName>
    <definedName name="G.23">#REF!</definedName>
    <definedName name="G.3">#REF!</definedName>
    <definedName name="G.32M">#REF!</definedName>
    <definedName name="G.4">#REF!</definedName>
    <definedName name="G.41">#REF!</definedName>
    <definedName name="g.41a">'[165]Analisa BOW'!$K$121</definedName>
    <definedName name="G.42a">#REF!</definedName>
    <definedName name="G.44">'[69]112-885'!$A$5601:$M$5680</definedName>
    <definedName name="G.44.VK">'[69]Anl.+'!$A$561:$M$642</definedName>
    <definedName name="G.5">#REF!</definedName>
    <definedName name="g.50c">[55]Analisa!$L$1871</definedName>
    <definedName name="G.51C">[55]Analisa!$L$1913</definedName>
    <definedName name="G.6">#REF!</definedName>
    <definedName name="G.60A">#REF!</definedName>
    <definedName name="G.7">#REF!</definedName>
    <definedName name="G.8">#REF!</definedName>
    <definedName name="G.9">#REF!</definedName>
    <definedName name="g.sup.1.15.25.t.150">[85]analis!$I$531</definedName>
    <definedName name="g.sup.1.15.25.t.200">[85]analis!$I$532</definedName>
    <definedName name="g.sup.1.2.3.t.200">[85]analis!$I$497</definedName>
    <definedName name="g.sup.125">[70]analis!#REF!</definedName>
    <definedName name="g.sup.150">[70]analis!#REF!</definedName>
    <definedName name="G.supl">'[165]Analisa BOW'!$K$128</definedName>
    <definedName name="G_2">[71]ANALISA!#REF!</definedName>
    <definedName name="G_32h">[71]ANALISA!#REF!</definedName>
    <definedName name="G_33h">[71]ANALISA!#REF!</definedName>
    <definedName name="G_33m">[71]ANALISA!#REF!</definedName>
    <definedName name="G_41">[71]ANALISA!#REF!</definedName>
    <definedName name="G_50q">[71]ANALISA!#REF!</definedName>
    <definedName name="G_50r">[71]ANALISA!#REF!</definedName>
    <definedName name="G_67">[71]ANALISA!#REF!</definedName>
    <definedName name="G_67a">[71]ANALISA!#REF!</definedName>
    <definedName name="g18\">#REF!</definedName>
    <definedName name="g32h.g26.1.4">[70]analis!#REF!</definedName>
    <definedName name="g32h.g26.1.4.b">[70]analis!#REF!</definedName>
    <definedName name="g32h.g26.1.4u">[70]analis!#REF!</definedName>
    <definedName name="G50K">#REF!</definedName>
    <definedName name="G60A">'[134]A+Supl.'!#REF!</definedName>
    <definedName name="Gaji">[169]XL4Test5!$B$2:$B$19</definedName>
    <definedName name="GAL">[116]Reservoir!#REF!</definedName>
    <definedName name="galam">'[170]Harga Satuan Upah dan Bahan'!#REF!</definedName>
    <definedName name="GALBATU">[62]ANALISA!#REF!</definedName>
    <definedName name="GALBI">[116]Reservoir!#REF!</definedName>
    <definedName name="GALBIS_1">#REF!</definedName>
    <definedName name="GALBIS_2">#REF!</definedName>
    <definedName name="galdal5">#REF!</definedName>
    <definedName name="gali">#REF!</definedName>
    <definedName name="gali_2">#REF!</definedName>
    <definedName name="gali_6">#REF!</definedName>
    <definedName name="gali_7">#REF!</definedName>
    <definedName name="galia.padas">#REF!</definedName>
    <definedName name="galian">#REF!</definedName>
    <definedName name="galian.tnhbiasa">#REF!</definedName>
    <definedName name="Galian_Pondasi">#REF!</definedName>
    <definedName name="GALIAN_TANAH">#REF!</definedName>
    <definedName name="Galian_tanah_biasa_sedalam_1_meter.">#REF!</definedName>
    <definedName name="galianalatberat">#REF!</definedName>
    <definedName name="galianbiasa">#REF!</definedName>
    <definedName name="GALIANTANAH">#REF!</definedName>
    <definedName name="galiantanh1">[152]AN.SEDANG!#REF!</definedName>
    <definedName name="galiantnh">#REF!</definedName>
    <definedName name="galmandor">#REF!</definedName>
    <definedName name="GALSEL_1">#REF!</definedName>
    <definedName name="GALSEL_2">#REF!</definedName>
    <definedName name="galv25">#REF!</definedName>
    <definedName name="galv4">#REF!</definedName>
    <definedName name="galvalum">#REF!</definedName>
    <definedName name="galvanis3">#REF!</definedName>
    <definedName name="gamping">#REF!</definedName>
    <definedName name="GANDA">#REF!</definedName>
    <definedName name="GANDAA">#REF!</definedName>
    <definedName name="gantung">'[50]Up &amp; bhn'!#REF!</definedName>
    <definedName name="garja">#REF!</definedName>
    <definedName name="gblrumput">#REF!</definedName>
    <definedName name="gdg">#REF!</definedName>
    <definedName name="gdsd">#N/A</definedName>
    <definedName name="ged">#REF!</definedName>
    <definedName name="gedeg">#REF!</definedName>
    <definedName name="GEDUNG">#REF!</definedName>
    <definedName name="gembok">'[102]HB '!$F$172</definedName>
    <definedName name="Gemuk">#REF!</definedName>
    <definedName name="Generator_Set">#REF!</definedName>
    <definedName name="GENSET">#REF!</definedName>
    <definedName name="GensetAMP">'[79]Harga Dasar'!#REF!</definedName>
    <definedName name="GensetPenerangan">#REF!</definedName>
    <definedName name="genteng">'[50]Up &amp; bhn'!#REF!</definedName>
    <definedName name="gentengbeton">[63]har.sat.S!$I$42</definedName>
    <definedName name="gentengbtn">'[101]HB '!#REF!</definedName>
    <definedName name="gentengflumpress">[63]har.sat.S!$I$43</definedName>
    <definedName name="gentenggs">#REF!</definedName>
    <definedName name="gentengkp">[63]har.sat.S!$I$44</definedName>
    <definedName name="gentengmetal">#REF!</definedName>
    <definedName name="gentingflam">[96]harsat!#REF!</definedName>
    <definedName name="gentingflam_2">[97]harsat!#REF!</definedName>
    <definedName name="gentingflam_4">[98]harsat!#REF!</definedName>
    <definedName name="gentingkaca">[96]harsat!#REF!</definedName>
    <definedName name="gentingkaca_2">[97]harsat!#REF!</definedName>
    <definedName name="gentingkaca_4">[98]harsat!#REF!</definedName>
    <definedName name="gentingkarang">[96]harsat!$G$11</definedName>
    <definedName name="gentingkarang_2">[97]harsat!$G$11</definedName>
    <definedName name="gentingkarang_4">[98]harsat!$G$11</definedName>
    <definedName name="gentingkodokbam">[96]harsat!#REF!</definedName>
    <definedName name="gentingkodokbam_2">[97]harsat!#REF!</definedName>
    <definedName name="gentingkodokbam_4">[98]harsat!#REF!</definedName>
    <definedName name="gentingkodokwis">[96]harsat!#REF!</definedName>
    <definedName name="gentingkodokwis_2">[97]harsat!#REF!</definedName>
    <definedName name="gentingkodokwis_4">[98]harsat!#REF!</definedName>
    <definedName name="gentingwuwungjawa">[96]harsat!#REF!</definedName>
    <definedName name="gentingwuwungjawa_2">[97]harsat!#REF!</definedName>
    <definedName name="gentingwuwungjawa_4">[98]harsat!#REF!</definedName>
    <definedName name="gentingwuwungwisma">[96]harsat!$G$12</definedName>
    <definedName name="gentingwuwungwisma_2">[97]harsat!$G$12</definedName>
    <definedName name="gentingwuwungwisma_4">[98]harsat!$G$12</definedName>
    <definedName name="geo">#REF!</definedName>
    <definedName name="geomembrane">#REF!</definedName>
    <definedName name="geotextile">#REF!</definedName>
    <definedName name="ger" localSheetId="5">{"Book1","4.09 FLORA DAN FAUNA.xls","4.22 PERLENGKAPAN SEKOLAH.xls"}</definedName>
    <definedName name="ger" localSheetId="6">{"Book1","4.09 FLORA DAN FAUNA.xls","4.22 PERLENGKAPAN SEKOLAH.xls"}</definedName>
    <definedName name="ger">{"Book1","4.09 FLORA DAN FAUNA.xls","4.22 PERLENGKAPAN SEKOLAH.xls"}</definedName>
    <definedName name="GERBANG">#REF!</definedName>
    <definedName name="gerendela">[42]Bahan!#REF!</definedName>
    <definedName name="gerendelj">#REF!</definedName>
    <definedName name="gerendelp">#REF!</definedName>
    <definedName name="gergaji">#REF!</definedName>
    <definedName name="gevel_kaca">#REF!</definedName>
    <definedName name="GFGH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MHG">'[171]HB '!#REF!</definedName>
    <definedName name="GH">[91]bahan!$A$79:$E$96</definedName>
    <definedName name="ghgh">[146]HSBU!$H$43</definedName>
    <definedName name="ghi">#REF!</definedName>
    <definedName name="GIPM2">#REF!</definedName>
    <definedName name="gipm3">#REF!</definedName>
    <definedName name="gipm4">#REF!</definedName>
    <definedName name="gipmedspindo0.5">'[59]Harga '!$L$97</definedName>
    <definedName name="gipmedspindo0.75">'[59]Harga '!$L$98</definedName>
    <definedName name="gipmedspindo1">'[59]Harga '!$L$99</definedName>
    <definedName name="gipmedspindo1.25">'[59]Harga '!$L$100</definedName>
    <definedName name="gipmedspindo1.5">'[59]Harga '!$L$101</definedName>
    <definedName name="gipmedspindo2">'[59]Harga '!$L$102</definedName>
    <definedName name="gipmedspindo2.5">'[59]Harga '!$L$103</definedName>
    <definedName name="gipmedspindo3">'[59]Harga '!$L$104</definedName>
    <definedName name="gipmedspindo4">#REF!</definedName>
    <definedName name="gipmedspindo5">#REF!</definedName>
    <definedName name="gipmedspindo8">#REF!</definedName>
    <definedName name="GIU_37">"$#REF!.$F$7:$L$12"</definedName>
    <definedName name="giv">[42]Bahan!#REF!</definedName>
    <definedName name="Glass_bit">#REF!</definedName>
    <definedName name="glass_bit_marka_jalan">#REF!</definedName>
    <definedName name="Glass_block">#REF!</definedName>
    <definedName name="glm.D10P4M">[70]harga!#REF!</definedName>
    <definedName name="glm.D13P4M">[70]harga!#REF!</definedName>
    <definedName name="glm.D4P4M">[70]harga!#REF!</definedName>
    <definedName name="glm.D6P4M">[70]harga!#REF!</definedName>
    <definedName name="glugu15">#REF!</definedName>
    <definedName name="glugu25">#REF!</definedName>
    <definedName name="GONDOLA_37">"$#REF!.$N$189"</definedName>
    <definedName name="GONDOLA_A_37">"$#REF!.$N$190"</definedName>
    <definedName name="GONDOLA_B_37">"$#REF!.$N$191"</definedName>
    <definedName name="GONDOLA_C_37">"$#REF!.$N$192"</definedName>
    <definedName name="gorbos">#REF!</definedName>
    <definedName name="gording">#REF!</definedName>
    <definedName name="Gording_Nok_Ky_Lanan">#REF!</definedName>
    <definedName name="gordingC100sd150">#REF!</definedName>
    <definedName name="gordinglama">#REF!</definedName>
    <definedName name="Gorong100">[56]SB!#REF!</definedName>
    <definedName name="GORONG120_1">#REF!</definedName>
    <definedName name="GORONG120_2">#REF!</definedName>
    <definedName name="Gorong60">[56]SB!#REF!</definedName>
    <definedName name="GORONG75_1">#REF!</definedName>
    <definedName name="GORONG75_2">#REF!</definedName>
    <definedName name="Gorong80">[56]SB!#REF!</definedName>
    <definedName name="govpd15">#REF!</definedName>
    <definedName name="govpd15_23">"$#REF!.$M$216"</definedName>
    <definedName name="GP">[62]ANALISA!#REF!</definedName>
    <definedName name="gpek">#REF!</definedName>
    <definedName name="grader">'[75]Sat~Bahu'!$C$92</definedName>
    <definedName name="Grader115">[56]SB!#REF!</definedName>
    <definedName name="GRAIL">'[84] R A B'!#REF!</definedName>
    <definedName name="GRAND_PALEMBANG_HOTEL___PALEMBANG">#REF!</definedName>
    <definedName name="GRAND_PALEMBANG_HOTEL___PALEMBANG_23">"$#REF!.$B$1:$G$540"</definedName>
    <definedName name="granit">'[50]Up &amp; bhn'!#REF!</definedName>
    <definedName name="granito">'[50]Up &amp; bhn'!#REF!</definedName>
    <definedName name="granito30">'[50]Up &amp; bhn'!#REF!</definedName>
    <definedName name="granito40">'[50]Up &amp; bhn'!#REF!</definedName>
    <definedName name="grass">#REF!</definedName>
    <definedName name="grass2020">'[101]HB '!#REF!</definedName>
    <definedName name="GRAVEL">#REF!</definedName>
    <definedName name="grc">[60]anal!#REF!</definedName>
    <definedName name="grc_23">"$#REF!.$#REF!$#REF!"</definedName>
    <definedName name="grc1_23">"$#REF!.$#REF!$#REF!"</definedName>
    <definedName name="grcb">'[50]Up &amp; bhn'!#REF!</definedName>
    <definedName name="grcp">'[50]Up &amp; bhn'!#REF!</definedName>
    <definedName name="grendalfa">'[101]HB '!#REF!</definedName>
    <definedName name="grendbiasa">'[4]HB '!$F$178</definedName>
    <definedName name="grendel">[70]harga!#REF!</definedName>
    <definedName name="GRENDEL_JENDELA">#REF!</definedName>
    <definedName name="grendel_panjang">#REF!</definedName>
    <definedName name="grendel_tanamALFA">#REF!</definedName>
    <definedName name="grendeljendela">#REF!</definedName>
    <definedName name="grendelpintu">#REF!</definedName>
    <definedName name="greserv">#REF!</definedName>
    <definedName name="grev20">'[50]Up &amp; bhn'!#REF!</definedName>
    <definedName name="grill">[63]har.sat.S!$I$87</definedName>
    <definedName name="ground">#REF!</definedName>
    <definedName name="GROUND_FLOOR">#REF!</definedName>
    <definedName name="GROUND_FLOOR_23">"$#REF!.$C$16"</definedName>
    <definedName name="gs110g_23">"$#REF!.$#REF!$#REF!"</definedName>
    <definedName name="gs14g_23">"$#REF!.$#REF!$#REF!"</definedName>
    <definedName name="gs55g_23">"$#REF!.$#REF!$#REF!"</definedName>
    <definedName name="gs6g_23">"$#REF!.$#REF!$#REF!"</definedName>
    <definedName name="gs80g_23">"$#REF!.$#REF!$#REF!"</definedName>
    <definedName name="gsekring">#REF!</definedName>
    <definedName name="GSVXG">#N/A</definedName>
    <definedName name="gt">[130]NP!#REF!</definedName>
    <definedName name="GTB">[172]Analisa!$H$17</definedName>
    <definedName name="GTBB">[172]Analisa!$H$33</definedName>
    <definedName name="gti50_23">"$#REF!.$K$101"</definedName>
    <definedName name="gti60_23">"$#REF!.$L$101"</definedName>
    <definedName name="GTK">[172]Analisa!$H$25</definedName>
    <definedName name="GTV25mm">[48]PV!$J$99</definedName>
    <definedName name="GTV32mm">[48]PV!$K$99</definedName>
    <definedName name="GUD">#REF!</definedName>
    <definedName name="guntingbaja">#REF!</definedName>
    <definedName name="gvbersih0.5">#REF!</definedName>
    <definedName name="gvbersih0.75">'[59]Harga '!$L$169</definedName>
    <definedName name="gvbersih1">'[59]Harga '!$L$170</definedName>
    <definedName name="gvbersih1.25">'[59]Harga '!$L$171</definedName>
    <definedName name="gvbersih1.5">'[59]Harga '!$L$172</definedName>
    <definedName name="gvbersih2">'[59]Harga '!$L$173</definedName>
    <definedName name="gvbersih2.5">'[59]Harga '!$L$174</definedName>
    <definedName name="gvbersih3">'[59]Harga '!$L$175</definedName>
    <definedName name="gvbersih4">#REF!</definedName>
    <definedName name="gvd100_23">"$#REF!.$M$235"</definedName>
    <definedName name="gvd15_23">"$#REF!.$M$215"</definedName>
    <definedName name="gvd150_23">"$#REF!.$M$213"</definedName>
    <definedName name="gvd20_23">"'file:///F:/DOCUME~1/MARKET~1/LOCALS~1/Temp/lamp-d.XLS'#$SAP.$#REF!$#REF!"</definedName>
    <definedName name="gvd25_23">"$#REF!.$M$410"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3">"$#REF!.$M$236"</definedName>
    <definedName name="gvd65_23">"$#REF!.$M$214"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'[59]Harga '!$L$181</definedName>
    <definedName name="gvhydrant1.25">#REF!</definedName>
    <definedName name="gvhydrant1.5">'[59]Harga '!$L$183</definedName>
    <definedName name="gvhydrant2">'[59]Harga '!$L$184</definedName>
    <definedName name="gvhydrant2.5">#REF!</definedName>
    <definedName name="gvhydrant3">'[59]Harga '!$L$186</definedName>
    <definedName name="gvhydrant4">'[59]Harga '!$L$187</definedName>
    <definedName name="gvhydrant5">#REF!</definedName>
    <definedName name="gvhydrant6">'[59]Harga '!$L$189</definedName>
    <definedName name="gvhydrant8">#REF!</definedName>
    <definedName name="gy">#REF!</definedName>
    <definedName name="gypsum">#REF!</definedName>
    <definedName name="gypsum12">[96]harsat!#REF!</definedName>
    <definedName name="gypsum12_2">[97]harsat!#REF!</definedName>
    <definedName name="gypsum12_4">[98]harsat!#REF!</definedName>
    <definedName name="gypsum9">[173]harsat!#REF!</definedName>
    <definedName name="gypsum9_2">[173]harsat!#REF!</definedName>
    <definedName name="gypsum9_4">[174]harsat!#REF!</definedName>
    <definedName name="H">#REF!</definedName>
    <definedName name="H.1">#REF!</definedName>
    <definedName name="H.10">#REF!</definedName>
    <definedName name="H.11">#REF!</definedName>
    <definedName name="H.12">#REF!</definedName>
    <definedName name="H.13">#REF!</definedName>
    <definedName name="H.14">#REF!</definedName>
    <definedName name="H.15">#REF!</definedName>
    <definedName name="H.16">#REF!</definedName>
    <definedName name="H.17">#REF!</definedName>
    <definedName name="H.18">#REF!</definedName>
    <definedName name="H.19">#REF!</definedName>
    <definedName name="H.2">#REF!</definedName>
    <definedName name="H.20">#REF!</definedName>
    <definedName name="H.21">#REF!</definedName>
    <definedName name="H.22">#REF!</definedName>
    <definedName name="H.23">#REF!</definedName>
    <definedName name="H.24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10">[71]ANALISA!#REF!</definedName>
    <definedName name="H_8">[71]ANALISA!#REF!</definedName>
    <definedName name="H_B_AMPELAS">'[175]Harga Sat'!$D$73</definedName>
    <definedName name="H_B_ASBES_GELOMBANG">'[175]Harga Sat'!$D$50</definedName>
    <definedName name="H_B_BALOK_KAYU_LANAN">'[176]Harga Sat'!$E$30</definedName>
    <definedName name="H_B_BALOK_KAYU_ULIN_KLS1">'[175]Harga Sat'!$D$35</definedName>
    <definedName name="H_B_BALOK_KAYU_ULIN_KLS2">#REF!</definedName>
    <definedName name="H_B_BATU_BATA">'[175]Harga Sat'!$D$38</definedName>
    <definedName name="H_B_BATU_GUNUNG">'[176]Harga Sat'!$E$16</definedName>
    <definedName name="H_B_BAUT">#REF!</definedName>
    <definedName name="H_B_BESI_TULANGAN">'[176]Harga Sat'!$E$27</definedName>
    <definedName name="H_B_CAT_DASAR">'[175]Harga Sat'!$D$72</definedName>
    <definedName name="H_B_CAT_KILAP">'[175]Harga Sat'!$D$59</definedName>
    <definedName name="H_B_CAT_MENI">'[175]Harga Sat'!$D$69</definedName>
    <definedName name="H_B_CAT_TEMBOK">'[175]Harga Sat'!$D$60</definedName>
    <definedName name="H_B_DEMPUL_PLAMUR">'[175]Harga Sat'!$D$74</definedName>
    <definedName name="H_B_GENTENG_METAL">'[175]Harga Sat'!$D$47</definedName>
    <definedName name="H_B_GENTENG_TANAH">'[176]Harga Sat'!$E$44</definedName>
    <definedName name="H_B_KACA_3mm">'[175]Harga Sat'!$D$54</definedName>
    <definedName name="H_B_KACA_5mm">'[175]Harga Sat'!$D$55</definedName>
    <definedName name="H_B_KALSIBOARD">'[175]Harga Sat'!$D$78</definedName>
    <definedName name="H_B_KAWAT_BENDRAT">'[176]Harga Sat'!$E$28</definedName>
    <definedName name="H_B_KAWAT_HARMONIKA">'[175]Harga Sat'!$D$29</definedName>
    <definedName name="H_B_KAYU_BEKISTING">'[176]Harga Sat'!$E$31</definedName>
    <definedName name="H_B_KAYU_GALAM">'[176]Harga Sat'!$E$36</definedName>
    <definedName name="H_B_KERAMIK">'[175]Harga Sat'!$D$42</definedName>
    <definedName name="H_B_KERAMIK_BERMOTIF">'[175]Harga Sat'!$D$43</definedName>
    <definedName name="H_B_KERIKIL">'[175]Harga Sat'!$D$21</definedName>
    <definedName name="H_B_KUSEN_ULIN_5x10CM_TERPASANG">#REF!</definedName>
    <definedName name="H_B_KUSEN_ULIN_6x12CM">#REF!</definedName>
    <definedName name="H_B_MINYAK_BEKISTING">'[175]Harga Sat'!$D$71</definedName>
    <definedName name="H_B_MINYAK_CAT">'[175]Harga Sat'!$D$70</definedName>
    <definedName name="H_B_PAKU_GENTENG_METAL">'[176]Harga Sat'!$E$73</definedName>
    <definedName name="H_B_PAKU_PAYUNG">'[176]Harga Sat'!$E$70</definedName>
    <definedName name="H_B_PAKU_RUPARUPA">'[175]Harga Sat'!$D$56</definedName>
    <definedName name="H_B_PAKU_SIRAP">'[176]Harga Sat'!$E$71</definedName>
    <definedName name="H_B_PAKU_ULIN">'[175]Harga Sat'!$D$81</definedName>
    <definedName name="H_B_PAPAN_KAYU_LANAN">'[175]Harga Sat'!$D$30</definedName>
    <definedName name="H_B_PAPAN_KAYU_ULIN_KLS1">'[175]Harga Sat'!$D$33</definedName>
    <definedName name="H_B_PAPAN_KAYU_ULIN_KLS2">#REF!</definedName>
    <definedName name="H_B_PASIR_PASANG">'[175]Harga Sat'!$D$20</definedName>
    <definedName name="H_B_PASIR_URUG">'[176]Harga Sat'!$E$17</definedName>
    <definedName name="H_B_PEMUUNG_ASBES">'[175]Harga Sat'!$D$51</definedName>
    <definedName name="H_B_PEMUUNG_GENTENG_METAL_C">'[176]Harga Sat'!$E$47</definedName>
    <definedName name="H_B_PEMUUNG_GENTENG_METAL_U">'[175]Harga Sat'!$D$49</definedName>
    <definedName name="H_B_PEMUUNG_METAL">#REF!</definedName>
    <definedName name="H_B_PEMUUNG_SENG">'[176]Harga Sat'!$E$52</definedName>
    <definedName name="H_B_PLAT_STRIP">'[176]Harga Sat'!$E$57</definedName>
    <definedName name="H_B_PLINT_TEGEL_PC_10x20">#REF!</definedName>
    <definedName name="H_B_PLYWOOD_3mm">'[175]Harga Sat'!$D$75</definedName>
    <definedName name="H_B_PLYWOOD_4mm">'[175]Harga Sat'!$D$76</definedName>
    <definedName name="H_B_PLYWOOD_9mm">'[175]Harga Sat'!$D$77</definedName>
    <definedName name="H_B_Rangkareng">'[177]Daftar Analisa'!#REF!</definedName>
    <definedName name="H_B_ROSTER_PC">'[176]Harga Sat'!$E$38</definedName>
    <definedName name="H_B_SEMEN_1KG">'[175]Harga Sat'!$D$22</definedName>
    <definedName name="H_B_SEMEN_40KG">#REF!</definedName>
    <definedName name="H_B_SEMEN_50KG">#REF!</definedName>
    <definedName name="H_B_SEMEN_WRNA_1KG">'[176]Harga Sat'!$E$23</definedName>
    <definedName name="H_B_SEMEN_WRNA_50KG">#REF!</definedName>
    <definedName name="H_B_SENG_GELOMBANG">'[175]Harga Sat'!$D$52</definedName>
    <definedName name="H_B_SIRAP_ULIN">'[176]Harga Sat'!$E$43</definedName>
    <definedName name="H_B_T_TIMBUNAN_BIASA">#REF!</definedName>
    <definedName name="H_B_T_URUG_PILIHAN">'[176]Harga Sat'!$E$18</definedName>
    <definedName name="H_B_TEGEL_PC_20x20">'[176]Harga Sat'!$E$39</definedName>
    <definedName name="h_baloklanan">'[178]UPAH &amp; BAHAN'!$F$44</definedName>
    <definedName name="h_balokulin">'[178]UPAH &amp; BAHAN'!$F$40</definedName>
    <definedName name="h_bautmor">'[178]UPAH &amp; BAHAN'!$F$85</definedName>
    <definedName name="h_catdasar">'[178]UPAH &amp; BAHAN'!$F$83</definedName>
    <definedName name="h_engseljendela">'[178]UPAH &amp; BAHAN'!$F$80</definedName>
    <definedName name="h_engselpintubesar">'[178]UPAH &amp; BAHAN'!$F$79</definedName>
    <definedName name="h_grendel">'[178]UPAH &amp; BAHAN'!$F$87</definedName>
    <definedName name="h_kaca3mm">'[178]UPAH &amp; BAHAN'!$F$73</definedName>
    <definedName name="h_kaca5mm">'[178]UPAH &amp; BAHAN'!$F$74</definedName>
    <definedName name="h_kawatharmonika">'[178]UPAH &amp; BAHAN'!$F$68</definedName>
    <definedName name="h_kepalatukang">'[178]UPAH &amp; BAHAN'!$F$12</definedName>
    <definedName name="h_kerikilbesar">'[178]UPAH &amp; BAHAN'!$F$31</definedName>
    <definedName name="h_koral">'[178]UPAH &amp; BAHAN'!$F$34</definedName>
    <definedName name="h_kuncitanam2slaaag">'[178]UPAH &amp; BAHAN'!$F$75</definedName>
    <definedName name="h_mandor">'[178]UPAH &amp; BAHAN'!$F$11</definedName>
    <definedName name="h_paku">'[178]UPAH &amp; BAHAN'!$F$52</definedName>
    <definedName name="h_pakuulin">'[178]UPAH &amp; BAHAN'!$F$46</definedName>
    <definedName name="h_papanbekesting">'[178]UPAH &amp; BAHAN'!$F$45</definedName>
    <definedName name="h_papanlanan">'[178]UPAH &amp; BAHAN'!$F$43</definedName>
    <definedName name="h_papanulin">'[178]UPAH &amp; BAHAN'!$F$39</definedName>
    <definedName name="h_pasirbatu">'[178]UPAH &amp; BAHAN'!$F$29</definedName>
    <definedName name="h_pasirpasang">'[178]UPAH &amp; BAHAN'!$F$28</definedName>
    <definedName name="h_pasirrantau">'[178]UPAH &amp; BAHAN'!$F$35</definedName>
    <definedName name="h_pasirurug">'[178]UPAH &amp; BAHAN'!$F$27</definedName>
    <definedName name="h_peganganjendela">'[178]UPAH &amp; BAHAN'!$F$91</definedName>
    <definedName name="h_pekerja">'[178]UPAH &amp; BAHAN'!$F$18</definedName>
    <definedName name="h_pembantutukang">'[178]UPAH &amp; BAHAN'!$F$17</definedName>
    <definedName name="h_plywood3mm">'[178]UPAH &amp; BAHAN'!$F$69</definedName>
    <definedName name="h_semen">'[178]UPAH &amp; BAHAN'!$F$55</definedName>
    <definedName name="h_semenwarna">'[178]UPAH &amp; BAHAN'!$F$56</definedName>
    <definedName name="h_tanahurug">'[178]UPAH &amp; BAHAN'!$F$25</definedName>
    <definedName name="h_tikarlampit">'[178]UPAH &amp; BAHAN'!$F$93</definedName>
    <definedName name="h_tukang">'[178]UPAH &amp; BAHAN'!$F$13</definedName>
    <definedName name="H_U_KEP_TUKANG">'[175]Harga Sat'!$D$12</definedName>
    <definedName name="H_U_MANDOR">'[175]Harga Sat'!$D$13</definedName>
    <definedName name="H_U_PEKERJA">'[175]Harga Sat'!$D$10</definedName>
    <definedName name="H_U_TUKANG">'[175]Harga Sat'!$D$11</definedName>
    <definedName name="H1146456">'[179]analisa ARS'!#REF!</definedName>
    <definedName name="hab">'[75]Sat~Bahu'!$H$49</definedName>
    <definedName name="habantu">'[75]Sat~Bahu'!$H$76</definedName>
    <definedName name="hadi">[135]Elektrikal!#REF!</definedName>
    <definedName name="haha">#N/A</definedName>
    <definedName name="HAIII">#N/A</definedName>
    <definedName name="HAJIME">#REF!</definedName>
    <definedName name="HAJIME_37">"$#REF!.$A$269"</definedName>
    <definedName name="hak_angin">#REF!</definedName>
    <definedName name="hakangin">#REF!</definedName>
    <definedName name="HALUS">[116]Reservoir!#REF!</definedName>
    <definedName name="hammer">#REF!</definedName>
    <definedName name="Hand_Compactor">#REF!</definedName>
    <definedName name="handel_antik">#REF!</definedName>
    <definedName name="handle">'[102]HB '!$F$175</definedName>
    <definedName name="Handle_Jendela">#REF!</definedName>
    <definedName name="handlejendela">#REF!</definedName>
    <definedName name="handlepintu">#REF!</definedName>
    <definedName name="HANDRAILING_PIPA_GIP">#REF!</definedName>
    <definedName name="harga">#REF!</definedName>
    <definedName name="harga.batu">[70]analis!#REF!</definedName>
    <definedName name="Harga_Alat">'[180]Upah_Material_Alat_Analis K'!$C$95:$J$143</definedName>
    <definedName name="Harga_CCO01">#REF!</definedName>
    <definedName name="HargaBahanDanUpah">[143]har_sat_R!$C$1:$H$65536</definedName>
    <definedName name="HARGAE.001">#REF!</definedName>
    <definedName name="HARGAE.003">#REF!</definedName>
    <definedName name="HARGAE.010">#REF!</definedName>
    <definedName name="HARGAE.020">#REF!</definedName>
    <definedName name="HARGAE.031">#REF!</definedName>
    <definedName name="HARGAE.032">#REF!</definedName>
    <definedName name="HARGAE.033">#REF!</definedName>
    <definedName name="HARGAE.040">#REF!</definedName>
    <definedName name="HARGAE.051">#REF!</definedName>
    <definedName name="HARGAE.052">#REF!</definedName>
    <definedName name="HARGAE.053">#REF!</definedName>
    <definedName name="HARGAE.080">#REF!</definedName>
    <definedName name="HARGAE.081">#REF!</definedName>
    <definedName name="HARGAE.082">#REF!</definedName>
    <definedName name="HARGAE.083">#REF!</definedName>
    <definedName name="HARGAE.084">#REF!</definedName>
    <definedName name="HARGAE.087">#REF!</definedName>
    <definedName name="HARGAE.088">#REF!</definedName>
    <definedName name="HARGAE.089">#REF!</definedName>
    <definedName name="HARGAE.130">#REF!</definedName>
    <definedName name="HARGAE.152">#REF!</definedName>
    <definedName name="HARGAE.153">#REF!</definedName>
    <definedName name="HARGAE.154">#REF!</definedName>
    <definedName name="HARGAE.155">#REF!</definedName>
    <definedName name="HARGAE.156">#REF!</definedName>
    <definedName name="HARGAE.157">#REF!</definedName>
    <definedName name="HARGAE.172">#REF!</definedName>
    <definedName name="HARGAE.182">#REF!</definedName>
    <definedName name="HARGAE.191">#REF!</definedName>
    <definedName name="HARGAE.192">#REF!</definedName>
    <definedName name="HARGAE.211">#REF!</definedName>
    <definedName name="HARGAE.212">#REF!</definedName>
    <definedName name="HARGAE.213">#REF!</definedName>
    <definedName name="HARGAE.221">#REF!</definedName>
    <definedName name="HARGAE.222">#REF!</definedName>
    <definedName name="HARGAE.223">#REF!</definedName>
    <definedName name="HARGAE.224">#REF!</definedName>
    <definedName name="HARGAE.225">#REF!</definedName>
    <definedName name="HARGAE.226">#REF!</definedName>
    <definedName name="HARGAE.231">#REF!</definedName>
    <definedName name="HARGAE.232">#REF!</definedName>
    <definedName name="HARGAE.251">#REF!</definedName>
    <definedName name="HARGAE.252">#REF!</definedName>
    <definedName name="HARGAE.253">#REF!</definedName>
    <definedName name="HARGAE.301">#REF!</definedName>
    <definedName name="HARGAE.311">#REF!</definedName>
    <definedName name="HARGAE.341">#REF!</definedName>
    <definedName name="HARGAE.342">#REF!</definedName>
    <definedName name="HARGAE.351">#REF!</definedName>
    <definedName name="HARGAE.351a">#REF!</definedName>
    <definedName name="HARGAE.401">#REF!</definedName>
    <definedName name="HARGAE.402">#REF!</definedName>
    <definedName name="HARGAE.403">#REF!</definedName>
    <definedName name="HARGATOTAL">#REF!</definedName>
    <definedName name="harja">#REF!</definedName>
    <definedName name="harmonika">[42]Bahan!#REF!</definedName>
    <definedName name="HarSat_BACC0">#REF!</definedName>
    <definedName name="Harsat01">#REF!</definedName>
    <definedName name="has.200">'[75]Sat~Bahu'!$H$103</definedName>
    <definedName name="hatb">'[75]Sat~Bahu'!$H$86</definedName>
    <definedName name="hb.10">[70]harga!#REF!</definedName>
    <definedName name="hb.100a">[70]harga!#REF!</definedName>
    <definedName name="hb.100b">[70]harga!#REF!</definedName>
    <definedName name="hb.102">[70]harga!#REF!</definedName>
    <definedName name="hb.103">[70]harga!#REF!</definedName>
    <definedName name="hb.104">[70]harga!#REF!</definedName>
    <definedName name="hb.105">[70]harga!#REF!</definedName>
    <definedName name="hb.11">[70]harga!#REF!</definedName>
    <definedName name="hb.12">[70]harga!#REF!</definedName>
    <definedName name="hb.13">[70]harga!#REF!</definedName>
    <definedName name="hb.14">[70]harga!#REF!</definedName>
    <definedName name="hb.15">[70]harga!#REF!</definedName>
    <definedName name="hb.18">[70]harga!#REF!</definedName>
    <definedName name="hb.2">[70]harga!#REF!</definedName>
    <definedName name="hb.20">[70]harga!#REF!</definedName>
    <definedName name="hb.21">[70]harga!#REF!</definedName>
    <definedName name="hb.22">[70]harga!#REF!</definedName>
    <definedName name="hb.28">[70]harga!#REF!</definedName>
    <definedName name="hb.29">[70]harga!#REF!</definedName>
    <definedName name="hb.3">[70]harga!#REF!</definedName>
    <definedName name="hb.30">[70]harga!#REF!</definedName>
    <definedName name="hb.31">[70]harga!#REF!</definedName>
    <definedName name="hb.34">[70]harga!#REF!</definedName>
    <definedName name="hb.35">[70]harga!#REF!</definedName>
    <definedName name="hb.36">[70]harga!#REF!</definedName>
    <definedName name="hb.41">[70]harga!#REF!</definedName>
    <definedName name="hb.45">[70]harga!#REF!</definedName>
    <definedName name="hb.46">[70]harga!#REF!</definedName>
    <definedName name="hb.47">[70]harga!#REF!</definedName>
    <definedName name="hb.48">[70]harga!#REF!</definedName>
    <definedName name="hb.55">[70]harga!#REF!</definedName>
    <definedName name="hb.6">[70]harga!#REF!</definedName>
    <definedName name="hb.60">[70]harga!#REF!</definedName>
    <definedName name="hb.61e">[70]harga!#REF!</definedName>
    <definedName name="hb.61f">[70]harga!#REF!</definedName>
    <definedName name="hb.61g">[70]harga!#REF!</definedName>
    <definedName name="hb.61h">[70]harga!#REF!</definedName>
    <definedName name="hb.61i">[70]harga!#REF!</definedName>
    <definedName name="hb.63">[70]harga!#REF!</definedName>
    <definedName name="hb.65">[70]harga!#REF!</definedName>
    <definedName name="hb.66">[70]harga!#REF!</definedName>
    <definedName name="hb.73">[70]harga!#REF!</definedName>
    <definedName name="hb.77">[70]harga!#REF!</definedName>
    <definedName name="hb.78">[70]harga!#REF!</definedName>
    <definedName name="hb.79">[70]harga!#REF!</definedName>
    <definedName name="hb.80">[70]harga!#REF!</definedName>
    <definedName name="hb.81">[70]harga!#REF!</definedName>
    <definedName name="hb.82">[70]harga!#REF!</definedName>
    <definedName name="hb.83">[70]harga!#REF!</definedName>
    <definedName name="hb.84">[70]harga!#REF!</definedName>
    <definedName name="hb.85">[70]harga!#REF!</definedName>
    <definedName name="hb.87">[70]harga!#REF!</definedName>
    <definedName name="hb.88">[70]harga!#REF!</definedName>
    <definedName name="hb.89">[70]harga!#REF!</definedName>
    <definedName name="hb.92">[70]harga!#REF!</definedName>
    <definedName name="hb.93">[70]harga!#REF!</definedName>
    <definedName name="hb.94">[70]harga!#REF!</definedName>
    <definedName name="hb.95">[70]harga!#REF!</definedName>
    <definedName name="hb.96">[70]harga!#REF!</definedName>
    <definedName name="hb.97">[70]harga!#REF!</definedName>
    <definedName name="hb.98">[70]harga!#REF!</definedName>
    <definedName name="hb.99">[70]harga!#REF!</definedName>
    <definedName name="hbb.05">'[75]Sat~Bahu'!$H$41</definedName>
    <definedName name="hbb.1">'[75]Sat~Bahu'!$H$40</definedName>
    <definedName name="hbb.10">'[75]Sat~Bahu'!$H$35</definedName>
    <definedName name="hbb.2">'[75]Sat~Bahu'!$H$39</definedName>
    <definedName name="hbb.3">'[75]Sat~Bahu'!$H$38</definedName>
    <definedName name="hbb.5">'[75]Sat~Bahu'!$H$37</definedName>
    <definedName name="hblw">'[75]Sat~Bahu'!$H$113</definedName>
    <definedName name="hbtb">'[75]Sat~Bahu'!$H$67</definedName>
    <definedName name="hbtp">'[75]Sat~Bahu'!$H$48</definedName>
    <definedName name="hbtpb">'[75]Sat~Bahu'!$H$32</definedName>
    <definedName name="hcab">'[75]Sat~Bahu'!#REF!</definedName>
    <definedName name="hcomp">'[75]Sat~Bahu'!$H$111</definedName>
    <definedName name="hcv">'[75]Sat~Bahu'!$H$101</definedName>
    <definedName name="hdljend">#REF!</definedName>
    <definedName name="hdozer">'[75]Sat~Bahu'!$H$91</definedName>
    <definedName name="hdt.35">'[75]Sat~Bahu'!$H$108</definedName>
    <definedName name="hdt.5">'[75]Sat~Bahu'!$H$107</definedName>
    <definedName name="hdw">#REF!</definedName>
    <definedName name="hdw_23">"$#REF!.$K$33"</definedName>
    <definedName name="hdw1_23">"$#REF!.$K$43"</definedName>
    <definedName name="he" localSheetId="5">{"Book1","4.09 FLORA DAN FAUNA.xls","4.22 PERLENGKAPAN SEKOLAH.xls"}</definedName>
    <definedName name="he" localSheetId="6">{"Book1","4.09 FLORA DAN FAUNA.xls","4.22 PERLENGKAPAN SEKOLAH.xls"}</definedName>
    <definedName name="he">{"Book1","4.09 FLORA DAN FAUNA.xls","4.22 PERLENGKAPAN SEKOLAH.xls"}</definedName>
    <definedName name="Heä_soá_laép_xaø_H">1.7</definedName>
    <definedName name="HEADER1">#N/A</definedName>
    <definedName name="HEADER2">#N/A</definedName>
    <definedName name="HEADER3">#N/A</definedName>
    <definedName name="HEKTO_1">#REF!</definedName>
    <definedName name="HEKTO_2">#REF!</definedName>
    <definedName name="Hello">#N/A</definedName>
    <definedName name="helo">#N/A</definedName>
    <definedName name="hgrader">'[75]Sat~Bahu'!$H$92</definedName>
    <definedName name="hhrs">'[75]Sat~Bahu'!$H$87</definedName>
    <definedName name="hil">#REF!</definedName>
    <definedName name="hil_23">"$#REF!.$Q$129"</definedName>
    <definedName name="hkb">'[75]Sat~Bahu'!$H$62</definedName>
    <definedName name="hkgb">'[75]Sat~Bahu'!$H$29</definedName>
    <definedName name="hkoral">'[50]Up &amp; bhn'!#REF!</definedName>
    <definedName name="hkpb">'[75]Sat~Bahu'!$H$58</definedName>
    <definedName name="hks">'[75]Sat~Bahu'!$H$30</definedName>
    <definedName name="hkup">'[75]Sat~Bahu'!$H$77</definedName>
    <definedName name="hmg.3r">'[75]Sat~Bahu'!$H$96</definedName>
    <definedName name="hmgb">'[75]Sat~Bahu'!$H$98</definedName>
    <definedName name="hmgrk">'[75]Sat~Bahu'!$H$99</definedName>
    <definedName name="hmgt">'[75]Sat~Bahu'!$H$97</definedName>
    <definedName name="hmob">#REF!</definedName>
    <definedName name="hmp.182">'[75]Sat~Bahu'!$H$104</definedName>
    <definedName name="hmt">'[75]Sat~Bahu'!$H$53</definedName>
    <definedName name="hn">[130]NP!#REF!</definedName>
    <definedName name="hollow">'[50]Up &amp; bhn'!#REF!</definedName>
    <definedName name="Hollow2x4">#REF!</definedName>
    <definedName name="Hollow4x4">#REF!</definedName>
    <definedName name="hpav">'[75]Sat~Bahu'!$H$82</definedName>
    <definedName name="hpb.125">'[75]Sat~Bahu'!$H$109</definedName>
    <definedName name="hpb.200hp">'[75]Sat~Bahu'!$H$93</definedName>
    <definedName name="hpc">'[75]Sat~Bahu'!$H$55</definedName>
    <definedName name="hpj">'[75]Sat~Bahu'!$H$66</definedName>
    <definedName name="hpsaub">'[75]Sat~Bahu'!$H$46</definedName>
    <definedName name="hpsp">'[75]Sat~Bahu'!$H$47</definedName>
    <definedName name="hpsu">'[75]Sat~Bahu'!$H$45</definedName>
    <definedName name="hptdll">'[75]Sat~Bahu'!$H$114</definedName>
    <definedName name="hQ">'[75]Sat~Bahu'!$H$28</definedName>
    <definedName name="HRAILLTBN">#REF!</definedName>
    <definedName name="hrg">[45]Harga!$B$3:$D$57</definedName>
    <definedName name="hrs">'[75]Sat~Bahu'!$C$87</definedName>
    <definedName name="hs.1000">'[75]Sat~Bahu'!$H$102</definedName>
    <definedName name="HSCT3">0.1</definedName>
    <definedName name="HSD">#REF!</definedName>
    <definedName name="HSDN">2.5</definedName>
    <definedName name="hspt">#REF!</definedName>
    <definedName name="hspt_23">"$#REF!.$M$107"</definedName>
    <definedName name="hstam">'[75]Sat~Bahu'!$H$100</definedName>
    <definedName name="hstpb">'[75]Sat~Bahu'!$H$31</definedName>
    <definedName name="hsut">#REF!</definedName>
    <definedName name="hsut_23">"$#REF!.$M$108"</definedName>
    <definedName name="hswt">#REF!</definedName>
    <definedName name="hswt_23">"$#REF!.$M$109"</definedName>
    <definedName name="htanki">'[75]Sat~Bahu'!$H$105</definedName>
    <definedName name="htnh">'[75]Sat~Bahu'!$H$88</definedName>
    <definedName name="htrailer">'[75]Sat~Bahu'!$H$106</definedName>
    <definedName name="hu">[130]NP!#REF!</definedName>
    <definedName name="HUNGI">#REF!</definedName>
    <definedName name="hwl.80hp">'[75]Sat~Bahu'!$H$94</definedName>
    <definedName name="hwp.5">'[75]Sat~Bahu'!$H$112</definedName>
    <definedName name="hwt.60hp">'[75]Sat~Bahu'!$H$95</definedName>
    <definedName name="hy">[130]NP!#REF!</definedName>
    <definedName name="HYdrant">[181]Elektrikal!#REF!</definedName>
    <definedName name="I">#REF!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1">#REF!</definedName>
    <definedName name="I.10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">#REF!</definedName>
    <definedName name="I.20">#REF!</definedName>
    <definedName name="I.21">#REF!</definedName>
    <definedName name="I.22">#REF!</definedName>
    <definedName name="I.23">#REF!</definedName>
    <definedName name="I.24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3">#REF!</definedName>
    <definedName name="I.30">#REF!</definedName>
    <definedName name="I.31">#REF!</definedName>
    <definedName name="I.32">#REF!</definedName>
    <definedName name="I.33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">#REF!</definedName>
    <definedName name="I.40">#REF!</definedName>
    <definedName name="I.41">#REF!</definedName>
    <definedName name="I.42">#REF!</definedName>
    <definedName name="I.43">#REF!</definedName>
    <definedName name="I.5">#REF!</definedName>
    <definedName name="I.6">#REF!</definedName>
    <definedName name="I.7">#REF!</definedName>
    <definedName name="I.8">#REF!</definedName>
    <definedName name="I.9">#REF!</definedName>
    <definedName name="icidal">'[50]Up &amp; bhn'!#REF!</definedName>
    <definedName name="icon">[60]anal!#REF!</definedName>
    <definedName name="IDL1x14wEss">[48]ARL!$G$252</definedName>
    <definedName name="IDTA">'[182]SAT EL'!$K$62</definedName>
    <definedName name="IFA">'[48]SAT EL'!$K$57</definedName>
    <definedName name="ihb">#REF!</definedName>
    <definedName name="ihb_23">"$#REF!.$M$95"</definedName>
    <definedName name="ihbl">#REF!</definedName>
    <definedName name="ihbl_23">"$#REF!.$M$89"</definedName>
    <definedName name="II">#REF!</definedName>
    <definedName name="II....">#REF!</definedName>
    <definedName name="III">#REF!</definedName>
    <definedName name="ijuk">'[50]Up &amp; bhn'!#REF!</definedName>
    <definedName name="ik">[130]NP!#REF!</definedName>
    <definedName name="ILMP">'[48]SAT EL'!$K$3</definedName>
    <definedName name="IMA">#N/A</definedName>
    <definedName name="impra">'[83]har-sat'!$E$199</definedName>
    <definedName name="indek">#REF!</definedName>
    <definedName name="INFLASI">[48]KOEF!$B$3</definedName>
    <definedName name="INSER">#N/A</definedName>
    <definedName name="inst_out">[135]Elektrikal!#REF!</definedName>
    <definedName name="inst_pen">[135]Elektrikal!#REF!</definedName>
    <definedName name="instalasi">[63]har.sat.S!$I$125</definedName>
    <definedName name="instalasi_stopkontak">[138]SATUAN!$E$86</definedName>
    <definedName name="instalasi_ttklampu">[138]SATUAN!$E$85</definedName>
    <definedName name="instalasilistrik">#REF!</definedName>
    <definedName name="instansi">[21]RINCIAN!$H$11</definedName>
    <definedName name="INSU_37">"$#REF!.$BP$38:$CN$85"</definedName>
    <definedName name="intasi">[21]RINCIAN!$H$11</definedName>
    <definedName name="ioio">#REF!</definedName>
    <definedName name="Iron_Cutter">#REF!</definedName>
    <definedName name="ISI">#REF!</definedName>
    <definedName name="ISTK">'[48]SAT EL'!$K$50</definedName>
    <definedName name="ITEM_37">"$#REF!.$B$38:$C$86"</definedName>
    <definedName name="ITEMBK">#REF!</definedName>
    <definedName name="ITEMGUD">#REF!</definedName>
    <definedName name="ITEMKLS">#REF!</definedName>
    <definedName name="ITEMKMWC">#REF!</definedName>
    <definedName name="ITEMKSN">#REF!</definedName>
    <definedName name="ITEMKTR">#REF!</definedName>
    <definedName name="ITEMLABBHS">#REF!</definedName>
    <definedName name="ITEMLABSAIN">#REF!</definedName>
    <definedName name="ITEMMESS">#REF!</definedName>
    <definedName name="ITEMMUS">#REF!</definedName>
    <definedName name="ITEMPERPUS">#REF!</definedName>
    <definedName name="ITEMPGR">#REF!</definedName>
    <definedName name="ITEMPJG">#REF!</definedName>
    <definedName name="ITEMPOMPA">#REF!</definedName>
    <definedName name="ITEMPOS">#REF!</definedName>
    <definedName name="ITEMPPNNM">#REF!</definedName>
    <definedName name="ITEMRUMDIN">#REF!</definedName>
    <definedName name="ITEMSLSR">#REF!</definedName>
    <definedName name="ITEMSPD">#REF!</definedName>
    <definedName name="ITLP">'[48]SAT EL'!$K$78</definedName>
    <definedName name="Itong">COLUMN([126]Bulanan!$F$6)</definedName>
    <definedName name="IV">#REF!</definedName>
    <definedName name="iwf">'[50]Up &amp; bhn'!#REF!</definedName>
    <definedName name="IX">#REF!</definedName>
    <definedName name="J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3">#REF!</definedName>
    <definedName name="J.34">#REF!</definedName>
    <definedName name="J.35">#REF!</definedName>
    <definedName name="J.36">#REF!</definedName>
    <definedName name="J.4">#REF!</definedName>
    <definedName name="J.5">#REF!</definedName>
    <definedName name="J.6">#REF!</definedName>
    <definedName name="J.7">#REF!</definedName>
    <definedName name="J.8">#REF!</definedName>
    <definedName name="J.9">#REF!</definedName>
    <definedName name="j.finishing.dopo">[70]rab!#REF!</definedName>
    <definedName name="j.hulu.dopo">[70]rab!#REF!</definedName>
    <definedName name="j.pek.7">[70]rab!#REF!</definedName>
    <definedName name="j.rab.i">[70]rab!#REF!</definedName>
    <definedName name="JAB">[149]FAK!$B$15</definedName>
    <definedName name="JABATAN">[120]HRG_NO_PRINT!$L$7</definedName>
    <definedName name="JACK">'[183]Ana-ALAT'!#REF!</definedName>
    <definedName name="Jack_Hammer">#REF!</definedName>
    <definedName name="jack_hammer_galian_padas">#REF!</definedName>
    <definedName name="JACKHAMMER">#REF!</definedName>
    <definedName name="JADWAL">#REF!</definedName>
    <definedName name="jaga">'[101]HB '!#REF!</definedName>
    <definedName name="JAK">[104]VOLUME!#REF!</definedName>
    <definedName name="jalan">#REF!</definedName>
    <definedName name="jalusi">[60]anal!#REF!</definedName>
    <definedName name="jalusi210">#REF!</definedName>
    <definedName name="jalusi212">#REF!</definedName>
    <definedName name="jamkerja">#REF!</definedName>
    <definedName name="JANCOK">'[184]Harga Bahan &amp; Upah'!$D$310</definedName>
    <definedName name="jarak_amp">#REF!</definedName>
    <definedName name="Jarak_sirtu">#REF!</definedName>
    <definedName name="jarak_tanah_urug">#REF!</definedName>
    <definedName name="JASA">#REF!</definedName>
    <definedName name="JASA_23">"$#REF!.$H$1"</definedName>
    <definedName name="jati">[63]har.sat.S!$I$56</definedName>
    <definedName name="jatibalok">[63]har.sat.S!$I$56</definedName>
    <definedName name="jatiblk">#REF!</definedName>
    <definedName name="jatippn">#REF!</definedName>
    <definedName name="jbt">#REF!</definedName>
    <definedName name="jbtn">[55]SB!$F$70</definedName>
    <definedName name="JEFTA">#REF!</definedName>
    <definedName name="JEFTA_23">"$#REF!.$C$19"</definedName>
    <definedName name="jendela_kaca">[138]SATUAN!$E$66</definedName>
    <definedName name="jendela1">[60]anal!#REF!</definedName>
    <definedName name="jendela10">[60]anal!#REF!</definedName>
    <definedName name="jendela11">[60]anal!#REF!</definedName>
    <definedName name="jendela12">[60]anal!#REF!</definedName>
    <definedName name="jendela13">[60]anal!#REF!</definedName>
    <definedName name="jendela14">[60]anal!#REF!</definedName>
    <definedName name="jendela2">[60]anal!#REF!</definedName>
    <definedName name="jendela3">[60]anal!#REF!</definedName>
    <definedName name="jendela4">[60]anal!#REF!</definedName>
    <definedName name="jendela5">[60]anal!#REF!</definedName>
    <definedName name="jendela6">[60]anal!#REF!</definedName>
    <definedName name="jendela7">[60]anal!#REF!</definedName>
    <definedName name="jendela8">[60]anal!#REF!</definedName>
    <definedName name="jendela9">[60]anal!#REF!</definedName>
    <definedName name="jendelaatas">[60]anal!#REF!</definedName>
    <definedName name="jendelakaca">#REF!</definedName>
    <definedName name="jeniskegiatan">[21]RINCIAN!$H$6</definedName>
    <definedName name="jeniskgtn">[61]REKAP!$F$4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[77]ALAT!$AW$30</definedName>
    <definedName name="JHGF">[77]ALAT!$AW$31</definedName>
    <definedName name="jik_23">"$#REF!.$J$102"</definedName>
    <definedName name="JJ">'[185]DAF-1'!#REF!</definedName>
    <definedName name="JJ_23">"$#REF!.$#REF!$#REF!:$#REF!$#REF!"</definedName>
    <definedName name="jk">'[50]Up &amp; bhn'!#REF!</definedName>
    <definedName name="jka">#REF!</definedName>
    <definedName name="jkb">#REF!</definedName>
    <definedName name="jkc">#REF!</definedName>
    <definedName name="jkd">#REF!</definedName>
    <definedName name="jke">#REF!</definedName>
    <definedName name="jkf">#REF!</definedName>
    <definedName name="jkgt">[133]REKAP!$F$5</definedName>
    <definedName name="JKLKJL">[9]par!#REF!</definedName>
    <definedName name="jlninsp">#REF!</definedName>
    <definedName name="jlnmasuk">'[152]D.K H'!#REF!</definedName>
    <definedName name="jmlh">#REF!</definedName>
    <definedName name="jn">[130]NP!#REF!</definedName>
    <definedName name="join">#REF!</definedName>
    <definedName name="jongkok">#REF!</definedName>
    <definedName name="JP">#REF!</definedName>
    <definedName name="JPEMBA">#REF!</definedName>
    <definedName name="JPENING">#REF!</definedName>
    <definedName name="JREHAB">#REF!</definedName>
    <definedName name="ju">[130]NP!#REF!</definedName>
    <definedName name="JUDUL">'[92]Harsat Bahan'!#REF!</definedName>
    <definedName name="JUHU">#REF!</definedName>
    <definedName name="Juk">'[186]Harga Bahan &amp; Upah'!$D$315</definedName>
    <definedName name="jumlah">#REF!</definedName>
    <definedName name="jumlahK23">[187]rkp!$J$28</definedName>
    <definedName name="jurai">#REF!</definedName>
    <definedName name="K">#REF!</definedName>
    <definedName name="K.010">#REF!</definedName>
    <definedName name="K.011">#REF!</definedName>
    <definedName name="K.012">#REF!</definedName>
    <definedName name="K.013">#REF!</definedName>
    <definedName name="K.013A">'[188]Analisa K'!#REF!</definedName>
    <definedName name="K.014">#REF!</definedName>
    <definedName name="K.016">#REF!</definedName>
    <definedName name="K.016A">'[188]Analisa K'!$O$132</definedName>
    <definedName name="K.017">#REF!</definedName>
    <definedName name="K.018">#REF!</definedName>
    <definedName name="K.020">#REF!</definedName>
    <definedName name="k.020a">'[165]Analisa K'!$O$601</definedName>
    <definedName name="K.023">#REF!</definedName>
    <definedName name="K.024">#REF!</definedName>
    <definedName name="K.025">#REF!</definedName>
    <definedName name="K.026">#REF!</definedName>
    <definedName name="K.026M">#REF!</definedName>
    <definedName name="K.035">#REF!</definedName>
    <definedName name="K.040">#REF!</definedName>
    <definedName name="K.1">#REF!</definedName>
    <definedName name="K.10">#REF!</definedName>
    <definedName name="K.11">#REF!</definedName>
    <definedName name="K.110">#REF!</definedName>
    <definedName name="K.110A">'[165]Analisa K'!$O$2611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#REF!</definedName>
    <definedName name="k.118">#REF!</definedName>
    <definedName name="k.12">#REF!</definedName>
    <definedName name="K.121">#REF!</definedName>
    <definedName name="K.122">#REF!</definedName>
    <definedName name="K.123">#REF!</definedName>
    <definedName name="K.124">#REF!</definedName>
    <definedName name="K.125">#REF!</definedName>
    <definedName name="K.126">#REF!</definedName>
    <definedName name="K.127">#REF!</definedName>
    <definedName name="K.128">#REF!</definedName>
    <definedName name="K.13">#REF!</definedName>
    <definedName name="K.131">#REF!</definedName>
    <definedName name="K.132">#REF!</definedName>
    <definedName name="K.139">#REF!</definedName>
    <definedName name="K.14">#REF!</definedName>
    <definedName name="K.140">#REF!</definedName>
    <definedName name="K.15">#REF!</definedName>
    <definedName name="K.151">#REF!</definedName>
    <definedName name="K.16">#REF!</definedName>
    <definedName name="K.17">#REF!</definedName>
    <definedName name="k.175">#REF!</definedName>
    <definedName name="K.18">#REF!</definedName>
    <definedName name="K.19">#REF!</definedName>
    <definedName name="K.2">#REF!</definedName>
    <definedName name="K.20">#REF!</definedName>
    <definedName name="K.21">#REF!</definedName>
    <definedName name="K.210">#REF!</definedName>
    <definedName name="K.211">#REF!</definedName>
    <definedName name="K.211A">#REF!</definedName>
    <definedName name="K.22">#REF!</definedName>
    <definedName name="K.220">#REF!</definedName>
    <definedName name="K.221">#REF!</definedName>
    <definedName name="K.224">#REF!</definedName>
    <definedName name="k.224a">'[189]Analisa K'!$O$2745</definedName>
    <definedName name="k.225">#REF!</definedName>
    <definedName name="k.225.a">'[69]112-885'!$A$5681:$M$5760</definedName>
    <definedName name="K.225A">'[165]Analisa K'!$O$467</definedName>
    <definedName name="K.23">#REF!</definedName>
    <definedName name="K.230">#REF!</definedName>
    <definedName name="K.230A">'[165]Analisa K'!$O$1003</definedName>
    <definedName name="K.231">#REF!</definedName>
    <definedName name="K.232">#REF!</definedName>
    <definedName name="K.24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">#REF!</definedName>
    <definedName name="k.300">#REF!</definedName>
    <definedName name="K.31">#REF!</definedName>
    <definedName name="K.310">#REF!</definedName>
    <definedName name="K.310TP">#REF!</definedName>
    <definedName name="K.311">#REF!</definedName>
    <definedName name="K.311.TP">'[190]K.311.TP'!$I$57</definedName>
    <definedName name="K.311A">'[69]112-885'!$A$6083:$M$6162</definedName>
    <definedName name="K.311B">'[69]112-885'!$A$6163:$M$6242</definedName>
    <definedName name="K.311TP">#REF!</definedName>
    <definedName name="K.314">#REF!</definedName>
    <definedName name="K.32">#REF!</definedName>
    <definedName name="K.320">#REF!</definedName>
    <definedName name="K.321">#REF!</definedName>
    <definedName name="K.321.G">#REF!</definedName>
    <definedName name="K.321A">'[188]Analisa K'!#REF!</definedName>
    <definedName name="K.323">[190]K.323!$I$59</definedName>
    <definedName name="K.326">#REF!</definedName>
    <definedName name="K.33">#REF!</definedName>
    <definedName name="K.34">#REF!</definedName>
    <definedName name="K.341">#REF!</definedName>
    <definedName name="K.342">#REF!</definedName>
    <definedName name="K.342A">'[165]Analisa K'!$O$2678</definedName>
    <definedName name="K.35">#REF!</definedName>
    <definedName name="k.350">#REF!</definedName>
    <definedName name="K.36">#REF!</definedName>
    <definedName name="K.37">#REF!</definedName>
    <definedName name="K.38">#REF!</definedName>
    <definedName name="K.39">#REF!</definedName>
    <definedName name="K.4">#REF!</definedName>
    <definedName name="K.40">#REF!</definedName>
    <definedName name="k.400">#REF!</definedName>
    <definedName name="K.41">#REF!</definedName>
    <definedName name="K.410">#REF!</definedName>
    <definedName name="K.410A">'[188]Analisa K'!#REF!</definedName>
    <definedName name="K.410TL">#REF!</definedName>
    <definedName name="K.411">#REF!</definedName>
    <definedName name="K.411A">'[69]112-885'!$A$6083:$M$6162</definedName>
    <definedName name="K.42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'[69]112-885'!$A$6001:$M$6082</definedName>
    <definedName name="K.43">#REF!</definedName>
    <definedName name="K.44">#REF!</definedName>
    <definedName name="K.45">#REF!</definedName>
    <definedName name="K.46">#REF!</definedName>
    <definedName name="K.48">#REF!</definedName>
    <definedName name="K.49">#REF!</definedName>
    <definedName name="K.5">#REF!</definedName>
    <definedName name="K.50">#REF!</definedName>
    <definedName name="K.51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Vb">#REF!</definedName>
    <definedName name="K.515">#REF!</definedName>
    <definedName name="K.516">#REF!</definedName>
    <definedName name="K.516A">'[188]Analisa K'!#REF!</definedName>
    <definedName name="K.517">#REF!</definedName>
    <definedName name="K.52">#REF!</definedName>
    <definedName name="K.520">#REF!</definedName>
    <definedName name="K.521">#REF!</definedName>
    <definedName name="K.521.M">#REF!</definedName>
    <definedName name="K.522">#REF!</definedName>
    <definedName name="K.522vb">#REF!</definedName>
    <definedName name="K.523">#REF!</definedName>
    <definedName name="K.528">#REF!</definedName>
    <definedName name="K.528B">#REF!</definedName>
    <definedName name="K.528M">#REF!</definedName>
    <definedName name="K.53">#REF!</definedName>
    <definedName name="K.54">#REF!</definedName>
    <definedName name="K.55">#REF!</definedName>
    <definedName name="K.56">#REF!</definedName>
    <definedName name="K.57">#REF!</definedName>
    <definedName name="K.58">#REF!</definedName>
    <definedName name="K.59">#REF!</definedName>
    <definedName name="K.6">#REF!</definedName>
    <definedName name="K.60">#REF!</definedName>
    <definedName name="K.61">#REF!</definedName>
    <definedName name="K.610">#REF!</definedName>
    <definedName name="K.611">#REF!</definedName>
    <definedName name="K.612">#REF!</definedName>
    <definedName name="K.613">#REF!</definedName>
    <definedName name="K.614">#REF!</definedName>
    <definedName name="K.615">#REF!</definedName>
    <definedName name="K.615T">#REF!</definedName>
    <definedName name="K.616">#REF!</definedName>
    <definedName name="K.617">#REF!</definedName>
    <definedName name="K.618">#REF!</definedName>
    <definedName name="k.618.a">[99]Analisa!$L$1353</definedName>
    <definedName name="K.618A">'[188]Analisa K'!#REF!</definedName>
    <definedName name="k.618M">#REF!</definedName>
    <definedName name="K.62">#REF!</definedName>
    <definedName name="K.621">#REF!</definedName>
    <definedName name="k.621a">'[165]Analisa K'!$O$2142</definedName>
    <definedName name="K.626">#REF!</definedName>
    <definedName name="K.63">#REF!</definedName>
    <definedName name="K.636">#REF!</definedName>
    <definedName name="K.638">#REF!</definedName>
    <definedName name="K.638A">#REF!</definedName>
    <definedName name="K.638B">'[188]Analisa K'!#REF!</definedName>
    <definedName name="K.639">#REF!</definedName>
    <definedName name="K.64">#REF!</definedName>
    <definedName name="K.641">#REF!</definedName>
    <definedName name="K.65">#REF!</definedName>
    <definedName name="K.66">#REF!</definedName>
    <definedName name="K.67">#REF!</definedName>
    <definedName name="K.68">#REF!</definedName>
    <definedName name="K.69">#REF!</definedName>
    <definedName name="K.7">#REF!</definedName>
    <definedName name="K.70">#REF!</definedName>
    <definedName name="K.705">#REF!</definedName>
    <definedName name="K.705A">#REF!</definedName>
    <definedName name="K.71">#REF!</definedName>
    <definedName name="K.710">#REF!</definedName>
    <definedName name="K.715">#REF!</definedName>
    <definedName name="K.719">#REF!</definedName>
    <definedName name="K.72">#REF!</definedName>
    <definedName name="K.720">#REF!</definedName>
    <definedName name="K.721">#REF!</definedName>
    <definedName name="K.722">#REF!</definedName>
    <definedName name="K.724">#REF!</definedName>
    <definedName name="K.725">#REF!</definedName>
    <definedName name="K.726">#REF!</definedName>
    <definedName name="K.727">#REF!</definedName>
    <definedName name="K.728">#REF!</definedName>
    <definedName name="K.729">#REF!</definedName>
    <definedName name="K.73">#REF!</definedName>
    <definedName name="K.730">#REF!</definedName>
    <definedName name="K.74">#REF!</definedName>
    <definedName name="K.75">#REF!</definedName>
    <definedName name="K.76">#REF!</definedName>
    <definedName name="K.77">#REF!</definedName>
    <definedName name="K.78">#REF!</definedName>
    <definedName name="K.79">#REF!</definedName>
    <definedName name="K.8">#REF!</definedName>
    <definedName name="K.80">#REF!</definedName>
    <definedName name="K.81">#REF!</definedName>
    <definedName name="K.810">#REF!</definedName>
    <definedName name="K.810A">#REF!</definedName>
    <definedName name="K.815">#REF!</definedName>
    <definedName name="K.815A">'[165]Analisa K'!$O$2075</definedName>
    <definedName name="K.815GL">#REF!</definedName>
    <definedName name="K.82">#REF!</definedName>
    <definedName name="K.83">#REF!</definedName>
    <definedName name="K.84">#REF!</definedName>
    <definedName name="K.85">#REF!</definedName>
    <definedName name="K.855">#REF!</definedName>
    <definedName name="K.86">#REF!</definedName>
    <definedName name="K.860">#REF!</definedName>
    <definedName name="k.860a">'[165]Analisa K'!$O$65</definedName>
    <definedName name="K.865">#REF!</definedName>
    <definedName name="K.87">#REF!</definedName>
    <definedName name="K.870">#REF!</definedName>
    <definedName name="K.875">#REF!</definedName>
    <definedName name="K.877">#REF!</definedName>
    <definedName name="K.88">#REF!</definedName>
    <definedName name="K.880">#REF!</definedName>
    <definedName name="K.880A">'[165]Analisa K'!$O$2209</definedName>
    <definedName name="K.880B">'[191]Analisa K'!$O$1405</definedName>
    <definedName name="K.885">#REF!</definedName>
    <definedName name="K.89">#REF!</definedName>
    <definedName name="K.9">#REF!</definedName>
    <definedName name="K.90">#REF!</definedName>
    <definedName name="K.91">#REF!</definedName>
    <definedName name="K.92">#REF!</definedName>
    <definedName name="K.93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ananlok.I">[70]harga!#REF!</definedName>
    <definedName name="k.lananlok.II">[70]harga!#REF!</definedName>
    <definedName name="K.TKCAT">'[132]upah bahan'!$E$14</definedName>
    <definedName name="k.tukang">#REF!</definedName>
    <definedName name="K_01">[71]ANALISA!#REF!</definedName>
    <definedName name="K_011A">#REF!</definedName>
    <definedName name="K_012">#REF!</definedName>
    <definedName name="k_013">[120]K013!$T$81</definedName>
    <definedName name="K_016">#REF!</definedName>
    <definedName name="k_017">#REF!</definedName>
    <definedName name="k_018">#REF!</definedName>
    <definedName name="K_02">[71]ANALISA!#REF!</definedName>
    <definedName name="K_020">#REF!</definedName>
    <definedName name="K_026">#REF!</definedName>
    <definedName name="K_035">#REF!</definedName>
    <definedName name="K_040">#REF!</definedName>
    <definedName name="K_110">#REF!</definedName>
    <definedName name="k_112">#REF!</definedName>
    <definedName name="k_113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_1">#REF!</definedName>
    <definedName name="K_125_2">#REF!</definedName>
    <definedName name="K_126">#REF!</definedName>
    <definedName name="K_127">#REF!</definedName>
    <definedName name="k_128">[120]K128!$T$81</definedName>
    <definedName name="K_139">#REF!</definedName>
    <definedName name="K_175_1">#REF!</definedName>
    <definedName name="K_175_2">#REF!</definedName>
    <definedName name="K_175_3">#REF!</definedName>
    <definedName name="K_175_4">#REF!</definedName>
    <definedName name="K_210">[192]K210!$T$81</definedName>
    <definedName name="k_220">[120]K220!$T$81</definedName>
    <definedName name="k_221">[120]K221!$T$81</definedName>
    <definedName name="K_224">#REF!</definedName>
    <definedName name="K_225">#REF!</definedName>
    <definedName name="K_225_1">#REF!</definedName>
    <definedName name="K_225_2">#REF!</definedName>
    <definedName name="k_230">[120]K230!$T$81</definedName>
    <definedName name="k_232">[120]K232!$T$81</definedName>
    <definedName name="K_275_1">#REF!</definedName>
    <definedName name="K_275_2">#REF!</definedName>
    <definedName name="K_310">#REF!</definedName>
    <definedName name="K_311">[192]K311!$T$81</definedName>
    <definedName name="K_320">#REF!</definedName>
    <definedName name="K_321">#REF!</definedName>
    <definedName name="K_341">#REF!</definedName>
    <definedName name="k_342">[192]K342!$T$81</definedName>
    <definedName name="K_350_1">#REF!</definedName>
    <definedName name="K_350_2">#REF!</definedName>
    <definedName name="k_410">[120]K410!$T$81</definedName>
    <definedName name="K_411">#REF!</definedName>
    <definedName name="K_510">#REF!</definedName>
    <definedName name="K_511">#REF!</definedName>
    <definedName name="K_512">[120]K512!$T$81</definedName>
    <definedName name="K_513">#REF!</definedName>
    <definedName name="k_514">#REF!</definedName>
    <definedName name="K_515">#REF!</definedName>
    <definedName name="K_516">#REF!</definedName>
    <definedName name="K_517">#REF!</definedName>
    <definedName name="K_520">#REF!</definedName>
    <definedName name="k_520alat">#REF!</definedName>
    <definedName name="K_521">#REF!</definedName>
    <definedName name="k_521buruh">#REF!</definedName>
    <definedName name="K_523">#REF!</definedName>
    <definedName name="K_528">#REF!</definedName>
    <definedName name="K_53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3">#REF!</definedName>
    <definedName name="K_724">#REF!</definedName>
    <definedName name="K_725">#REF!</definedName>
    <definedName name="K_726">#REF!</definedName>
    <definedName name="k_7312">[120]K7312!$T$81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9">#REF!</definedName>
    <definedName name="K_tk_batu">#REF!</definedName>
    <definedName name="K_tk_besi">#REF!</definedName>
    <definedName name="K_tk_cat">#REF!</definedName>
    <definedName name="K_tk_gali">#REF!</definedName>
    <definedName name="k_tk_kayu">#REF!</definedName>
    <definedName name="k_tk_listrik">#REF!</definedName>
    <definedName name="k_tk_pipa">#REF!</definedName>
    <definedName name="k1520b185">#REF!</definedName>
    <definedName name="K225_">[62]ANALISA!#REF!</definedName>
    <definedName name="K3486K.47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705A">'[134]7'!#REF!</definedName>
    <definedName name="kab">'[75]Sat~Bahu'!$F$49</definedName>
    <definedName name="kab_23">"$#REF!.$J$114"</definedName>
    <definedName name="KABAL2">'[84] R A B'!#REF!</definedName>
    <definedName name="KABAL3">'[84] R A B'!#REF!</definedName>
    <definedName name="KABAL4">'[84] R A B'!#REF!</definedName>
    <definedName name="kabantu">'[75]Sat~Bahu'!$F$76</definedName>
    <definedName name="kabel">#REF!</definedName>
    <definedName name="KABEN5">'[84] R A B'!#REF!</definedName>
    <definedName name="KABET">'[84] R A B'!#REF!</definedName>
    <definedName name="KACA_A_37">"$#REF!.$L$94"</definedName>
    <definedName name="KACA_B_37">"$#REF!.$L$95"</definedName>
    <definedName name="KACA_BASE_37">"$#REF!.$L$93"</definedName>
    <definedName name="KACA_C_37">"$#REF!.$L$96"</definedName>
    <definedName name="KACA_ES">#REF!</definedName>
    <definedName name="KACA_POLOS">#REF!</definedName>
    <definedName name="KACA_POLOS_8mm">#REF!</definedName>
    <definedName name="Kaca_polos5mm">'[193]UNIT PRICE'!$D$97</definedName>
    <definedName name="KACA_RAYBAND">#REF!</definedName>
    <definedName name="kaca3">#REF!</definedName>
    <definedName name="kaca3mm">#REF!</definedName>
    <definedName name="kaca5">#REF!</definedName>
    <definedName name="kaca5mm">#REF!</definedName>
    <definedName name="kacabening">[63]har.sat.S!$I$127</definedName>
    <definedName name="kacariben">[63]har.sat.S!$I$128</definedName>
    <definedName name="kacor">#REF!</definedName>
    <definedName name="kaga">[96]harsat!#REF!</definedName>
    <definedName name="kaga_2">[97]harsat!#REF!</definedName>
    <definedName name="kaga_4">[98]harsat!#REF!</definedName>
    <definedName name="kait_angin">[138]SATUAN!$E$70</definedName>
    <definedName name="kaitangin">[70]harga!#REF!</definedName>
    <definedName name="kali">#REF!</definedName>
    <definedName name="KALI_37">"$#REF!.$J$25"</definedName>
    <definedName name="kalsel">[29]MUKAMC!$E$9</definedName>
    <definedName name="kalsibord">[63]har.sat.S!$I$62</definedName>
    <definedName name="kamper">[63]har.sat.S!$I$57</definedName>
    <definedName name="kamper57">#REF!</definedName>
    <definedName name="kamperpapan">#REF!</definedName>
    <definedName name="kamprot">[60]anal!#REF!</definedName>
    <definedName name="KANST">'[84] R A B'!#REF!</definedName>
    <definedName name="kansteen">'[4]HB '!$F$56</definedName>
    <definedName name="kanstin">#REF!</definedName>
    <definedName name="kapa">[96]harsat!#REF!</definedName>
    <definedName name="kapa_2">[97]harsat!#REF!</definedName>
    <definedName name="kapa_4">[98]harsat!#REF!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embongkaran">[29]REKAPMC!#REF!</definedName>
    <definedName name="KAPSITAS_TEAK_COAT">#REF!</definedName>
    <definedName name="Kapur">[56]SB!#REF!</definedName>
    <definedName name="kapur_ps">[47]HARSAT!#REF!</definedName>
    <definedName name="kapuraduk">[70]harga!#REF!</definedName>
    <definedName name="KARGEN">'[84] R A B'!#REF!</definedName>
    <definedName name="karung">#REF!</definedName>
    <definedName name="kas.200">'[75]Sat~Bahu'!$G$103</definedName>
    <definedName name="kasa">#REF!</definedName>
    <definedName name="KASARHALUS">#REF!</definedName>
    <definedName name="Kaso_Dan_Reng">#REF!</definedName>
    <definedName name="katb">'[75]Sat~Bahu'!$F$86</definedName>
    <definedName name="KATHULU">#REF!</definedName>
    <definedName name="KATKUALA">#REF!</definedName>
    <definedName name="katukang">#REF!</definedName>
    <definedName name="kawat">#REF!</definedName>
    <definedName name="Kawat_beton">#REF!</definedName>
    <definedName name="kawat_harmonika">#REF!</definedName>
    <definedName name="kawat_las">#REF!</definedName>
    <definedName name="kawat_tulangan">#REF!</definedName>
    <definedName name="kawatbeton">#REF!</definedName>
    <definedName name="KawatBronjong">[56]SB!#REF!</definedName>
    <definedName name="kawatduri">[63]har.sat.S!$I$137</definedName>
    <definedName name="kayu">#REF!</definedName>
    <definedName name="kayu_gelam">#REF!</definedName>
    <definedName name="kayu_jati">#REF!</definedName>
    <definedName name="kayubakar">#REF!</definedName>
    <definedName name="KayuJembatan">[56]SB!#REF!</definedName>
    <definedName name="kayukelas2">#REF!</definedName>
    <definedName name="kayukelas4">#REF!</definedName>
    <definedName name="kayukelasii">#REF!</definedName>
    <definedName name="kayumer">#REF!</definedName>
    <definedName name="kayupapan2">#REF!</definedName>
    <definedName name="KayuPerancah">'[188]Harga Satuan'!$J$48</definedName>
    <definedName name="kb">'[75]Sat~Bahu'!$C$62</definedName>
    <definedName name="kbb.05">'[75]Sat~Bahu'!$F$41</definedName>
    <definedName name="kbb.1">'[75]Sat~Bahu'!$F$40</definedName>
    <definedName name="kbb.10">'[75]Sat~Bahu'!$F$35</definedName>
    <definedName name="kbb.2">'[75]Sat~Bahu'!$F$39</definedName>
    <definedName name="kbb.3">'[75]Sat~Bahu'!$F$38</definedName>
    <definedName name="kbb.5">'[75]Sat~Bahu'!$F$37</definedName>
    <definedName name="KBLKT">'[75]Sat~Bahu'!$G$18</definedName>
    <definedName name="kblnym">#REF!</definedName>
    <definedName name="KBLT">'[75]Sat~Bahu'!$G$19</definedName>
    <definedName name="KBLTT">'[75]Sat~Bahu'!$G$17</definedName>
    <definedName name="kblw">'[75]Sat~Bahu'!$G$113</definedName>
    <definedName name="kbtb">'[75]Sat~Bahu'!$F$67</definedName>
    <definedName name="kbtp">'[75]Sat~Bahu'!$F$48</definedName>
    <definedName name="kbtpb">'[75]Sat~Bahu'!$F$32</definedName>
    <definedName name="kc.pls.3mm">[70]harga!#REF!</definedName>
    <definedName name="kc.pls.5mm">[70]harga!#REF!</definedName>
    <definedName name="kc.ray.5mm">[70]harga!#REF!</definedName>
    <definedName name="kca">#REF!</definedName>
    <definedName name="kcab">'[75]Sat~Bahu'!#REF!</definedName>
    <definedName name="kccermin3">#REF!</definedName>
    <definedName name="kcomp">'[75]Sat~Bahu'!$G$111</definedName>
    <definedName name="kcpolos3">#REF!</definedName>
    <definedName name="kcpolos5">#REF!</definedName>
    <definedName name="kcv">'[75]Sat~Bahu'!$G$101</definedName>
    <definedName name="kd">#REF!</definedName>
    <definedName name="kd_23">"$#REF!.$K$12"</definedName>
    <definedName name="kdozer">'[75]Sat~Bahu'!$G$91</definedName>
    <definedName name="kdt.35">'[75]Sat~Bahu'!$G$108</definedName>
    <definedName name="kdt.5">'[75]Sat~Bahu'!$G$107</definedName>
    <definedName name="ke">[21]RINCIAN!$H$14</definedName>
    <definedName name="Kegiatan">[21]RINCIAN!$H$5</definedName>
    <definedName name="Kegitan">[21]RINCIAN!$H$5</definedName>
    <definedName name="KeluarCttRange">#REF!</definedName>
    <definedName name="KeluarRange">#REF!</definedName>
    <definedName name="KeluarTimEks">#REF!</definedName>
    <definedName name="KEMB">[116]Reservoir!#REF!</definedName>
    <definedName name="KEP">#REF!</definedName>
    <definedName name="kep.tukang">[63]har.sat.S!$I$145</definedName>
    <definedName name="kepala">'[194]Harga Dasar'!$I$18</definedName>
    <definedName name="KEPALA.TUKANG">#REF!</definedName>
    <definedName name="kepala_tukang">'[193]UNIT PRICE'!$D$133</definedName>
    <definedName name="KEPALATUKANG">'[44]SAT PL'!$O$8</definedName>
    <definedName name="kepbatu">#REF!</definedName>
    <definedName name="kepbesi">#REF!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SEK">#REF!</definedName>
    <definedName name="keptk">#REF!</definedName>
    <definedName name="keptkbatu">'[83]har-sat'!$E$248</definedName>
    <definedName name="keptkbesi">'[102]HB '!$F$200</definedName>
    <definedName name="KEPTKCAT">'[83]har-sat'!$E$260</definedName>
    <definedName name="keptkkayu">'[83]har-sat'!$E$253</definedName>
    <definedName name="KEPTU">'[84] R A B'!#REF!</definedName>
    <definedName name="KEPTUK">'[84] R A B'!#REF!</definedName>
    <definedName name="keptukang">#REF!</definedName>
    <definedName name="KER">[116]Reservoir!#REF!</definedName>
    <definedName name="ker3030es">#REF!</definedName>
    <definedName name="keram30">'[50]Up &amp; bhn'!#REF!</definedName>
    <definedName name="keram40">'[50]Up &amp; bhn'!#REF!</definedName>
    <definedName name="keramik">[63]har.sat.S!$I$25</definedName>
    <definedName name="keramik.10x10">[70]harga!#REF!</definedName>
    <definedName name="keramik.20x20">[70]harga!#REF!</definedName>
    <definedName name="keramik.30x30">[70]harga!#REF!</definedName>
    <definedName name="Keramik_20x20">#REF!</definedName>
    <definedName name="Keramik_30x30">#REF!</definedName>
    <definedName name="keramik1">[42]Bahan!#REF!</definedName>
    <definedName name="keramik10x30">#REF!</definedName>
    <definedName name="keramik2">#REF!</definedName>
    <definedName name="keramik20x20">#REF!</definedName>
    <definedName name="keramik20x25">#REF!</definedName>
    <definedName name="keramik30x30">#REF!</definedName>
    <definedName name="keramik40">#REF!</definedName>
    <definedName name="keranik3">#REF!</definedName>
    <definedName name="kerb">#REF!</definedName>
    <definedName name="KERIKIL">'[84] R A B'!#REF!</definedName>
    <definedName name="kerikil_B_0">#REF!</definedName>
    <definedName name="kerikil_ctsb">#REF!</definedName>
    <definedName name="kerikil_K_1_2_5">#REF!</definedName>
    <definedName name="kerikil_K_2_2_5">#REF!</definedName>
    <definedName name="KerikilAyak">[56]SB!#REF!</definedName>
    <definedName name="KerikilBukit">[56]SB!#REF!</definedName>
    <definedName name="KerikilPecah">[56]SB!#REF!</definedName>
    <definedName name="KerikilSungai">[56]SB!#REF!</definedName>
    <definedName name="kerlan20">'[50]Up &amp; bhn'!#REF!</definedName>
    <definedName name="kerlan30">'[50]Up &amp; bhn'!#REF!</definedName>
    <definedName name="Kernet">#REF!</definedName>
    <definedName name="kerosine_prime_coat">#REF!</definedName>
    <definedName name="kerosine_tack_coat">#REF!</definedName>
    <definedName name="kertas_gosok">#REF!</definedName>
    <definedName name="kertile">'[101]HB '!#REF!</definedName>
    <definedName name="kerwall20">'[50]Up &amp; bhn'!#REF!</definedName>
    <definedName name="KES">#REF!</definedName>
    <definedName name="kesen_p2">[47]ANALISA!#REF!</definedName>
    <definedName name="Keterangan">#REF!</definedName>
    <definedName name="ketuk">#REF!</definedName>
    <definedName name="keuntungan">#REF!</definedName>
    <definedName name="kfs_23">"$#REF!.$J$117"</definedName>
    <definedName name="kg">[133]DHSB!$G$12</definedName>
    <definedName name="kgb">'[75]Sat~Bahu'!$C$29</definedName>
    <definedName name="kgelam">[96]harsat!#REF!</definedName>
    <definedName name="kgelam_2">[97]harsat!#REF!</definedName>
    <definedName name="kgelam_4">[98]harsat!#REF!</definedName>
    <definedName name="kgrader">'[75]Sat~Bahu'!$G$92</definedName>
    <definedName name="kgs_23">"$#REF!.$#REF!$#REF!"</definedName>
    <definedName name="kgt">[133]REKAP!$F$4</definedName>
    <definedName name="Kgtn">[61]REKAP!$F$3</definedName>
    <definedName name="KHJ">[77]ALAT!$AW$33</definedName>
    <definedName name="khrs">'[75]Sat~Bahu'!$F$87</definedName>
    <definedName name="KHUSUS">#REF!</definedName>
    <definedName name="KILO_1">#REF!</definedName>
    <definedName name="KILO_2">#REF!</definedName>
    <definedName name="kisdam">#REF!</definedName>
    <definedName name="kisi2">#REF!</definedName>
    <definedName name="kitc100x2x0.6_23">"$#REF!.$J$401"</definedName>
    <definedName name="kitc2x100x2x0.6_23">"$#REF!.$J$158"</definedName>
    <definedName name="kj">[133]DHSB!$G$15</definedName>
    <definedName name="kjatiba">[173]harsat!#REF!</definedName>
    <definedName name="kjatiba_2">[173]harsat!#REF!</definedName>
    <definedName name="kjatiba_4">[174]harsat!#REF!</definedName>
    <definedName name="kjatipa">[173]harsat!#REF!</definedName>
    <definedName name="kjatipa_2">[173]harsat!#REF!</definedName>
    <definedName name="kjatipa_4">[174]harsat!#REF!</definedName>
    <definedName name="kjatireng">[173]harsat!#REF!</definedName>
    <definedName name="kjatireng_2">[173]harsat!#REF!</definedName>
    <definedName name="kjatireng_4">[174]harsat!#REF!</definedName>
    <definedName name="kjatius">[96]harsat!#REF!</definedName>
    <definedName name="kjatius_2">[97]harsat!#REF!</definedName>
    <definedName name="kjatius_4">[98]harsat!#REF!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f">#REF!</definedName>
    <definedName name="kji_23">"$#REF!.$J$115"</definedName>
    <definedName name="KK">'[75]Sat~Bahu'!$G$16</definedName>
    <definedName name="kk10a_23">"$#REF!.$#REF!$#REF!"</definedName>
    <definedName name="kk16a_23">"$#REF!.$#REF!$#REF!"</definedName>
    <definedName name="kkamba">[96]harsat!$G$18</definedName>
    <definedName name="kkamba_2">[97]harsat!$G$18</definedName>
    <definedName name="kkamba_4">[98]harsat!$G$18</definedName>
    <definedName name="kkampa">[96]harsat!#REF!</definedName>
    <definedName name="kkampa_2">[97]harsat!#REF!</definedName>
    <definedName name="kkampa_4">[98]harsat!#REF!</definedName>
    <definedName name="kkamreng">[96]harsat!#REF!</definedName>
    <definedName name="kkamreng_2">[97]harsat!#REF!</definedName>
    <definedName name="kkamreng_4">[98]harsat!#REF!</definedName>
    <definedName name="kkamus">[96]harsat!$G$20</definedName>
    <definedName name="kkamus_2">[97]harsat!$G$20</definedName>
    <definedName name="kkamus_4">[98]harsat!$G$20</definedName>
    <definedName name="kkb">'[75]Sat~Bahu'!$F$62</definedName>
    <definedName name="kkgb">'[75]Sat~Bahu'!$F$29</definedName>
    <definedName name="kkkkkkk">'[195]daftar harga dan upah'!#REF!</definedName>
    <definedName name="kkm_23">"$#REF!.$J$110"</definedName>
    <definedName name="kknymhy_23">"$#REF!.$J$119"</definedName>
    <definedName name="kkpb">'[75]Sat~Bahu'!$F$58</definedName>
    <definedName name="kkruba">[96]harsat!#REF!</definedName>
    <definedName name="kkruba_2">[97]harsat!#REF!</definedName>
    <definedName name="kkruba_4">[98]harsat!#REF!</definedName>
    <definedName name="kkrupa">[96]harsat!#REF!</definedName>
    <definedName name="kkrupa_2">[97]harsat!#REF!</definedName>
    <definedName name="kkrupa_4">[98]harsat!#REF!</definedName>
    <definedName name="kkruus">[96]harsat!#REF!</definedName>
    <definedName name="kkruus_2">[97]harsat!#REF!</definedName>
    <definedName name="kkruus_4">[98]harsat!#REF!</definedName>
    <definedName name="kks">'[75]Sat~Bahu'!$F$30</definedName>
    <definedName name="KKT">'[75]Sat~Bahu'!$G$9</definedName>
    <definedName name="kkts_23">"$#REF!.$J$118"</definedName>
    <definedName name="kkup">'[75]Sat~Bahu'!$F$77</definedName>
    <definedName name="kl">[130]NP!#REF!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em">'[50]Up &amp; bhn'!#REF!</definedName>
    <definedName name="klem_pipa">#REF!</definedName>
    <definedName name="klem_pvc">#REF!</definedName>
    <definedName name="klipj">'[50]Up &amp; bhn'!#REF!</definedName>
    <definedName name="klosedjongkok">#REF!</definedName>
    <definedName name="kloset">'[4]HB '!$F$156</definedName>
    <definedName name="kloset_jongkok">#REF!</definedName>
    <definedName name="klosetduduk">[63]har.sat.S!$I$77</definedName>
    <definedName name="klosetjongkok">[63]har.sat.S!$I$78</definedName>
    <definedName name="klosjong">#REF!</definedName>
    <definedName name="klp_23">"$#REF!.$#REF!$#REF!"</definedName>
    <definedName name="KLS">#REF!</definedName>
    <definedName name="kluis30">#REF!</definedName>
    <definedName name="km_23">"$#REF!.$J$97"</definedName>
    <definedName name="kme">#REF!</definedName>
    <definedName name="kmerba">[96]harsat!#REF!</definedName>
    <definedName name="kmerba_2">[97]harsat!#REF!</definedName>
    <definedName name="kmerba_4">[98]harsat!#REF!</definedName>
    <definedName name="kmerbe">[96]harsat!#REF!</definedName>
    <definedName name="kmerbe_2">[97]harsat!#REF!</definedName>
    <definedName name="kmerbe_4">[98]harsat!#REF!</definedName>
    <definedName name="kmerpa">[96]harsat!#REF!</definedName>
    <definedName name="kmerpa_2">[97]harsat!#REF!</definedName>
    <definedName name="kmerpa_4">[98]harsat!#REF!</definedName>
    <definedName name="kmerus">[96]harsat!#REF!</definedName>
    <definedName name="kmerus_2">[97]harsat!#REF!</definedName>
    <definedName name="kmerus_4">[98]harsat!#REF!</definedName>
    <definedName name="kmg.3r">'[75]Sat~Bahu'!$G$96</definedName>
    <definedName name="kmgb">'[75]Sat~Bahu'!$G$98</definedName>
    <definedName name="kmgrk">'[75]Sat~Bahu'!$G$99</definedName>
    <definedName name="kmgt">'[75]Sat~Bahu'!$G$97</definedName>
    <definedName name="KMIK1">'[84] R A B'!#REF!</definedName>
    <definedName name="KMIK3">'[84] R A B'!#REF!</definedName>
    <definedName name="KML">'[75]Sat~Bahu'!$G$6</definedName>
    <definedName name="kmm_23">"$#REF!.$J$109"</definedName>
    <definedName name="kmp.182">'[75]Sat~Bahu'!$G$104</definedName>
    <definedName name="kmt">'[75]Sat~Bahu'!$F$53</definedName>
    <definedName name="Knc">[133]DHSB!$G$23</definedName>
    <definedName name="knee">#REF!</definedName>
    <definedName name="knee4">#REF!</definedName>
    <definedName name="knee6">#REF!</definedName>
    <definedName name="ko">[196]HB!#REF!</definedName>
    <definedName name="KO.17">#REF!</definedName>
    <definedName name="KODE">#REF!</definedName>
    <definedName name="KODE_23">"$#REF!.$J$65"</definedName>
    <definedName name="kode210">'[197]ANALISA-K'!#REF!</definedName>
    <definedName name="Kode225">'[197]ANALISA-K'!#REF!</definedName>
    <definedName name="Kode310">'[197]ANALISA-K'!#REF!</definedName>
    <definedName name="Kode310a">'[197]ANALISA-K'!#REF!</definedName>
    <definedName name="Kode321">'[197]ANALISA-K'!#REF!</definedName>
    <definedName name="Kode341">'[197]ANALISA-K'!#REF!</definedName>
    <definedName name="Kode515">'[197]ANALISA-K'!#REF!</definedName>
    <definedName name="Kode516">'[197]ANALISA-K'!#REF!</definedName>
    <definedName name="Kode710">'[197]ANALISA-K'!#REF!</definedName>
    <definedName name="Kode715">'[197]ANALISA-K'!#REF!</definedName>
    <definedName name="Kode719">'[197]ANALISA-K'!#REF!</definedName>
    <definedName name="Kode720">'[197]ANALISA-K'!#REF!</definedName>
    <definedName name="Kode722">'[197]ANALISA-K'!#REF!</definedName>
    <definedName name="Kode810">'[197]ANALISA-K'!#REF!</definedName>
    <definedName name="Kode811">'[197]ANALISA-K'!#REF!</definedName>
    <definedName name="Kode813">'[197]ANALISA-K'!#REF!</definedName>
    <definedName name="Kode815">'[197]ANALISA-K'!#REF!</definedName>
    <definedName name="Kode815.">'[197]ANALISA-K'!#REF!</definedName>
    <definedName name="Kode816">'[197]ANALISA-K'!#REF!</definedName>
    <definedName name="kodeA1">#REF!</definedName>
    <definedName name="kodeA18">#REF!</definedName>
    <definedName name="kodeA19">#REF!</definedName>
    <definedName name="kodeE19">#REF!</definedName>
    <definedName name="kodeE198">#REF!</definedName>
    <definedName name="kodef21">#REF!</definedName>
    <definedName name="kodeF21a">#REF!</definedName>
    <definedName name="kodeF22">#REF!</definedName>
    <definedName name="kodeF26">#REF!</definedName>
    <definedName name="kodeF27">#REF!</definedName>
    <definedName name="kodeF37">#REF!</definedName>
    <definedName name="kodeF8">#REF!</definedName>
    <definedName name="kodeG26">#REF!</definedName>
    <definedName name="kodeG33">#REF!</definedName>
    <definedName name="kodeG33A">#REF!</definedName>
    <definedName name="kodeG41">#REF!</definedName>
    <definedName name="kodeG43">#REF!</definedName>
    <definedName name="kodeG43A">#REF!</definedName>
    <definedName name="kodeG48">#REF!</definedName>
    <definedName name="kodeG50">#REF!</definedName>
    <definedName name="kodeG67">#REF!</definedName>
    <definedName name="kodeH10">#REF!</definedName>
    <definedName name="kodeH9">#REF!</definedName>
    <definedName name="kodeI2">#REF!</definedName>
    <definedName name="kodeK23">#REF!</definedName>
    <definedName name="kodeK24">#REF!</definedName>
    <definedName name="KODTK">'[75]Sat~Bahu'!$G$10</definedName>
    <definedName name="KOEF">[198]Analisa!$L$10</definedName>
    <definedName name="koef.Rad">#REF!</definedName>
    <definedName name="koef1">#REF!</definedName>
    <definedName name="koef1_23">"$#REF!.$R$14"</definedName>
    <definedName name="koeflingg">#REF!</definedName>
    <definedName name="koeflingg_23">"$#REF!.$#REF!$#REF!"</definedName>
    <definedName name="koeflingk">#REF!</definedName>
    <definedName name="koeflingk_23">"$#REF!.$#REF!$#REF!"</definedName>
    <definedName name="kof">#REF!</definedName>
    <definedName name="kof_23">"$#REF!.$P$8"</definedName>
    <definedName name="kokok">'[107]D.2.3'!$B$1:$L$53,'[107]D.2.3'!$N$54:$U$89</definedName>
    <definedName name="kol">[63]har.sat.S!$I$133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ng">#REF!</definedName>
    <definedName name="koling_23">"$#REF!.$G$2"</definedName>
    <definedName name="Kolom_Beton_Bertulang_Praktis">#REF!</definedName>
    <definedName name="kolom_p">#REF!</definedName>
    <definedName name="kolom_pds">#REF!</definedName>
    <definedName name="kolom1">#REF!</definedName>
    <definedName name="kolom2">#REF!</definedName>
    <definedName name="kolom20">[42]Analisa!#REF!</definedName>
    <definedName name="KOLOM20X30">'[199]UNIT PRICE'!#REF!</definedName>
    <definedName name="kolom3">#REF!</definedName>
    <definedName name="KOLOM30X30">#REF!</definedName>
    <definedName name="KOLOM30X40">[47]ANALISA!#REF!</definedName>
    <definedName name="kolom4">#REF!</definedName>
    <definedName name="KOLOM40X40">'[199]UNIT PRICE'!#REF!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f30">#REF!</definedName>
    <definedName name="KOLOMKAYU">#REF!</definedName>
    <definedName name="kolprak1212">#REF!</definedName>
    <definedName name="kolprak1515">#REF!</definedName>
    <definedName name="kolter">#REF!</definedName>
    <definedName name="kome">'[200]RAB ME'!$L$13</definedName>
    <definedName name="Komponen" hidden="1">[201]M.Pekerjaan!#REF!</definedName>
    <definedName name="kompres215">#REF!</definedName>
    <definedName name="kompres315">#REF!</definedName>
    <definedName name="KONKU1">#REF!</definedName>
    <definedName name="KONKU2">#REF!</definedName>
    <definedName name="konsol">#REF!</definedName>
    <definedName name="konstbaja">#REF!</definedName>
    <definedName name="Kontrak_Asli_Smua">#REF!</definedName>
    <definedName name="Kontraktor">#REF!</definedName>
    <definedName name="kontrol.012">#REF!</definedName>
    <definedName name="kontrol.019">#REF!</definedName>
    <definedName name="kontrol.033">#REF!</definedName>
    <definedName name="kontrol.034">#REF!</definedName>
    <definedName name="kontrol.035">#REF!</definedName>
    <definedName name="kontrol.044">#REF!</definedName>
    <definedName name="kontrol.055">#REF!</definedName>
    <definedName name="kontrol.059">#REF!</definedName>
    <definedName name="kontrol.061">#REF!</definedName>
    <definedName name="KONTROL.073">#REF!</definedName>
    <definedName name="kontrol.074">#REF!</definedName>
    <definedName name="kontrol.075">#REF!</definedName>
    <definedName name="kontrol.077">#REF!</definedName>
    <definedName name="kontrol.079">#REF!</definedName>
    <definedName name="kontrol.084">#REF!</definedName>
    <definedName name="kontrol.090">#REF!</definedName>
    <definedName name="kontrol.095">#REF!</definedName>
    <definedName name="kontrol.118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P_KEGIATAN">#REF!</definedName>
    <definedName name="koper">#REF!</definedName>
    <definedName name="koral">#REF!</definedName>
    <definedName name="koral0.5_1">[47]HARSAT!#REF!</definedName>
    <definedName name="koral1_2">[47]HARSAT!#REF!</definedName>
    <definedName name="koral2_3">[47]HARSAT!#REF!</definedName>
    <definedName name="KOS">[116]Reservoir!#REF!</definedName>
    <definedName name="kosrek">#REF!</definedName>
    <definedName name="KOT">'[75]Sat~Bahu'!$G$11</definedName>
    <definedName name="Kotamdya_Kabupaten">#REF!</definedName>
    <definedName name="kp1520b279">#REF!</definedName>
    <definedName name="kpatb">[29]REKAPMC!#REF!</definedName>
    <definedName name="kpav">'[75]Sat~Bahu'!$F$82</definedName>
    <definedName name="kpb">'[75]Sat~Bahu'!$C$58</definedName>
    <definedName name="kpb.125">'[75]Sat~Bahu'!$G$109</definedName>
    <definedName name="kpb.200HP">'[75]Sat~Bahu'!$G$93</definedName>
    <definedName name="kpb.500">'[75]Sat~Bahu'!$G$110</definedName>
    <definedName name="kpc">'[75]Sat~Bahu'!$F$55</definedName>
    <definedName name="kpcerucuk">[29]REKAPMC!#REF!</definedName>
    <definedName name="kpgalianbiasa">[29]REKAPMC!#REF!</definedName>
    <definedName name="kpj">'[75]Sat~Bahu'!$F$66</definedName>
    <definedName name="kpl">'[195]daftar harga dan upah'!#REF!</definedName>
    <definedName name="kpl.tukang">[70]harga!#REF!</definedName>
    <definedName name="kpl_tkkayu">#REF!</definedName>
    <definedName name="kplpa">[29]REKAPMC!#REF!</definedName>
    <definedName name="kplpb">[29]REKAPMC!#REF!</definedName>
    <definedName name="kpltk">'[195]daftar harga dan upah'!#REF!</definedName>
    <definedName name="kpltkg">'[195]daftar harga dan upah'!#REF!</definedName>
    <definedName name="kpltukang">[202]bahan!$D$170</definedName>
    <definedName name="kpltukangb">#REF!</definedName>
    <definedName name="kpltukangky">[203]bahan!$D$128</definedName>
    <definedName name="kpltukangl">#REF!</definedName>
    <definedName name="kpltukangp">#REF!</definedName>
    <definedName name="kpmobilisasi">[29]REKAPMC!#REF!</definedName>
    <definedName name="KPO">'[75]Sat~Bahu'!$G$13</definedName>
    <definedName name="kppasbatu">[29]REKAPMC!#REF!</definedName>
    <definedName name="kppatok">[29]REKAPMC!#REF!</definedName>
    <definedName name="kppembesian">[29]REKAPMC!#REF!</definedName>
    <definedName name="kppembongkaran">[29]REKAPMC!#REF!</definedName>
    <definedName name="kppengaturan">[29]REKAPMC!#REF!</definedName>
    <definedName name="kppengaturanll">[29]REKAPMC!#REF!</definedName>
    <definedName name="kppengecatan">[29]REKAPMC!#REF!</definedName>
    <definedName name="kpprimecoat">[29]REKAPMC!#REF!</definedName>
    <definedName name="kpr.pasang">[63]har.sat.S!$I$23</definedName>
    <definedName name="kprblk">#REF!</definedName>
    <definedName name="kprppn">#REF!</definedName>
    <definedName name="kprreng">#REF!</definedName>
    <definedName name="kprusuk">#REF!</definedName>
    <definedName name="kpsaub">'[75]Sat~Bahu'!$F$46</definedName>
    <definedName name="kpsp">'[75]Sat~Bahu'!$F$47</definedName>
    <definedName name="kpsu">'[75]Sat~Bahu'!$F$45</definedName>
    <definedName name="kptdll">'[75]Sat~Bahu'!$G$114</definedName>
    <definedName name="kptimbunanbiasa">[29]REKAPMC!#REF!</definedName>
    <definedName name="kQ">'[75]Sat~Bahu'!$F$28</definedName>
    <definedName name="KR">#REF!</definedName>
    <definedName name="kr15_23">"'file:///F:/DOCUME~1/MARKET~1/LOCALS~1/Temp/lamp-d.XLS'#$SAP.$#REF!$#REF!"</definedName>
    <definedName name="kran">#REF!</definedName>
    <definedName name="kran_kuningan">#REF!</definedName>
    <definedName name="kranair">#REF!</definedName>
    <definedName name="kranshow">#REF!</definedName>
    <definedName name="kranwas">#REF!</definedName>
    <definedName name="kruing">[63]har.sat.S!$I$58</definedName>
    <definedName name="ks">'[75]Sat~Bahu'!$C$30</definedName>
    <definedName name="ks.1000">'[75]Sat~Bahu'!$G$102</definedName>
    <definedName name="ksk_23">"$#REF!.$#REF!$#REF!"</definedName>
    <definedName name="KST">'[75]Sat~Bahu'!$G$14</definedName>
    <definedName name="kst_23">"$#REF!.$#REF!$#REF!"</definedName>
    <definedName name="kstam">'[75]Sat~Bahu'!$G$100</definedName>
    <definedName name="kstpb">'[75]Sat~Bahu'!$F$31</definedName>
    <definedName name="KT">[204]BAHAN!$F$176</definedName>
    <definedName name="KT_2">[140]bahan!$G$132</definedName>
    <definedName name="KT_4">[141]bahan!$G$132</definedName>
    <definedName name="ktanki">'[75]Sat~Bahu'!$G$105</definedName>
    <definedName name="ktb">#REF!</definedName>
    <definedName name="ktbatu">#REF!</definedName>
    <definedName name="ktbatu_2">[97]harsat!$G$115</definedName>
    <definedName name="ktbatu_4">[98]harsat!$G$115</definedName>
    <definedName name="ktbesi">#REF!</definedName>
    <definedName name="ktbesi_2">[97]harsat!$G$117</definedName>
    <definedName name="ktbesi_4">[98]harsat!$G$117</definedName>
    <definedName name="ktbs">#REF!</definedName>
    <definedName name="ktc">#REF!</definedName>
    <definedName name="ktcat">#REF!</definedName>
    <definedName name="ktcat_2">[97]harsat!$G$118</definedName>
    <definedName name="ktcat_4">[98]harsat!$G$118</definedName>
    <definedName name="ktgali">[173]harsat!#REF!</definedName>
    <definedName name="ktgali_2">[173]harsat!#REF!</definedName>
    <definedName name="ktgali_4">[174]harsat!#REF!</definedName>
    <definedName name="ktk">#REF!</definedName>
    <definedName name="KTK.BATU">'[114]HARGA BAHAN'!$F$12</definedName>
    <definedName name="KTK.KAYU">'[114]HARGA BAHAN'!$F$13</definedName>
    <definedName name="ktkayu">#REF!</definedName>
    <definedName name="ktkayu_2">[97]harsat!$G$116</definedName>
    <definedName name="ktkayu_4">[98]harsat!$G$116</definedName>
    <definedName name="ktkb">#REF!</definedName>
    <definedName name="ktky">'[205]Harga Bahan &amp; Upah'!$I$15</definedName>
    <definedName name="ktlas">#REF!</definedName>
    <definedName name="ktlistrik">[96]harsat!$G$119</definedName>
    <definedName name="ktlistrik_2">[97]harsat!$G$119</definedName>
    <definedName name="ktlistrik_4">[98]harsat!$G$119</definedName>
    <definedName name="ktnh">'[75]Sat~Bahu'!$F$88</definedName>
    <definedName name="ktpipa">[96]harsat!$G$120</definedName>
    <definedName name="ktpipa_2">[97]harsat!$G$120</definedName>
    <definedName name="ktpipa_4">[98]harsat!$G$120</definedName>
    <definedName name="ktpm_23">"$#REF!.$J$112"</definedName>
    <definedName name="KTR">#REF!</definedName>
    <definedName name="ktrailer">'[75]Sat~Bahu'!$G$106</definedName>
    <definedName name="Ktukang">[206]Analisa!#REF!</definedName>
    <definedName name="KTUN">[207]SUM!$M$1</definedName>
    <definedName name="KUALITAS_BETON">#REF!</definedName>
    <definedName name="KUANTITAS">#REF!</definedName>
    <definedName name="kuas">'[50]Up &amp; bhn'!#REF!</definedName>
    <definedName name="kuasr">#REF!</definedName>
    <definedName name="kuda_kayu">#REF!</definedName>
    <definedName name="Kuda_Kuda_Ky_Lanan">#REF!</definedName>
    <definedName name="kudakayu">[60]anal!#REF!</definedName>
    <definedName name="kudakuda">#REF!</definedName>
    <definedName name="kudakudalama">#REF!</definedName>
    <definedName name="kudaWFlb200">#REF!</definedName>
    <definedName name="kudaWFlk200">#REF!</definedName>
    <definedName name="kunci">#REF!</definedName>
    <definedName name="kunci.yale">[70]harga!#REF!</definedName>
    <definedName name="kunci_pintu">#REF!</definedName>
    <definedName name="Kunci_tanamSAS">#REF!</definedName>
    <definedName name="kunci2slag">#REF!</definedName>
    <definedName name="kuncipintu2slaag">[138]SATUAN!$E$68</definedName>
    <definedName name="kuncipnt">#REF!</definedName>
    <definedName name="kuncitanam">[63]har.sat.S!$I$116</definedName>
    <definedName name="kup">'[75]Sat~Bahu'!$C$77</definedName>
    <definedName name="kupasplesteran">#REF!</definedName>
    <definedName name="kursi">[42]Analisa!#REF!</definedName>
    <definedName name="kursiguru">'[133]RAB - MB'!$K$31</definedName>
    <definedName name="KURUNG">#REF!</definedName>
    <definedName name="KURUNG2">#REF!</definedName>
    <definedName name="kuse_pvc_warna">#REF!</definedName>
    <definedName name="kusen">#REF!</definedName>
    <definedName name="KUSEN__PINTU__JENDELA__ALAT_ALAT_PENGGANTUNG_DAN_CURTAIN_WALL">#REF!</definedName>
    <definedName name="KUSEN__PINTU__JENDELA__ALAT_ALAT_PENGGANTUNG_DAN_CURTAIN_WALL_23">"$#REF!.$E$152"</definedName>
    <definedName name="KUSEN_A_37">"$#REF!.$L$55"</definedName>
    <definedName name="KUSEN_B_37">"$#REF!.$L$56"</definedName>
    <definedName name="KUSEN_BASE_37">"$#REF!.$L$54"</definedName>
    <definedName name="KUSEN_C_37">"$#REF!.$L$57"</definedName>
    <definedName name="kusen_j1">[47]ANALISA!#REF!</definedName>
    <definedName name="kusen_p1">[47]ANALISA!#REF!</definedName>
    <definedName name="kusen_pvc_biasa">#REF!</definedName>
    <definedName name="kusenal">[60]anal!#REF!</definedName>
    <definedName name="kusenkayu">[60]anal!#REF!</definedName>
    <definedName name="Kuz">#REF!</definedName>
    <definedName name="kwas3">'[83]har-sat'!$E$192</definedName>
    <definedName name="kwh1st_23">"$#REF!.$#REF!$#REF!"</definedName>
    <definedName name="kwh3st_23">"$#REF!.$#REF!$#REF!"</definedName>
    <definedName name="kwl.80hp">'[75]Sat~Bahu'!$G$94</definedName>
    <definedName name="kwp.5">'[75]Sat~Bahu'!$G$112</definedName>
    <definedName name="kwt.60hp">'[75]Sat~Bahu'!$G$95</definedName>
    <definedName name="kwt.duri">[70]harga!#REF!</definedName>
    <definedName name="kwt.har.1.0M">[70]harga!#REF!</definedName>
    <definedName name="kwt.har.1.5M">[70]harga!#REF!</definedName>
    <definedName name="kwt.harmonika">[70]harga!#REF!</definedName>
    <definedName name="kwt.kasa">[70]harga!#REF!</definedName>
    <definedName name="ky">#REF!</definedName>
    <definedName name="ky_23">"$#REF!.$J$17"</definedName>
    <definedName name="kybegisting">#REF!</definedName>
    <definedName name="kydolken">#REF!</definedName>
    <definedName name="kygelam">#REF!</definedName>
    <definedName name="kykamper1215">#REF!</definedName>
    <definedName name="kypatok">#REF!</definedName>
    <definedName name="L">#REF!</definedName>
    <definedName name="L.061">'[154]HSBU-2004'!$E$66</definedName>
    <definedName name="L.071">'[155]HSBU-2004'!$E$67</definedName>
    <definedName name="L.072">#REF!</definedName>
    <definedName name="L.073">'[154]HSBU-2004'!$E$69</definedName>
    <definedName name="L.079">'[154]HSBU-2004'!$E$70</definedName>
    <definedName name="L.081">'[154]HSBU-2004'!$E$71</definedName>
    <definedName name="L.082">[208]HSBU!$F$76</definedName>
    <definedName name="L.083">#REF!</definedName>
    <definedName name="L.091">'[154]HSBU-2004'!$E$74</definedName>
    <definedName name="L.092">'[155]HSBU-2004'!$E$75</definedName>
    <definedName name="L.099">#REF!</definedName>
    <definedName name="L.1">#REF!</definedName>
    <definedName name="L.10">#REF!</definedName>
    <definedName name="L.100">#REF!</definedName>
    <definedName name="L.101">'[154]HSBU-2004'!$E$77</definedName>
    <definedName name="L.103">'[209]HSBU-2004'!$E$78</definedName>
    <definedName name="L.106">'[154]HSBU-2004'!$E$79</definedName>
    <definedName name="L.11">#REF!</definedName>
    <definedName name="L.12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0">#REF!</definedName>
    <definedName name="L.21">#REF!</definedName>
    <definedName name="L.22">#REF!</definedName>
    <definedName name="L.23">#REF!</definedName>
    <definedName name="L.24">#REF!</definedName>
    <definedName name="L.25">#REF!</definedName>
    <definedName name="L.26">#REF!</definedName>
    <definedName name="L.3">#REF!</definedName>
    <definedName name="L.4">#REF!</definedName>
    <definedName name="L.5">#REF!</definedName>
    <definedName name="L.50">#REF!</definedName>
    <definedName name="L.6">#REF!</definedName>
    <definedName name="L.7">#REF!</definedName>
    <definedName name="L.8">#REF!</definedName>
    <definedName name="L.9">#REF!</definedName>
    <definedName name="L_061">[210]Upah!$G$12:$G$12</definedName>
    <definedName name="L_071">[210]Upah!$G$13:$G$13</definedName>
    <definedName name="L_072">#REF!</definedName>
    <definedName name="L_073">#REF!</definedName>
    <definedName name="L_079">#REF!</definedName>
    <definedName name="L_081">[210]Upah!$G$17:$G$17</definedName>
    <definedName name="L_082">#REF!</definedName>
    <definedName name="L_089">#REF!</definedName>
    <definedName name="L_091">#REF!</definedName>
    <definedName name="L_092">#REF!</definedName>
    <definedName name="L_099">#REF!</definedName>
    <definedName name="L_101">[210]Upah!$G$19:$G$19</definedName>
    <definedName name="L_106">[210]Upah!$G$21:$G$21</definedName>
    <definedName name="L_11">[71]ANALISA!#REF!</definedName>
    <definedName name="L_12">[71]ANALISA!#REF!</definedName>
    <definedName name="L_23">"'file:///F:/SIMAS/EST.2006/AUDITORIUM GBI-SENTUL/Tender GBI/GRAND TOTAL.XLS'#$'Daf_ No_ _ 4_2'.$#REF!$#REF!"</definedName>
    <definedName name="L_9">[71]ANALISA!#REF!</definedName>
    <definedName name="L_A_37">"$#REF!.$L$227"</definedName>
    <definedName name="L_B_37">"$#REF!.$L$228"</definedName>
    <definedName name="L_BASE_37">"$#REF!.$L$226"</definedName>
    <definedName name="L_C_37">"$#REF!.$L$229"</definedName>
    <definedName name="L_DELETE">#N/A</definedName>
    <definedName name="L_INSER">#N/A</definedName>
    <definedName name="L100.65">#REF!</definedName>
    <definedName name="l1ti50_23">"$#REF!.$K$111"</definedName>
    <definedName name="l1ti60_23">"$#REF!.$L$111"</definedName>
    <definedName name="l3l100_23">"$#REF!.$O$641"</definedName>
    <definedName name="l3l50_23">"$#REF!.$K$641"</definedName>
    <definedName name="l3l60_23">"$#REF!.$L$641"</definedName>
    <definedName name="l3l70_23">"$#REF!.$M$641"</definedName>
    <definedName name="l3l80_23">"$#REF!.$N$641"</definedName>
    <definedName name="l3ld100_23">"$#REF!.$O$224"</definedName>
    <definedName name="l3ld50_23">"$#REF!.$K$224"</definedName>
    <definedName name="l3ld60_23">"$#REF!.$L$224"</definedName>
    <definedName name="l3ld70_23">"$#REF!.$M$224"</definedName>
    <definedName name="l3ld80_23">"$#REF!.$N$224"</definedName>
    <definedName name="l3ti50_23">"$#REF!.$K$120"</definedName>
    <definedName name="l3ti60_23">"$#REF!.$L$120"</definedName>
    <definedName name="l3ti80_23">"$#REF!.$N$120"</definedName>
    <definedName name="l3tisf50_23">"$#REF!.$K$96"</definedName>
    <definedName name="l3tisf60_23">"$#REF!.$L$96"</definedName>
    <definedName name="L50.50">#REF!</definedName>
    <definedName name="laba">#REF!</definedName>
    <definedName name="LABBHS">#REF!</definedName>
    <definedName name="labet12">#REF!</definedName>
    <definedName name="LABO_37">"$#REF!.$HJ$37:$IH$86"</definedName>
    <definedName name="LABOUR">[34]TENAGA!#REF!</definedName>
    <definedName name="lad400_37">"$#REF!.$#REF!$#REF!"</definedName>
    <definedName name="lad600_37">"$#REF!.$#REF!$#REF!"</definedName>
    <definedName name="lad800_37">"$#REF!.$L$1485"</definedName>
    <definedName name="LAGI">#REF!</definedName>
    <definedName name="LAHAN">'[211]Rkp B. UP'!#REF!</definedName>
    <definedName name="lain">#REF!</definedName>
    <definedName name="lain2">#REF!</definedName>
    <definedName name="LAINLAIN">#REF!</definedName>
    <definedName name="laker">#REF!</definedName>
    <definedName name="lampitpelapah">[70]harga!#REF!</definedName>
    <definedName name="Lampu.TL">#REF!</definedName>
    <definedName name="lampu_fitingSL">[138]SATUAN!$E$79</definedName>
    <definedName name="lampu_T5">[138]SATUAN!$E$81</definedName>
    <definedName name="lampudownlight">[138]SATUAN!$E$78</definedName>
    <definedName name="lampupijar">#REF!</definedName>
    <definedName name="lamputl">#REF!</definedName>
    <definedName name="lan12b145">#REF!</definedName>
    <definedName name="lan30b220">#REF!</definedName>
    <definedName name="LANGIT">#REF!</definedName>
    <definedName name="Langit_langit_asbes___1_00_x_1_00__m__tebal__3__5_mm">#REF!</definedName>
    <definedName name="LANGSUNG_1">#REF!</definedName>
    <definedName name="LANGSUNG_2">#REF!</definedName>
    <definedName name="lanker40">#REF!</definedName>
    <definedName name="LANTAI">#REF!</definedName>
    <definedName name="Lantai_Beton_Tumbuk">#REF!</definedName>
    <definedName name="LANTAI_P3">#REF!</definedName>
    <definedName name="LANTAI_P3_23">"$#REF!.$C$1123"</definedName>
    <definedName name="lantai20">[60]anal!#REF!</definedName>
    <definedName name="lantai30">[60]anal!#REF!</definedName>
    <definedName name="lantaikeramik">#REF!</definedName>
    <definedName name="lantaipapan">[60]anal!#REF!</definedName>
    <definedName name="lantaitegel">#REF!</definedName>
    <definedName name="lapis.agg.klasB">#REF!</definedName>
    <definedName name="lapisaggr.klasA">#REF!</definedName>
    <definedName name="lasdoof">#REF!</definedName>
    <definedName name="laston.3">#REF!</definedName>
    <definedName name="laston.m2">#REF!</definedName>
    <definedName name="latab30">#REF!</definedName>
    <definedName name="lb">#REF!</definedName>
    <definedName name="lbowpvc4">#REF!</definedName>
    <definedName name="leb_23">"$#REF!.$#REF!$#REF!"</definedName>
    <definedName name="LEM">'[84] R A B'!#REF!</definedName>
    <definedName name="Lem_kayu">#REF!</definedName>
    <definedName name="lem_rajawali">#REF!</definedName>
    <definedName name="lemfox">'[4]HB '!$F$101</definedName>
    <definedName name="LEMK">[62]HSD!#REF!</definedName>
    <definedName name="lemkayu">#REF!</definedName>
    <definedName name="lempvc">#REF!</definedName>
    <definedName name="LETAK____">#REF!</definedName>
    <definedName name="lgld100_23">"$#REF!.$O$92"</definedName>
    <definedName name="lgld70_23">"$#REF!.$M$92"</definedName>
    <definedName name="lgld80_23">"$#REF!.$N$92"</definedName>
    <definedName name="lgti50_23">"$#REF!.$K$73"</definedName>
    <definedName name="lgti60_23">"$#REF!.$L$73"</definedName>
    <definedName name="lgti70_23">"$#REF!.$M$73"</definedName>
    <definedName name="lgtisf50_23">"$#REF!.$K$56"</definedName>
    <definedName name="lgtisf60_23">"$#REF!.$L$56"</definedName>
    <definedName name="lining">#REF!</definedName>
    <definedName name="Link1">'[183]4'!#REF!</definedName>
    <definedName name="Link2">'[183]4'!#REF!</definedName>
    <definedName name="lis_gypsum">#REF!</definedName>
    <definedName name="LISP1060">#REF!</definedName>
    <definedName name="lispla">'[101]HB '!#REF!</definedName>
    <definedName name="lisplang_kamper">#REF!</definedName>
    <definedName name="lisplank">#REF!</definedName>
    <definedName name="Lisplank.2.10">#REF!</definedName>
    <definedName name="Lisplank.2.20">#REF!</definedName>
    <definedName name="Lisplank.2x2.20">#REF!</definedName>
    <definedName name="lisplank_kamper">#REF!</definedName>
    <definedName name="List">#REF!</definedName>
    <definedName name="List_Plafond_Gypsum_Kecil">#REF!</definedName>
    <definedName name="listgypsum">'[4]HB '!$F$13</definedName>
    <definedName name="listp1080">#REF!</definedName>
    <definedName name="listp10b161">#REF!</definedName>
    <definedName name="listp830">#REF!</definedName>
    <definedName name="listp840">#REF!</definedName>
    <definedName name="listpla">#REF!</definedName>
    <definedName name="listplafon">[63]har.sat.S!$I$46</definedName>
    <definedName name="listplafond">#REF!</definedName>
    <definedName name="listplank320">#REF!</definedName>
    <definedName name="listplank325">#REF!</definedName>
    <definedName name="listplank330">#REF!</definedName>
    <definedName name="listplanklama">#REF!</definedName>
    <definedName name="listrik">#REF!</definedName>
    <definedName name="ljjj">[212]HB!$E$78</definedName>
    <definedName name="LK">#REF!</definedName>
    <definedName name="LKEPALATUKANG">#REF!</definedName>
    <definedName name="lker20">#REF!</definedName>
    <definedName name="lker30">#REF!</definedName>
    <definedName name="lkerja">#REF!</definedName>
    <definedName name="LLG">#REF!</definedName>
    <definedName name="LMANDOR">#REF!</definedName>
    <definedName name="lmp25w">'[101]HB '!#REF!</definedName>
    <definedName name="Loader">'[79]Harga Dasar'!#REF!</definedName>
    <definedName name="LOBBY">#REF!</definedName>
    <definedName name="LOBBY_23">"$#REF!.$C$171"</definedName>
    <definedName name="LOBY_A_37">"$#REF!.$#REF!$#REF!"</definedName>
    <definedName name="LOBY_B_37">"$#REF!.$#REF!$#REF!"</definedName>
    <definedName name="LOBY_BASE_37">"$#REF!.$#REF!$#REF!"</definedName>
    <definedName name="LOBY_C_37">"$#REF!.$#REF!$#REF!"</definedName>
    <definedName name="Lokasi">#REF!</definedName>
    <definedName name="loker">#REF!</definedName>
    <definedName name="lolo">'[107]D.2.2'!$B$1:$L$114,'[107]D.2.2'!$N$115:$U$186</definedName>
    <definedName name="LPEKERJA">#REF!</definedName>
    <definedName name="Lt_Keramik_20x20">#REF!</definedName>
    <definedName name="Lt_Keramik_30x30">#REF!</definedName>
    <definedName name="ltkerja">[60]anal!$I$180</definedName>
    <definedName name="LTUKANG">#REF!</definedName>
    <definedName name="LUAR">#REF!</definedName>
    <definedName name="Luas_Bangunan">#REF!</definedName>
    <definedName name="Luas_Bangunan_23">"$#REF!.$L$5"</definedName>
    <definedName name="M">[204]BAHAN!$F$175</definedName>
    <definedName name="M.010">'[154]HSBU-2004'!$E$11</definedName>
    <definedName name="M.011">#REF!</definedName>
    <definedName name="M.012">#REF!</definedName>
    <definedName name="M.013">#REF!</definedName>
    <definedName name="M.014">#REF!</definedName>
    <definedName name="M.020">#REF!</definedName>
    <definedName name="M.021">#REF!</definedName>
    <definedName name="M.022">#REF!</definedName>
    <definedName name="M.023">[213]Sheet1!$F$21</definedName>
    <definedName name="M.024">[208]HSBU!$F$23</definedName>
    <definedName name="M.025">[213]Sheet1!$F$23</definedName>
    <definedName name="M.026">[208]HSBU!$F$25</definedName>
    <definedName name="M.031">'[214]HSBU-2004'!$E$25</definedName>
    <definedName name="M.033">#REF!</definedName>
    <definedName name="M.035">#REF!</definedName>
    <definedName name="M.040">'[215]HSBU-2004'!$E$28</definedName>
    <definedName name="M.041">'[154]HSBU-2004'!$E$29</definedName>
    <definedName name="M.042">#REF!</definedName>
    <definedName name="M.050">'[154]HSBU-2004'!$E$32</definedName>
    <definedName name="M.061">'[215]HSBU-2004'!$E$33</definedName>
    <definedName name="M.062">#REF!</definedName>
    <definedName name="M.063">#REF!</definedName>
    <definedName name="M.065">'[215]HSBU-2004'!$E$36</definedName>
    <definedName name="M.070">#REF!</definedName>
    <definedName name="M.080">'[154]HSBU-2004'!$E$38</definedName>
    <definedName name="M.081">'[155]HSBU-2004'!$E$39</definedName>
    <definedName name="M.082">#REF!</definedName>
    <definedName name="M.090">#REF!</definedName>
    <definedName name="M.1">#REF!</definedName>
    <definedName name="M.10">#REF!</definedName>
    <definedName name="M.11">#REF!</definedName>
    <definedName name="M.12">#REF!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[216]HSBU!$F$44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7">#REF!</definedName>
    <definedName name="M.170">'[154]HSBU-2004'!$E$49</definedName>
    <definedName name="M.18">#REF!</definedName>
    <definedName name="M.180">'[214]HSBU-2004'!$E$50</definedName>
    <definedName name="M.181">#REF!</definedName>
    <definedName name="M.182">#REF!</definedName>
    <definedName name="M.183">'[154]HSBU-2004'!$E$53</definedName>
    <definedName name="M.184">'[154]HSBU-2004'!$E$54</definedName>
    <definedName name="M.185">'[154]HSBU-2004'!$E$55</definedName>
    <definedName name="M.186">[217]hsbu!$F$56</definedName>
    <definedName name="M.187">[217]hsbu!$F$57</definedName>
    <definedName name="M.19">#REF!</definedName>
    <definedName name="M.2">#REF!</definedName>
    <definedName name="M.20">#REF!</definedName>
    <definedName name="M.21">#REF!</definedName>
    <definedName name="M.22">#REF!</definedName>
    <definedName name="M.23">#REF!</definedName>
    <definedName name="M.24">#REF!</definedName>
    <definedName name="M.25">#REF!</definedName>
    <definedName name="M.26">#REF!</definedName>
    <definedName name="M.3">#REF!</definedName>
    <definedName name="M.300">[218]HSBU!$F$62</definedName>
    <definedName name="M.301">[218]HSBU!$F$63</definedName>
    <definedName name="M.302">#REF!</definedName>
    <definedName name="M.303">#REF!</definedName>
    <definedName name="M.304">[218]HSBU!$F$66</definedName>
    <definedName name="m.305">[216]HSBU!$F$67</definedName>
    <definedName name="M.4">#REF!</definedName>
    <definedName name="M.5">#REF!</definedName>
    <definedName name="M.6">#REF!</definedName>
    <definedName name="M.7">#REF!</definedName>
    <definedName name="M.8">#REF!</definedName>
    <definedName name="M.9">#REF!</definedName>
    <definedName name="m.cat">[70]harga!#REF!</definedName>
    <definedName name="M_01">[71]ANALISA!#REF!</definedName>
    <definedName name="M_013">#REF!</definedName>
    <definedName name="M_02">[71]ANALISA!#REF!</definedName>
    <definedName name="M_020">[219]Bahan!$H$15</definedName>
    <definedName name="M_022">'[170]Harga Satuan Upah dan Bahan'!#REF!</definedName>
    <definedName name="M_023">'[170]Harga Satuan Upah dan Bahan'!#REF!</definedName>
    <definedName name="M_025">[219]Bahan!$H$16</definedName>
    <definedName name="M_040">#REF!</definedName>
    <definedName name="M_041">[125]Bahan!#REF!</definedName>
    <definedName name="M_042">#REF!</definedName>
    <definedName name="M_061">[210]Bahan!$G$29</definedName>
    <definedName name="M_062">#REF!</definedName>
    <definedName name="M_065">#REF!</definedName>
    <definedName name="M_070">[210]Bahan!$G$31</definedName>
    <definedName name="M_080">[125]Bahan!$G$32</definedName>
    <definedName name="m_170">[220]HRG_NO_PRINT!$D$89</definedName>
    <definedName name="M_2">[140]bahan!$G$131</definedName>
    <definedName name="M_4">[141]bahan!$G$131</definedName>
    <definedName name="M_RIGHT1">#N/A</definedName>
    <definedName name="M_RIGHT2">#N/A</definedName>
    <definedName name="M_RIGHT3">#N/A</definedName>
    <definedName name="M_UP">[135]Elektrikal!#REF!</definedName>
    <definedName name="MA">#N/A</definedName>
    <definedName name="MAC_IMP">#N/A</definedName>
    <definedName name="MACRO">#N/A</definedName>
    <definedName name="madat">#REF!</definedName>
    <definedName name="MAJ">#N/A</definedName>
    <definedName name="MAKADAM">[62]ANALISA!#REF!</definedName>
    <definedName name="makam2" hidden="1">#REF!</definedName>
    <definedName name="malat">[221]Bahan!#REF!</definedName>
    <definedName name="mamer40_60">#REF!</definedName>
    <definedName name="MAMPLAS">#REF!</definedName>
    <definedName name="MAN">'[84] R A B'!#REF!</definedName>
    <definedName name="man_2">[97]harsat!$G$114</definedName>
    <definedName name="man_4">[98]harsat!$G$114</definedName>
    <definedName name="mand">'[222]Harga Bahan &amp; Upah'!$I$9</definedName>
    <definedName name="MANDOR">'[114]HARGA BAHAN'!$F$11</definedName>
    <definedName name="mandor__penebangan_pohon_dia_5_0">#REF!</definedName>
    <definedName name="mandor_2">[97]harsat!$G$114</definedName>
    <definedName name="mandor_4">[98]harsat!$G$114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kali">#REF!</definedName>
    <definedName name="mandor_begisting">#REF!</definedName>
    <definedName name="mandor_ctsb">#REF!</definedName>
    <definedName name="mandor_gali_saluran">#REF!</definedName>
    <definedName name="mandor_galian_biasa">#REF!</definedName>
    <definedName name="mandor_galian_padas">#REF!</definedName>
    <definedName name="Mandor_gorong2_45sd75">#REF!</definedName>
    <definedName name="Mandor_gorong2_75sd120">#REF!</definedName>
    <definedName name="mandor_gorong2_sd45">#REF!</definedName>
    <definedName name="mandor_K_1_2_5">#REF!</definedName>
    <definedName name="mandor_K_2_2_5">#REF!</definedName>
    <definedName name="mandor_lapen">#REF!</definedName>
    <definedName name="mandor_macadam">#REF!</definedName>
    <definedName name="mandor_marka">#REF!</definedName>
    <definedName name="mandor_marka_jalan">#REF!</definedName>
    <definedName name="mandor_pancang">#REF!</definedName>
    <definedName name="mandor_pancang_beton">#REF!</definedName>
    <definedName name="Mandor_PAsang_batu_mortar">#REF!</definedName>
    <definedName name="mandor_patok_hektometer">#REF!</definedName>
    <definedName name="mandor_patok_kilometer">#REF!</definedName>
    <definedName name="mandor_patok_pengarah">#REF!</definedName>
    <definedName name="mandor_pembersihan_pembongkaran">#REF!</definedName>
    <definedName name="mandor_Pembongkaran_bangunan">#REF!</definedName>
    <definedName name="mandor_penanaman_pohon">#REF!</definedName>
    <definedName name="mandor_penebangan_pohon_dia_3_0">#REF!</definedName>
    <definedName name="mandor_penebangan_pohon_dia_5_0">#REF!</definedName>
    <definedName name="mandor_penyiapan_badan_jalan">#REF!</definedName>
    <definedName name="mandor_prime_coat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RUG_TANAH_BIASA">#REF!</definedName>
    <definedName name="MANDOR_URUGAN_TANAH_PILIHAN">#REF!</definedName>
    <definedName name="Mandor2">'[223]Harga Satuan'!$F$10</definedName>
    <definedName name="mandorF10">[70]harga!#REF!</definedName>
    <definedName name="mark_up">#REF!</definedName>
    <definedName name="mark_up_23">"$#REF!.$#REF!$#REF!"</definedName>
    <definedName name="marka">#REF!</definedName>
    <definedName name="MARKA_1">#REF!</definedName>
    <definedName name="MARKA_2">#REF!</definedName>
    <definedName name="markajalan">#REF!</definedName>
    <definedName name="MARKUP">#REF!</definedName>
    <definedName name="MARKUP_23">"$#REF!.$AE$52"</definedName>
    <definedName name="mas" localSheetId="5">{"Book1","4.09 FLORA DAN FAUNA.xls","4.22 PERLENGKAPAN SEKOLAH.xls"}</definedName>
    <definedName name="mas" localSheetId="6">{"Book1","4.09 FLORA DAN FAUNA.xls","4.22 PERLENGKAPAN SEKOLAH.xls"}</definedName>
    <definedName name="mas">{"Book1","4.09 FLORA DAN FAUNA.xls","4.22 PERLENGKAPAN SEKOLAH.xls"}</definedName>
    <definedName name="mas0" localSheetId="5">{"Book1","4.09 FLORA DAN FAUNA.xls","4.22 PERLENGKAPAN SEKOLAH.xls"}</definedName>
    <definedName name="mas0" localSheetId="6">{"Book1","4.09 FLORA DAN FAUNA.xls","4.22 PERLENGKAPAN SEKOLAH.xls"}</definedName>
    <definedName name="mas0">{"Book1","4.09 FLORA DAN FAUNA.xls","4.22 PERLENGKAPAN SEKOLAH.xls"}</definedName>
    <definedName name="masd" localSheetId="5">{"Book1","4.09 FLORA DAN FAUNA.xls","4.22 PERLENGKAPAN SEKOLAH.xls"}</definedName>
    <definedName name="masd" localSheetId="6">{"Book1","4.09 FLORA DAN FAUNA.xls","4.22 PERLENGKAPAN SEKOLAH.xls"}</definedName>
    <definedName name="masd">{"Book1","4.09 FLORA DAN FAUNA.xls","4.22 PERLENGKAPAN SEKOLAH.xls"}</definedName>
    <definedName name="masf" localSheetId="5">{"Book1","4.09 FLORA DAN FAUNA.xls","4.22 PERLENGKAPAN SEKOLAH.xls"}</definedName>
    <definedName name="masf" localSheetId="6">{"Book1","4.09 FLORA DAN FAUNA.xls","4.22 PERLENGKAPAN SEKOLAH.xls"}</definedName>
    <definedName name="masf">{"Book1","4.09 FLORA DAN FAUNA.xls","4.22 PERLENGKAPAN SEKOLAH.xls"}</definedName>
    <definedName name="mast" localSheetId="5">{"Book1","4.09 FLORA DAN FAUNA.xls","4.22 PERLENGKAPAN SEKOLAH.xls"}</definedName>
    <definedName name="mast" localSheetId="6">{"Book1","4.09 FLORA DAN FAUNA.xls","4.22 PERLENGKAPAN SEKOLAH.xls"}</definedName>
    <definedName name="mast">{"Book1","4.09 FLORA DAN FAUNA.xls","4.22 PERLENGKAPAN SEKOLAH.xls"}</definedName>
    <definedName name="MasukanRange">#REF!</definedName>
    <definedName name="mat">#REF!</definedName>
    <definedName name="mat_2">#REF!</definedName>
    <definedName name="mat_23">"$#REF!.$J$16"</definedName>
    <definedName name="mat_6">#REF!</definedName>
    <definedName name="mat_7">#REF!</definedName>
    <definedName name="mat40pp">[55]SB!$I$23</definedName>
    <definedName name="mat40pu">[55]SB!$I$22</definedName>
    <definedName name="mat40tu">[56]SB!#REF!</definedName>
    <definedName name="MATERIAL">#REF!</definedName>
    <definedName name="Material_Lose_Factor">#REF!</definedName>
    <definedName name="Material_pilihan">#REF!</definedName>
    <definedName name="material_timbunan_bahu_jalan">#REF!</definedName>
    <definedName name="material10">[55]SB!$I$7</definedName>
    <definedName name="material11">[55]SB!$I$8</definedName>
    <definedName name="may" localSheetId="5">{"Book1","4.09 FLORA DAN FAUNA.xls","4.22 PERLENGKAPAN SEKOLAH.xls"}</definedName>
    <definedName name="may" localSheetId="6">{"Book1","4.09 FLORA DAN FAUNA.xls","4.22 PERLENGKAPAN SEKOLAH.xls"}</definedName>
    <definedName name="may">{"Book1","4.09 FLORA DAN FAUNA.xls","4.22 PERLENGKAPAN SEKOLAH.xls"}</definedName>
    <definedName name="mbak">#REF!</definedName>
    <definedName name="mbakk" localSheetId="5">{"Book1","4.09 FLORA DAN FAUNA.xls","4.22 PERLENGKAPAN SEKOLAH.xls"}</definedName>
    <definedName name="mbakk" localSheetId="6">{"Book1","4.09 FLORA DAN FAUNA.xls","4.22 PERLENGKAPAN SEKOLAH.xls"}</definedName>
    <definedName name="mbakk">{"Book1","4.09 FLORA DAN FAUNA.xls","4.22 PERLENGKAPAN SEKOLAH.xls"}</definedName>
    <definedName name="MBATUBATA">#REF!</definedName>
    <definedName name="MBATUKALI">#REF!</definedName>
    <definedName name="MBATUKORAL">#REF!</definedName>
    <definedName name="MBATUPEACH">#REF!</definedName>
    <definedName name="mbekbal">#REF!</definedName>
    <definedName name="mbekmult">#REF!</definedName>
    <definedName name="mbekpan">#REF!</definedName>
    <definedName name="MBESIBETON">#REF!</definedName>
    <definedName name="mbhn">[221]Bahan!#REF!</definedName>
    <definedName name="MBØ16">#REF!</definedName>
    <definedName name="mbrav">#REF!</definedName>
    <definedName name="mbttemp">#REF!</definedName>
    <definedName name="MBUBUNGANGENTENG">#REF!</definedName>
    <definedName name="mc">#REF!</definedName>
    <definedName name="mcatbes">#REF!</definedName>
    <definedName name="mcatdal">#REF!</definedName>
    <definedName name="mcatkay">#REF!</definedName>
    <definedName name="MCATKAYUI">#REF!</definedName>
    <definedName name="mcatluar">#REF!</definedName>
    <definedName name="mcatplaf">#REF!</definedName>
    <definedName name="MCATTEMBOK">#REF!</definedName>
    <definedName name="MCB">[224]BREAKER!#REF!</definedName>
    <definedName name="MCB_1">[224]BREAKER!#REF!</definedName>
    <definedName name="mcb_100a">#REF!</definedName>
    <definedName name="MCB_W">[224]BREAKER!#REF!</definedName>
    <definedName name="MCB101P16A">[182]BREAKER!$E$49</definedName>
    <definedName name="MCB103P16A">[224]BREAKER!$M$47</definedName>
    <definedName name="MCB103P20A">[224]BREAKER!$M$48</definedName>
    <definedName name="MCB103P25A">[26]BREAKER!$M$49</definedName>
    <definedName name="MCB103P40A">[225]BREAKER!$M$51</definedName>
    <definedName name="MCB1P10kA16A">[48]CB!$G$112</definedName>
    <definedName name="MCB1P10kA25A">[48]CB!$G$114</definedName>
    <definedName name="MCB1P4.5kA10A">[48]CB!$G$45</definedName>
    <definedName name="MCB1P4.5kA6A">[48]CB!$G$44</definedName>
    <definedName name="MCB1P6kA16A">[48]CB!$G$64</definedName>
    <definedName name="MCB451P10A">[224]BREAKER!$E$6</definedName>
    <definedName name="MCB451P16A">[224]BREAKER!$E$7</definedName>
    <definedName name="MCB451P20A">[26]BREAKER!$E$8</definedName>
    <definedName name="MCB451P4A">[26]BREAKER!$E$4</definedName>
    <definedName name="MCB451P6A">[224]BREAKER!$E$5</definedName>
    <definedName name="MCB61P10A">[26]BREAKER!$E$26</definedName>
    <definedName name="MCB61P16A">[182]BREAKER!$E$29</definedName>
    <definedName name="MCB61P20A">[182]BREAKER!$E$30</definedName>
    <definedName name="MCB61P6A">[44]BREAKER!$E$25</definedName>
    <definedName name="MCB63P10A">[44]BREAKER!$M$26</definedName>
    <definedName name="MCB63P16A">[182]BREAKER!$O$29</definedName>
    <definedName name="MCB63P20A">[26]BREAKER!$M$28</definedName>
    <definedName name="MCB83P10A">[26]BREAKER!$M$36</definedName>
    <definedName name="MCB83P16A">[26]BREAKER!$M$37</definedName>
    <definedName name="MCB83P20A">[44]BREAKER!$M$38</definedName>
    <definedName name="MCB83P25A">[26]BREAKER!$M$39</definedName>
    <definedName name="MCCB103P100A">[26]BREAKER!$M$72</definedName>
    <definedName name="MCCB103P15A">[224]BREAKER!$M$63</definedName>
    <definedName name="MCCB103P20A">[224]BREAKER!$M$64</definedName>
    <definedName name="MCCB103P25A">[224]BREAKER!$M$65</definedName>
    <definedName name="MCCB103P30A">[224]BREAKER!$M$66</definedName>
    <definedName name="MCCB103P40A">[44]BREAKER!$M$67</definedName>
    <definedName name="MCCB103P50A">[224]BREAKER!$M$68</definedName>
    <definedName name="MCCB103P60A">[26]BREAKER!$M$69</definedName>
    <definedName name="MCCB103P75A">[26]BREAKER!$M$70</definedName>
    <definedName name="MCCB183P100A">[44]BREAKER!$M$84</definedName>
    <definedName name="MCCB183P125A">[44]BREAKER!$M$85</definedName>
    <definedName name="MCCB183P160A">[182]BREAKER!$O$88</definedName>
    <definedName name="MCCB183P200A">[44]BREAKER!$M$87</definedName>
    <definedName name="MCCB183P20A">[182]BREAKER!$O$77</definedName>
    <definedName name="MCCB183P25A">[182]BREAKER!$O$78</definedName>
    <definedName name="MCCB183P30A">[224]BREAKER!$M$77</definedName>
    <definedName name="MCCB183P40A">[26]BREAKER!$M$78</definedName>
    <definedName name="MCCB183P50A">[182]BREAKER!$O$81</definedName>
    <definedName name="MCCB183P60A">[224]BREAKER!$M$80</definedName>
    <definedName name="MCCB183P75A">[182]BREAKER!$O$83</definedName>
    <definedName name="MCCB183P80A">[224]BREAKER!$M$82</definedName>
    <definedName name="MCCB253P125A">[182]BREAKER!$O$104</definedName>
    <definedName name="MCCB253P160A">[182]BREAKER!$O$105</definedName>
    <definedName name="MCCB253P250A">[224]BREAKER!$M$106</definedName>
    <definedName name="MCCB303P300A">[44]BREAKER!$M$118</definedName>
    <definedName name="MCCB3P10kA25A">[48]CB!$G$261</definedName>
    <definedName name="MCCB3P10kA30A">[48]CB!$G$262</definedName>
    <definedName name="MCCB3P10kA40A">[48]CB!$G$263</definedName>
    <definedName name="MCCB3P18kA80A">[48]CB!$G$277</definedName>
    <definedName name="MCCB753P15A">[26]BREAKER!$M$55</definedName>
    <definedName name="MCCB753P20A">[224]BREAKER!$M$56</definedName>
    <definedName name="MCCB753P25A">[26]BREAKER!$M$57</definedName>
    <definedName name="MCCB753P30A">[224]BREAKER!$M$58</definedName>
    <definedName name="MCCB753P40A">[182]BREAKER!$O$61</definedName>
    <definedName name="MCCB753P50A">[26]BREAKER!$M$60</definedName>
    <definedName name="mcian">#REF!</definedName>
    <definedName name="md">[61]har.sat.B!$H$147</definedName>
    <definedName name="MDEMPUL">#REF!</definedName>
    <definedName name="MDOR">'[84] R A B'!#REF!</definedName>
    <definedName name="mdr">#REF!</definedName>
    <definedName name="me">#REF!</definedName>
    <definedName name="ME_23">"$#REF!.$L$16"</definedName>
    <definedName name="Mebel">'[133]AHS. MB'!$L$22</definedName>
    <definedName name="mef" localSheetId="5">{"Book1","4.09 FLORA DAN FAUNA.xls","4.22 PERLENGKAPAN SEKOLAH.xls"}</definedName>
    <definedName name="mef" localSheetId="6">{"Book1","4.09 FLORA DAN FAUNA.xls","4.22 PERLENGKAPAN SEKOLAH.xls"}</definedName>
    <definedName name="mef">{"Book1","4.09 FLORA DAN FAUNA.xls","4.22 PERLENGKAPAN SEKOLAH.xls"}</definedName>
    <definedName name="mek" localSheetId="5">{"Book1","4.09 FLORA DAN FAUNA.xls","4.22 PERLENGKAPAN SEKOLAH.xls"}</definedName>
    <definedName name="mek" localSheetId="6">{"Book1","4.09 FLORA DAN FAUNA.xls","4.22 PERLENGKAPAN SEKOLAH.xls"}</definedName>
    <definedName name="mek">{"Book1","4.09 FLORA DAN FAUNA.xls","4.22 PERLENGKAPAN SEKOLAH.xls"}</definedName>
    <definedName name="meka" localSheetId="5">{"Book1","4.09 FLORA DAN FAUNA.xls","4.22 PERLENGKAPAN SEKOLAH.xls"}</definedName>
    <definedName name="meka" localSheetId="6">{"Book1","4.09 FLORA DAN FAUNA.xls","4.22 PERLENGKAPAN SEKOLAH.xls"}</definedName>
    <definedName name="meka">{"Book1","4.09 FLORA DAN FAUNA.xls","4.22 PERLENGKAPAN SEKOLAH.xls"}</definedName>
    <definedName name="Mekanik">[56]SB!#REF!</definedName>
    <definedName name="MEKANIKAL">#REF!</definedName>
    <definedName name="mekar" localSheetId="5">{"Book1","4.09 FLORA DAN FAUNA.xls","4.22 PERLENGKAPAN SEKOLAH.xls"}</definedName>
    <definedName name="mekar" localSheetId="6">{"Book1","4.09 FLORA DAN FAUNA.xls","4.22 PERLENGKAPAN SEKOLAH.xls"}</definedName>
    <definedName name="mekar">{"Book1","4.09 FLORA DAN FAUNA.xls","4.22 PERLENGKAPAN SEKOLAH.xls"}</definedName>
    <definedName name="mekd" localSheetId="5">{"Book1","4.09 FLORA DAN FAUNA.xls","4.22 PERLENGKAPAN SEKOLAH.xls"}</definedName>
    <definedName name="mekd" localSheetId="6">{"Book1","4.09 FLORA DAN FAUNA.xls","4.22 PERLENGKAPAN SEKOLAH.xls"}</definedName>
    <definedName name="mekd">{"Book1","4.09 FLORA DAN FAUNA.xls","4.22 PERLENGKAPAN SEKOLAH.xls"}</definedName>
    <definedName name="meke" localSheetId="5">{"Book1","4.09 FLORA DAN FAUNA.xls","4.22 PERLENGKAPAN SEKOLAH.xls"}</definedName>
    <definedName name="meke" localSheetId="6">{"Book1","4.09 FLORA DAN FAUNA.xls","4.22 PERLENGKAPAN SEKOLAH.xls"}</definedName>
    <definedName name="meke">{"Book1","4.09 FLORA DAN FAUNA.xls","4.22 PERLENGKAPAN SEKOLAH.xls"}</definedName>
    <definedName name="mekf" localSheetId="5">{"Book1","4.09 FLORA DAN FAUNA.xls","4.22 PERLENGKAPAN SEKOLAH.xls"}</definedName>
    <definedName name="mekf" localSheetId="6">{"Book1","4.09 FLORA DAN FAUNA.xls","4.22 PERLENGKAPAN SEKOLAH.xls"}</definedName>
    <definedName name="mekf">{"Book1","4.09 FLORA DAN FAUNA.xls","4.22 PERLENGKAPAN SEKOLAH.xls"}</definedName>
    <definedName name="meki" localSheetId="5">{"Book1","4.09 FLORA DAN FAUNA.xls","4.22 PERLENGKAPAN SEKOLAH.xls"}</definedName>
    <definedName name="meki" localSheetId="6">{"Book1","4.09 FLORA DAN FAUNA.xls","4.22 PERLENGKAPAN SEKOLAH.xls"}</definedName>
    <definedName name="meki">{"Book1","4.09 FLORA DAN FAUNA.xls","4.22 PERLENGKAPAN SEKOLAH.xls"}</definedName>
    <definedName name="mekl" localSheetId="5">{"Book1","4.09 FLORA DAN FAUNA.xls","4.22 PERLENGKAPAN SEKOLAH.xls"}</definedName>
    <definedName name="mekl" localSheetId="6">{"Book1","4.09 FLORA DAN FAUNA.xls","4.22 PERLENGKAPAN SEKOLAH.xls"}</definedName>
    <definedName name="mekl">{"Book1","4.09 FLORA DAN FAUNA.xls","4.22 PERLENGKAPAN SEKOLAH.xls"}</definedName>
    <definedName name="meko" localSheetId="5">{"Book1","4.09 FLORA DAN FAUNA.xls","4.22 PERLENGKAPAN SEKOLAH.xls"}</definedName>
    <definedName name="meko" localSheetId="6">{"Book1","4.09 FLORA DAN FAUNA.xls","4.22 PERLENGKAPAN SEKOLAH.xls"}</definedName>
    <definedName name="meko">{"Book1","4.09 FLORA DAN FAUNA.xls","4.22 PERLENGKAPAN SEKOLAH.xls"}</definedName>
    <definedName name="mekot" localSheetId="5">{"Book1","4.09 FLORA DAN FAUNA.xls","4.22 PERLENGKAPAN SEKOLAH.xls"}</definedName>
    <definedName name="mekot" localSheetId="6">{"Book1","4.09 FLORA DAN FAUNA.xls","4.22 PERLENGKAPAN SEKOLAH.xls"}</definedName>
    <definedName name="mekot">{"Book1","4.09 FLORA DAN FAUNA.xls","4.22 PERLENGKAPAN SEKOLAH.xls"}</definedName>
    <definedName name="mekp" localSheetId="5">{"Book1","4.09 FLORA DAN FAUNA.xls","4.22 PERLENGKAPAN SEKOLAH.xls"}</definedName>
    <definedName name="mekp" localSheetId="6">{"Book1","4.09 FLORA DAN FAUNA.xls","4.22 PERLENGKAPAN SEKOLAH.xls"}</definedName>
    <definedName name="mekp">{"Book1","4.09 FLORA DAN FAUNA.xls","4.22 PERLENGKAPAN SEKOLAH.xls"}</definedName>
    <definedName name="mekpli" localSheetId="5">{"Book1","4.09 FLORA DAN FAUNA.xls","4.22 PERLENGKAPAN SEKOLAH.xls"}</definedName>
    <definedName name="mekpli" localSheetId="6">{"Book1","4.09 FLORA DAN FAUNA.xls","4.22 PERLENGKAPAN SEKOLAH.xls"}</definedName>
    <definedName name="mekpli">{"Book1","4.09 FLORA DAN FAUNA.xls","4.22 PERLENGKAPAN SEKOLAH.xls"}</definedName>
    <definedName name="meku" localSheetId="5">{"Book1","4.09 FLORA DAN FAUNA.xls","4.22 PERLENGKAPAN SEKOLAH.xls"}</definedName>
    <definedName name="meku" localSheetId="6">{"Book1","4.09 FLORA DAN FAUNA.xls","4.22 PERLENGKAPAN SEKOLAH.xls"}</definedName>
    <definedName name="meku">{"Book1","4.09 FLORA DAN FAUNA.xls","4.22 PERLENGKAPAN SEKOLAH.xls"}</definedName>
    <definedName name="melamik">[60]anal!#REF!</definedName>
    <definedName name="Membersihkan_Lapangan_Dan_Perataan">#REF!</definedName>
    <definedName name="Membuat_beton_bertulang_1_Pc___2_Ps___3_Kr.">#REF!</definedName>
    <definedName name="Membuat_beton_tumbuk_1_Pc___4_Ps___6_Kr">#REF!</definedName>
    <definedName name="MEMOIRE">#N/A</definedName>
    <definedName name="Mengecat_Kilap">#REF!</definedName>
    <definedName name="Mengecat_Tembok">#REF!</definedName>
    <definedName name="Meni">[56]SB!#REF!</definedName>
    <definedName name="meni_kayu">#REF!</definedName>
    <definedName name="menib">'[50]Up &amp; bhn'!#REF!</definedName>
    <definedName name="menie">#REF!</definedName>
    <definedName name="menik">'[50]Up &amp; bhn'!#REF!</definedName>
    <definedName name="MENU">#N/A</definedName>
    <definedName name="MENUBOQ">#REF!</definedName>
    <definedName name="meq" localSheetId="5">{"Book1","4.09 FLORA DAN FAUNA.xls","4.22 PERLENGKAPAN SEKOLAH.xls"}</definedName>
    <definedName name="meq" localSheetId="6">{"Book1","4.09 FLORA DAN FAUNA.xls","4.22 PERLENGKAPAN SEKOLAH.xls"}</definedName>
    <definedName name="meq">{"Book1","4.09 FLORA DAN FAUNA.xls","4.22 PERLENGKAPAN SEKOLAH.xls"}</definedName>
    <definedName name="mer" localSheetId="5">{"Book1","4.09 FLORA DAN FAUNA.xls","4.22 PERLENGKAPAN SEKOLAH.xls"}</definedName>
    <definedName name="mer" localSheetId="6">{"Book1","4.09 FLORA DAN FAUNA.xls","4.22 PERLENGKAPAN SEKOLAH.xls"}</definedName>
    <definedName name="mer">{"Book1","4.09 FLORA DAN FAUNA.xls","4.22 PERLENGKAPAN SEKOLAH.xls"}</definedName>
    <definedName name="merah" localSheetId="5">{"Book1","4.09 FLORA DAN FAUNA.xls","4.22 PERLENGKAPAN SEKOLAH.xls"}</definedName>
    <definedName name="merah" localSheetId="6">{"Book1","4.09 FLORA DAN FAUNA.xls","4.22 PERLENGKAPAN SEKOLAH.xls"}</definedName>
    <definedName name="merah">{"Book1","4.09 FLORA DAN FAUNA.xls","4.22 PERLENGKAPAN SEKOLAH.xls"}</definedName>
    <definedName name="Meranti">#REF!</definedName>
    <definedName name="merantireng">#REF!</definedName>
    <definedName name="mes" localSheetId="5">{"Book1","4.09 FLORA DAN FAUNA.xls","4.22 PERLENGKAPAN SEKOLAH.xls"}</definedName>
    <definedName name="mes" localSheetId="6">{"Book1","4.09 FLORA DAN FAUNA.xls","4.22 PERLENGKAPAN SEKOLAH.xls"}</definedName>
    <definedName name="mes">{"Book1","4.09 FLORA DAN FAUNA.xls","4.22 PERLENGKAPAN SEKOLAH.xls"}</definedName>
    <definedName name="MESINL">[62]HSD!#REF!</definedName>
    <definedName name="MESS">#REF!</definedName>
    <definedName name="MESSA_SS">#N/A</definedName>
    <definedName name="MESSAGE">#N/A</definedName>
    <definedName name="MESSAGE2">#N/A</definedName>
    <definedName name="met" localSheetId="5">{"Book1","4.09 FLORA DAN FAUNA.xls","4.22 PERLENGKAPAN SEKOLAH.xls"}</definedName>
    <definedName name="met" localSheetId="6">{"Book1","4.09 FLORA DAN FAUNA.xls","4.22 PERLENGKAPAN SEKOLAH.xls"}</definedName>
    <definedName name="met">{"Book1","4.09 FLORA DAN FAUNA.xls","4.22 PERLENGKAPAN SEKOLAH.xls"}</definedName>
    <definedName name="metal">'[50]Up &amp; bhn'!#REF!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'[50]Up &amp; bhn'!#REF!</definedName>
    <definedName name="methode">'[184]Harga Bahan &amp; Upah'!$D$305</definedName>
    <definedName name="methode2">'[226]Harga Bahan &amp; Upah'!$D$38</definedName>
    <definedName name="metod" hidden="1">[227]M.Pekerjaan!#REF!</definedName>
    <definedName name="metodde1">[228]HSPK!$G$829</definedName>
    <definedName name="METODE">#REF!</definedName>
    <definedName name="meu" localSheetId="5">{"Book1","4.09 FLORA DAN FAUNA.xls","4.22 PERLENGKAPAN SEKOLAH.xls"}</definedName>
    <definedName name="meu" localSheetId="6">{"Book1","4.09 FLORA DAN FAUNA.xls","4.22 PERLENGKAPAN SEKOLAH.xls"}</definedName>
    <definedName name="meu">{"Book1","4.09 FLORA DAN FAUNA.xls","4.22 PERLENGKAPAN SEKOLAH.xls"}</definedName>
    <definedName name="mev" localSheetId="5">{"Book1","4.09 FLORA DAN FAUNA.xls","4.22 PERLENGKAPAN SEKOLAH.xls"}</definedName>
    <definedName name="mev" localSheetId="6">{"Book1","4.09 FLORA DAN FAUNA.xls","4.22 PERLENGKAPAN SEKOLAH.xls"}</definedName>
    <definedName name="mev">{"Book1","4.09 FLORA DAN FAUNA.xls","4.22 PERLENGKAPAN SEKOLAH.xls"}</definedName>
    <definedName name="mew" localSheetId="5">{"Book1","4.09 FLORA DAN FAUNA.xls","4.22 PERLENGKAPAN SEKOLAH.xls"}</definedName>
    <definedName name="mew" localSheetId="6">{"Book1","4.09 FLORA DAN FAUNA.xls","4.22 PERLENGKAPAN SEKOLAH.xls"}</definedName>
    <definedName name="mew">{"Book1","4.09 FLORA DAN FAUNA.xls","4.22 PERLENGKAPAN SEKOLAH.xls"}</definedName>
    <definedName name="mey" localSheetId="5">{"Book1","4.09 FLORA DAN FAUNA.xls","4.22 PERLENGKAPAN SEKOLAH.xls"}</definedName>
    <definedName name="mey" localSheetId="6">{"Book1","4.09 FLORA DAN FAUNA.xls","4.22 PERLENGKAPAN SEKOLAH.xls"}</definedName>
    <definedName name="mey">{"Book1","4.09 FLORA DAN FAUNA.xls","4.22 PERLENGKAPAN SEKOLAH.xls"}</definedName>
    <definedName name="meyi" localSheetId="5">{"Book1","4.09 FLORA DAN FAUNA.xls","4.22 PERLENGKAPAN SEKOLAH.xls"}</definedName>
    <definedName name="meyi" localSheetId="6">{"Book1","4.09 FLORA DAN FAUNA.xls","4.22 PERLENGKAPAN SEKOLAH.xls"}</definedName>
    <definedName name="meyi">{"Book1","4.09 FLORA DAN FAUNA.xls","4.22 PERLENGKAPAN SEKOLAH.xls"}</definedName>
    <definedName name="mg">#REF!</definedName>
    <definedName name="mg.3r">'[75]Sat~Bahu'!$C$96</definedName>
    <definedName name="mgb">'[75]Sat~Bahu'!$C$98</definedName>
    <definedName name="MGENTENGMETAL">#REF!</definedName>
    <definedName name="mgrk">'[75]Sat~Bahu'!$C$99</definedName>
    <definedName name="mgt">'[75]Sat~Bahu'!$C$97</definedName>
    <definedName name="MING1">'[229]LAP. MINGG'!$F$10</definedName>
    <definedName name="MING2">'[229]LAP. MINGG'!$F$67</definedName>
    <definedName name="MING3">'[229]LAP. MINGG'!$F$124</definedName>
    <definedName name="MING4">'[229]LAP. MINGG'!$F$181</definedName>
    <definedName name="MING5">'[229]LAP. MINGG'!$F$238</definedName>
    <definedName name="MING6">'[229]LAP. MINGG'!$F$295</definedName>
    <definedName name="MING7">'[229]LAP. MINGG'!$F$353</definedName>
    <definedName name="Minggu_tanggal">#REF!</definedName>
    <definedName name="MINOR">#REF!</definedName>
    <definedName name="minyak">'[79]Harga Dasar'!#REF!</definedName>
    <definedName name="minyak_aspal">[47]HARSAT!#REF!</definedName>
    <definedName name="MinyakAspal">[56]SB!#REF!</definedName>
    <definedName name="MinyakBakar">[56]SB!#REF!</definedName>
    <definedName name="minyakbegesting">[63]har.sat.S!$I$107</definedName>
    <definedName name="minyakbegisting">#REF!</definedName>
    <definedName name="minyakcat">#REF!</definedName>
    <definedName name="Minyakdiesel">[56]SB!#REF!</definedName>
    <definedName name="MinyakPelumas">[56]SB!#REF!</definedName>
    <definedName name="MinyakTanah">'[79]Harga Dasar'!#REF!</definedName>
    <definedName name="MISC_37">"$#REF!.$EM$38:$FK$85"</definedName>
    <definedName name="mixer">'[101]HB '!#REF!</definedName>
    <definedName name="mj">[130]NP!#REF!</definedName>
    <definedName name="MKACA5MM">#REF!</definedName>
    <definedName name="MKAWATIKAT">#REF!</definedName>
    <definedName name="MKAYUKELASII">#REF!</definedName>
    <definedName name="MKAYUKELASIII">#REF!</definedName>
    <definedName name="MKAYUKELASIV">#REF!</definedName>
    <definedName name="mker20">#REF!</definedName>
    <definedName name="mker30">#REF!</definedName>
    <definedName name="MKERAMIK2020">#REF!</definedName>
    <definedName name="MKERAMIK3030">#REF!</definedName>
    <definedName name="mkol15">#REF!</definedName>
    <definedName name="ML">'[75]Sat~Bahu'!$C$6</definedName>
    <definedName name="mlaker">#REF!</definedName>
    <definedName name="mlamir">#REF!</definedName>
    <definedName name="mlitur">#REF!</definedName>
    <definedName name="mm_23">"$#REF!.$J$96"</definedName>
    <definedName name="MMINYAKCAT">#REF!</definedName>
    <definedName name="MMM17A">'[54]Basic Price'!#REF!</definedName>
    <definedName name="MMM35A">'[54]Basic Price'!#REF!</definedName>
    <definedName name="MMMM">#REF!</definedName>
    <definedName name="mn">'[230] ANL. bw'!#REF!</definedName>
    <definedName name="MNDR">'[231]upah bahan'!$E$16</definedName>
    <definedName name="MnsGilasRodaKaret8.15">[56]SB!#REF!</definedName>
    <definedName name="MnsPenyampurAspal30">[56]SB!#REF!</definedName>
    <definedName name="mnyak_tanah">#REF!</definedName>
    <definedName name="MNYC">'[84] R A B'!#REF!</definedName>
    <definedName name="MO.166">'[232]hrg sat.bahan'!$F$54</definedName>
    <definedName name="MO.170">'[232]hrg sat.bahan'!#REF!</definedName>
    <definedName name="MO.180">'[232]hrg sat.bahan'!#REF!</definedName>
    <definedName name="MO.181.a">'[232]hrg sat.bahan'!#REF!</definedName>
    <definedName name="MO.181.b">'[232]hrg sat.bahan'!#REF!</definedName>
    <definedName name="MO.181.c">'[232]hrg sat.bahan'!#REF!</definedName>
    <definedName name="MO.181.d">'[232]hrg sat.bahan'!#REF!</definedName>
    <definedName name="MO.40">'[232]hrg sat.bahan'!$F$30</definedName>
    <definedName name="MO.42">'[232]hrg sat.bahan'!$F$33</definedName>
    <definedName name="MO.80">'[232]hrg sat.bahan'!$F$41</definedName>
    <definedName name="MO.90">'[232]hrg sat.bahan'!$F$44</definedName>
    <definedName name="mob">[50]Str!#REF!</definedName>
    <definedName name="mobilisasi">#REF!</definedName>
    <definedName name="MODAL">#REF!</definedName>
    <definedName name="ModalCttRange">#REF!</definedName>
    <definedName name="ModalRange">#REF!</definedName>
    <definedName name="ModalTimRange">#REF!</definedName>
    <definedName name="ModalUraianRange">#REF!</definedName>
    <definedName name="Molen">[233]HSBU!$H$65</definedName>
    <definedName name="Molen125">[56]SB!#REF!</definedName>
    <definedName name="Molen250">[56]SB!#REF!</definedName>
    <definedName name="Molen500">[56]SB!#REF!</definedName>
    <definedName name="monika">#REF!</definedName>
    <definedName name="Motor_Grader">'[183]Ana-ALAT'!#REF!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P">#N/A</definedName>
    <definedName name="mp.182">'[75]Sat~Bahu'!$C$104</definedName>
    <definedName name="MP_7121">[234]D7!#REF!</definedName>
    <definedName name="MP_717">[234]D7!#REF!</definedName>
    <definedName name="MPAKU">#REF!</definedName>
    <definedName name="MPAKUGENTENG">#REF!</definedName>
    <definedName name="mpasbk5">#REF!</definedName>
    <definedName name="mpasbm3">#REF!</definedName>
    <definedName name="mpasbm5">#REF!</definedName>
    <definedName name="MPASIRPASANG">#REF!</definedName>
    <definedName name="MPASIRURUG">#REF!</definedName>
    <definedName name="MPLEK">'[84] R A B'!#REF!</definedName>
    <definedName name="mplest3">#REF!</definedName>
    <definedName name="mplest5">#REF!</definedName>
    <definedName name="MR.010">#REF!</definedName>
    <definedName name="MR.011">#REF!</definedName>
    <definedName name="MR.012">'[215]HSBU-2004'!$E$14</definedName>
    <definedName name="MR.042">'[154]HSBU-2004'!$E$30</definedName>
    <definedName name="MR.12">'[232]hrg sat.bahan'!$F$14</definedName>
    <definedName name="mrabat">#REF!</definedName>
    <definedName name="mreserv">#REF!</definedName>
    <definedName name="MSEMENPC">#REF!</definedName>
    <definedName name="MSENGBJLS30">#REF!</definedName>
    <definedName name="mseptick">#REF!</definedName>
    <definedName name="MsnGilas3Roda6.8">[56]SB!#REF!</definedName>
    <definedName name="MsnGilas3Roda8.10">[99]SB!$H$113</definedName>
    <definedName name="MsnGilasGetar">[56]SB!#REF!</definedName>
    <definedName name="MsnGilasRodakaret8.15">[56]SB!#REF!</definedName>
    <definedName name="MsnGilasTendem6.10">[56]SB!#REF!</definedName>
    <definedName name="Msnpencampuraspal30">[56]SB!#REF!</definedName>
    <definedName name="MST">#REF!</definedName>
    <definedName name="mstamp">#REF!</definedName>
    <definedName name="mt">'[75]Sat~Bahu'!$C$53</definedName>
    <definedName name="MTANAHURUG">#REF!</definedName>
    <definedName name="MTRIPLEKS4MM">#REF!</definedName>
    <definedName name="mtx.danapaint">[70]harga!#REF!</definedName>
    <definedName name="mu">'[50]Up &amp; bhn'!#REF!</definedName>
    <definedName name="muk" localSheetId="5">{"Book1","4.09 FLORA DAN FAUNA.xls","4.22 PERLENGKAPAN SEKOLAH.xls"}</definedName>
    <definedName name="muk" localSheetId="6">{"Book1","4.09 FLORA DAN FAUNA.xls","4.22 PERLENGKAPAN SEKOLAH.xls"}</definedName>
    <definedName name="muk">{"Book1","4.09 FLORA DAN FAUNA.xls","4.22 PERLENGKAPAN SEKOLAH.xls"}</definedName>
    <definedName name="mulaipek">[21]RINCIAN!$H$12</definedName>
    <definedName name="multiplek12">'[4]HB '!$F$23</definedName>
    <definedName name="multiplek9">#REF!</definedName>
    <definedName name="multipleks">#REF!</definedName>
    <definedName name="mupah">[221]Bahan!#REF!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rug">#REF!</definedName>
    <definedName name="MUS">#REF!</definedName>
    <definedName name="mwater">#REF!</definedName>
    <definedName name="mwf">#REF!</definedName>
    <definedName name="N">#REF!</definedName>
    <definedName name="N.1">#REF!</definedName>
    <definedName name="N.10">#REF!</definedName>
    <definedName name="N.11">#REF!</definedName>
    <definedName name="N.12">#REF!</definedName>
    <definedName name="N.13">#REF!</definedName>
    <definedName name="N.14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">#REF!</definedName>
    <definedName name="N.5">#REF!</definedName>
    <definedName name="N.6">#REF!</definedName>
    <definedName name="N.7">#REF!</definedName>
    <definedName name="N.8">#REF!</definedName>
    <definedName name="N.9">#REF!</definedName>
    <definedName name="N_23">"'file:///F:/SIMAS/EST.2006/AUDITORIUM GBI-SENTUL/Tender GBI/GRAND TOTAL.XLS'#$'Daf_ No_ _ 4_2'.$#REF!$#REF!"</definedName>
    <definedName name="N_LIGNE">#N/A</definedName>
    <definedName name="N_LIGNE_M">#N/A</definedName>
    <definedName name="N_SS">#N/A</definedName>
    <definedName name="naco">#REF!</definedName>
    <definedName name="nako">'[102]HB '!$F$119</definedName>
    <definedName name="NAMA">[149]FAK!$B$14</definedName>
    <definedName name="NAMAE.001">#REF!</definedName>
    <definedName name="NAMAE.003">#REF!</definedName>
    <definedName name="NAMAE.010">#REF!</definedName>
    <definedName name="NAMAE.020">#REF!</definedName>
    <definedName name="NAMAE.031">#REF!</definedName>
    <definedName name="NAMAE.032">#REF!</definedName>
    <definedName name="NAMAE.033">#REF!</definedName>
    <definedName name="NAMAE.040">#REF!</definedName>
    <definedName name="NAMAE.051">#REF!</definedName>
    <definedName name="NAMAE.052">#REF!</definedName>
    <definedName name="NAMAE.053">#REF!</definedName>
    <definedName name="NAMAE.080">#REF!</definedName>
    <definedName name="NAMAE.081">#REF!</definedName>
    <definedName name="NAMAE.082">#REF!</definedName>
    <definedName name="NAMAE.083">#REF!</definedName>
    <definedName name="NAMAE.084">#REF!</definedName>
    <definedName name="NAMAE.087">#REF!</definedName>
    <definedName name="NAMAE.088">#REF!</definedName>
    <definedName name="NAMAE.089">#REF!</definedName>
    <definedName name="NAMAE.130">#REF!</definedName>
    <definedName name="NAMAE.152">#REF!</definedName>
    <definedName name="NAMAE.153">#REF!</definedName>
    <definedName name="NAMAE.154">#REF!</definedName>
    <definedName name="NAMAE.155">#REF!</definedName>
    <definedName name="NAMAE.156">#REF!</definedName>
    <definedName name="NAMAE.157">#REF!</definedName>
    <definedName name="NAMAE.172">#REF!</definedName>
    <definedName name="NAMAE.182">#REF!</definedName>
    <definedName name="NAMAE.191">#REF!</definedName>
    <definedName name="NAMAE.192">#REF!</definedName>
    <definedName name="NAMAE.211">#REF!</definedName>
    <definedName name="NAMAE.212">#REF!</definedName>
    <definedName name="NAMAE.213">#REF!</definedName>
    <definedName name="NAMAE.221">#REF!</definedName>
    <definedName name="NAMAE.222">#REF!</definedName>
    <definedName name="NAMAE.223">#REF!</definedName>
    <definedName name="NAMAE.224">#REF!</definedName>
    <definedName name="NAMAE.225">#REF!</definedName>
    <definedName name="NAMAE.226">#REF!</definedName>
    <definedName name="NAMAE.231">#REF!</definedName>
    <definedName name="NAMAE.232">#REF!</definedName>
    <definedName name="NAMAE.251">#REF!</definedName>
    <definedName name="NAMAE.252">#REF!</definedName>
    <definedName name="NAMAE.253">#REF!</definedName>
    <definedName name="NAMAE.301">#REF!</definedName>
    <definedName name="NAMAE.311">#REF!</definedName>
    <definedName name="NAMAE.341">#REF!</definedName>
    <definedName name="NAMAE.342">#REF!</definedName>
    <definedName name="NAMAE.351">#REF!</definedName>
    <definedName name="NAMAE.351a">#REF!</definedName>
    <definedName name="NAMAE.401">#REF!</definedName>
    <definedName name="NAMAE.402">#REF!</definedName>
    <definedName name="NAMAE.403">#REF!</definedName>
    <definedName name="name">#REF!</definedName>
    <definedName name="NB_L">#N/A</definedName>
    <definedName name="NB_SS">#N/A</definedName>
    <definedName name="ND">#REF!</definedName>
    <definedName name="new">#REF!</definedName>
    <definedName name="newb">#N/A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j">#REF!</definedName>
    <definedName name="NK">#REF!</definedName>
    <definedName name="nkontrak">[29]MUKAMC!$L$6</definedName>
    <definedName name="NLI">#N/A</definedName>
    <definedName name="nm">#REF!</definedName>
    <definedName name="nnkonsul">[29]MUKAMC!$E$10</definedName>
    <definedName name="nnkontraktor">[29]MUKAMC!$E$11</definedName>
    <definedName name="no" localSheetId="5">{"Book1","4.09 FLORA DAN FAUNA.xls","4.22 PERLENGKAPAN SEKOLAH.xls"}</definedName>
    <definedName name="no" localSheetId="6">{"Book1","4.09 FLORA DAN FAUNA.xls","4.22 PERLENGKAPAN SEKOLAH.xls"}</definedName>
    <definedName name="no">{"Book1","4.09 FLORA DAN FAUNA.xls","4.22 PERLENGKAPAN SEKOLAH.xls"}</definedName>
    <definedName name="NOIFS_37">"$#REF!.$B$37"</definedName>
    <definedName name="NOIP_37">"$#REF!.$B$22"</definedName>
    <definedName name="NOIT_37">"$#REF!.$B$5"</definedName>
    <definedName name="Nok_Genteng_U">#REF!</definedName>
    <definedName name="Nok_Gntng_Tnh">#REF!</definedName>
    <definedName name="noker">'[50]Up &amp; bhn'!#REF!</definedName>
    <definedName name="nokon">[29]MUKAMC!$L$7</definedName>
    <definedName name="nokontrak">[21]RINCIAN!$H$7</definedName>
    <definedName name="nokstel">#REF!</definedName>
    <definedName name="NOM_AFF">#N/A</definedName>
    <definedName name="NOM_POSTE">#N/A</definedName>
    <definedName name="NOMFICH">#N/A</definedName>
    <definedName name="NOMFS_37">"$#REF!.$C$37"</definedName>
    <definedName name="NOMP_37">"$#REF!.$C$22"</definedName>
    <definedName name="NOMT_37">"$#REF!.$C$5"</definedName>
    <definedName name="nopy105">#REF!</definedName>
    <definedName name="nopy10b105">#REF!</definedName>
    <definedName name="nopy2025">#REF!</definedName>
    <definedName name="NOPY85">#REF!</definedName>
    <definedName name="noser">[29]MUKAMC!$L$10</definedName>
    <definedName name="NOTA">#REF!</definedName>
    <definedName name="npaket">[29]MUKAMC!$E$6</definedName>
    <definedName name="NUM_AFF">#N/A</definedName>
    <definedName name="NUMPLAN">#N/A</definedName>
    <definedName name="Nusagolfres">#N/A</definedName>
    <definedName name="NYA1C_37">"$#REF!.$BY$77:$CB$95"</definedName>
    <definedName name="nya1x1.5">[182]TOEVOER!$L$4</definedName>
    <definedName name="NYA1x1.5mm">[48]KBL!$X$7</definedName>
    <definedName name="nya1x10">[182]TOEVOER!$L$8</definedName>
    <definedName name="nya1x16">[26]TOEVOER!$K$9</definedName>
    <definedName name="NYA1x16mm">[48]KBL!$X$12</definedName>
    <definedName name="nya1x2.5">[44]TOEVOER!$K$5</definedName>
    <definedName name="nya1x35">[44]TOEVOER!$K$11</definedName>
    <definedName name="nya1x4">[26]TOEVOER!$K$6</definedName>
    <definedName name="NYA1x4mm">[48]KBL!$X$9</definedName>
    <definedName name="NYA1x50mm">[48]KBL!$X$15</definedName>
    <definedName name="nya1x6">[26]TOEVOER!$K$7</definedName>
    <definedName name="nya1x70">[26]TOEVOER!$K$13</definedName>
    <definedName name="nya2x1.5">#REF!</definedName>
    <definedName name="NYFG4x4">#REF!</definedName>
    <definedName name="NYFGbY3x16mm">[48]KBL!$X$49</definedName>
    <definedName name="nyfgby3x4">[182]TOEVOER!$P$43</definedName>
    <definedName name="nyfgby3x6lt_23">"$#REF!.$#REF!$#REF!"</definedName>
    <definedName name="nyfgby4x10">[182]TOEVOER!$P$64</definedName>
    <definedName name="nyfgby4x120">[44]TOEVOER!$O$71</definedName>
    <definedName name="nyfgby4x16">[182]TOEVOER!$P$65</definedName>
    <definedName name="nyfgby4x25">[26]TOEVOER!$O$66</definedName>
    <definedName name="nyfgby4x35">[26]TOEVOER!$O$67</definedName>
    <definedName name="nyfgby4x4">[44]TOEVOER!$O$62</definedName>
    <definedName name="nyfgby4x50">[26]TOEVOER!$O$68</definedName>
    <definedName name="nyfgby4x6lt_23">"$#REF!.$#REF!$#REF!"</definedName>
    <definedName name="nyfgby4x95_23">"$#REF!.$#REF!$#REF!"</definedName>
    <definedName name="nyfgby5x6lt_23">"$#REF!.$#REF!$#REF!"</definedName>
    <definedName name="NYM2C_37">"$#REF!.$BY$97:$CB$104"</definedName>
    <definedName name="nym2x2.5">[182]TOEVOER!$N$27</definedName>
    <definedName name="nym32.5con_37">"$#REF!.$#REF!$#REF!"</definedName>
    <definedName name="nym34con_37">"$#REF!.$#REF!$#REF!"</definedName>
    <definedName name="nym3x2.5">[182]TOEVOER!$N$42</definedName>
    <definedName name="nym3x2.5flt_23">"$#REF!.$#REF!$#REF!"</definedName>
    <definedName name="nymhy2x1.5">[182]TOEVOER!$Q$26</definedName>
    <definedName name="nymhy2x2.5">[182]TOEVOER!$Q$27</definedName>
    <definedName name="nymhy51.5con_37">"$#REF!.$B$1:$B$65536"</definedName>
    <definedName name="nyy11x1x500_23">"$#REF!.$#REF!$#REF!"</definedName>
    <definedName name="nyy14x1x500_23">"$#REF!.$#REF!$#REF!"</definedName>
    <definedName name="nyy16x1x500_23">"$#REF!.$#REF!$#REF!"</definedName>
    <definedName name="nyy18x1x500_23">"$#REF!.$#REF!$#REF!"</definedName>
    <definedName name="nyy1x35">[182]TOEVOER!$O$11</definedName>
    <definedName name="nyy1x70">[26]TOEVOER!$N$13</definedName>
    <definedName name="NYY1x70mm">[48]KBL!$U$16</definedName>
    <definedName name="nyy21x1x500_23">"$#REF!.$#REF!$#REF!"</definedName>
    <definedName name="nyy25x1x500_23">"$#REF!.$#REF!$#REF!"</definedName>
    <definedName name="nyy2x4x16_23">"$#REF!.$#REF!$#REF!"</definedName>
    <definedName name="nyy34con_37">"$#REF!.$L$329"</definedName>
    <definedName name="nyy3x2.5">[182]TOEVOER!$O$42</definedName>
    <definedName name="NYY3x4mm">[48]KBL!$U$46</definedName>
    <definedName name="nyy3x6_23">"$#REF!.$#REF!$#REF!"</definedName>
    <definedName name="nyy410nya10_37">"$#REF!.$L$131"</definedName>
    <definedName name="nyy4120nya70_37">"$#REF!.$L$620"</definedName>
    <definedName name="nyy41240nya120_37">"$#REF!.$#REF!$#REF!"</definedName>
    <definedName name="nyy416nya16_37">"$#REF!.$#REF!$#REF!"</definedName>
    <definedName name="nyy42.5nya2.5_37">"$#REF!.$#REF!$#REF!"</definedName>
    <definedName name="nyy435nya35_37">"$#REF!.$#REF!$#REF!"</definedName>
    <definedName name="nyy44_37">"$#REF!.$L$846"</definedName>
    <definedName name="nyy44nya4_37">"$#REF!.$#REF!$#REF!"</definedName>
    <definedName name="nyy46_37">"$#REF!.$L$1357"</definedName>
    <definedName name="nyy46nya6_37">"$#REF!.$#REF!$#REF!"</definedName>
    <definedName name="nyy4x10">[182]TOEVOER!$O$64</definedName>
    <definedName name="nyy4x10_23">"$#REF!.$#REF!$#REF!"</definedName>
    <definedName name="nyy4x120_23">"$#REF!.$#REF!$#REF!"</definedName>
    <definedName name="nyy4x16">[26]TOEVOER!$N$65</definedName>
    <definedName name="nyy4x16_23">"$#REF!.$#REF!$#REF!"</definedName>
    <definedName name="nyy4x185_23">"$#REF!.$#REF!$#REF!"</definedName>
    <definedName name="nyy4x1x300_23">"$#REF!.$#REF!$#REF!"</definedName>
    <definedName name="nyy4x1x400_23">"$#REF!.$#REF!$#REF!"</definedName>
    <definedName name="nyy4x1x500_23">"$#REF!.$#REF!$#REF!"</definedName>
    <definedName name="nyy4x2.5">[44]TOEVOER!$N$61</definedName>
    <definedName name="nyy4x25_23">"$#REF!.$#REF!$#REF!"</definedName>
    <definedName name="nyy4x4">[44]TOEVOER!$N$62</definedName>
    <definedName name="NYY4x4mm">[48]KBL!$U$65</definedName>
    <definedName name="nyy4x50">[182]TOEVOER!$O$68</definedName>
    <definedName name="nyy4x50_23">"$#REF!.$#REF!$#REF!"</definedName>
    <definedName name="nyy4x6">[44]TOEVOER!$N$63</definedName>
    <definedName name="nyy4x70_23">"$#REF!.$#REF!$#REF!"</definedName>
    <definedName name="nyy4x95">[44]TOEVOER!$N$70</definedName>
    <definedName name="nyy4x95_23">"$#REF!.$#REF!$#REF!"</definedName>
    <definedName name="nyy5x4_23">"$#REF!.$#REF!$#REF!"</definedName>
    <definedName name="nyy5x6_23">"$#REF!.$#REF!$#REF!"</definedName>
    <definedName name="nyy7x1x300_23">"$#REF!.$#REF!$#REF!"</definedName>
    <definedName name="nyy7x1x500_23">"$#REF!.$#REF!$#REF!"</definedName>
    <definedName name="o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8">#REF!</definedName>
    <definedName name="oa">#REF!</definedName>
    <definedName name="Oh">[5]Analisa!#REF!</definedName>
    <definedName name="ok" hidden="1">#REF!</definedName>
    <definedName name="oke">[116]Reservoir!#REF!</definedName>
    <definedName name="OKT">'[75]Sat~Bahu'!$C$12</definedName>
    <definedName name="OLI">[120]TABEL!$M$4</definedName>
    <definedName name="OpCttRange">#REF!</definedName>
    <definedName name="OPERATING_EQUIPMENT">#REF!</definedName>
    <definedName name="OPERATING_EQUIPMENT_23">"$#REF!.$#REF!$#REF!"</definedName>
    <definedName name="OperatoKurangTerlatih">[56]SB!#REF!</definedName>
    <definedName name="OPERATOR">[34]TENAGA!#REF!</definedName>
    <definedName name="OperatorTerlatih">[56]SB!#REF!</definedName>
    <definedName name="OpRange">#REF!</definedName>
    <definedName name="OpTimRange">#REF!</definedName>
    <definedName name="OpUraianRange">#REF!</definedName>
    <definedName name="ORGAN">[235]ORGAN!#REF!</definedName>
    <definedName name="ORNAMEN">'[134]A+Supl.'!#REF!</definedName>
    <definedName name="OT">'[75]Sat~Bahu'!$C$11</definedName>
    <definedName name="ot_23">"$#REF!.$F$43"</definedName>
    <definedName name="OUT_37">"$#REF!.$A$9:$J$747"</definedName>
    <definedName name="OV">#REF!</definedName>
    <definedName name="OVB">#REF!</definedName>
    <definedName name="overhead">[105]A!$H$7</definedName>
    <definedName name="overtime">#REF!</definedName>
    <definedName name="OWARI_37">"$#REF!.$A$269"</definedName>
    <definedName name="p">#REF!</definedName>
    <definedName name="P.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7">#REF!</definedName>
    <definedName name="p.8">#REF!</definedName>
    <definedName name="P.9">#REF!</definedName>
    <definedName name="p.bet.13">#REF!</definedName>
    <definedName name="p.bet.5">#REF!</definedName>
    <definedName name="p.bs.1">[70]harga!#REF!</definedName>
    <definedName name="p.bs.1.2">[70]harga!#REF!</definedName>
    <definedName name="p.bs.1.25">[70]harga!#REF!</definedName>
    <definedName name="p.bs.1.25BSA">[70]harga!#REF!</definedName>
    <definedName name="p.bs.3.4">[70]harga!#REF!</definedName>
    <definedName name="p.tukang">#REF!</definedName>
    <definedName name="P_01">[71]ANALISA!#REF!</definedName>
    <definedName name="p_d_37">"$#REF!.$D$304:$AJ$357"</definedName>
    <definedName name="p_d1_37">"$#REF!.$J$304:$AJ$351"</definedName>
    <definedName name="p_lalin">#REF!</definedName>
    <definedName name="P12MM">#REF!</definedName>
    <definedName name="p1ti50_23">"$#REF!.$K$155"</definedName>
    <definedName name="p1ti60_23">"$#REF!.$L$155"</definedName>
    <definedName name="p1ti70_23">"$#REF!.$M$155"</definedName>
    <definedName name="p1ti80_23">"$#REF!.$N$155"</definedName>
    <definedName name="p1tif50_23">"$#REF!.$K$159"</definedName>
    <definedName name="p2ti50_23">"$#REF!.$K$175"</definedName>
    <definedName name="p2ti60_23">"$#REF!.$L$175"</definedName>
    <definedName name="p2ti70_23">"$#REF!.$M$175"</definedName>
    <definedName name="p2ti80_23">"$#REF!.$N$175"</definedName>
    <definedName name="p2tif50_23">"$#REF!.$K$179"</definedName>
    <definedName name="p3al50_23">"$#REF!.$K$662"</definedName>
    <definedName name="p3al60_23">"$#REF!.$L$662"</definedName>
    <definedName name="p3al70_23">"$#REF!.$M$662"</definedName>
    <definedName name="p3al80_23">"$#REF!.$N$662"</definedName>
    <definedName name="p3ati50_23">"$#REF!.$K$212"</definedName>
    <definedName name="p3ati60_23">"$#REF!.$L$212"</definedName>
    <definedName name="p3atif50_23">"$#REF!.$K$217"</definedName>
    <definedName name="p3atifr50_23">"$#REF!.$K$224"</definedName>
    <definedName name="p3atifr60_23">"$#REF!.$L$224"</definedName>
    <definedName name="p3ti50_23">"$#REF!.$K$196"</definedName>
    <definedName name="p3ti60_23">"$#REF!.$L$196"</definedName>
    <definedName name="p3ti70_23">"$#REF!.$M$196"</definedName>
    <definedName name="p3ti80_23">"$#REF!.$N$196"</definedName>
    <definedName name="p3tif50_23">"$#REF!.$K$200"</definedName>
    <definedName name="pab100_23">"$#REF!.$V$81"</definedName>
    <definedName name="pab125_23">"$#REF!.$M$172"</definedName>
    <definedName name="pab15_23">"$#REF!.$V$93"</definedName>
    <definedName name="pab150_23">"$#REF!.$V$80"</definedName>
    <definedName name="pab2_23">"$#REF!.$V$82"</definedName>
    <definedName name="pab20_23">"$#REF!.$V$92"</definedName>
    <definedName name="pab25_23">"$#REF!.$V$91"</definedName>
    <definedName name="pab32_23">"$#REF!.$V$90"</definedName>
    <definedName name="pab4_23">"$#REF!.$V$81"</definedName>
    <definedName name="pab40_23">"$#REF!.$V$89"</definedName>
    <definedName name="pab50_23">"$#REF!.$V$82"</definedName>
    <definedName name="pab6_23">"$#REF!.$V$80"</definedName>
    <definedName name="pab65_23">"$#REF!.$M$175"</definedName>
    <definedName name="pab80_23">"$#REF!.$V$155"</definedName>
    <definedName name="PABET">'[84] R A B'!#REF!</definedName>
    <definedName name="pabf100">#REF!</definedName>
    <definedName name="pabf100_23">"$#REF!.$V$84"</definedName>
    <definedName name="pabf125">#REF!</definedName>
    <definedName name="pabf125_23">"$#REF!.$M$180"</definedName>
    <definedName name="pabf150">#REF!</definedName>
    <definedName name="pabf150_23">"$#REF!.$V$83"</definedName>
    <definedName name="pabf4">#REF!</definedName>
    <definedName name="pabf4_23">"$#REF!.$V$84"</definedName>
    <definedName name="pabf6">#REF!</definedName>
    <definedName name="pabf6_23">"$#REF!.$V$83"</definedName>
    <definedName name="pabf65">#REF!</definedName>
    <definedName name="pabf65_23">"$#REF!.$M$183"</definedName>
    <definedName name="pabf80">#REF!</definedName>
    <definedName name="pabf80_23">"$#REF!.$V$156"</definedName>
    <definedName name="paco">[96]harsat!$G$29</definedName>
    <definedName name="paco_2">[97]harsat!$G$29</definedName>
    <definedName name="paco_4">[98]harsat!$G$29</definedName>
    <definedName name="pagaraman">#REF!</definedName>
    <definedName name="pagarbrc">[63]har.sat.S!$I$130</definedName>
    <definedName name="PAGE">#N/A</definedName>
    <definedName name="pagyp">'[50]Up &amp; bhn'!#REF!</definedName>
    <definedName name="pah150_23">"$#REF!.$#REF!$#REF!"</definedName>
    <definedName name="PAIN_37">"$#REF!.$CO$38:$DM$85"</definedName>
    <definedName name="pak">[236]bahan!$D$19</definedName>
    <definedName name="pak100_23">"$#REF!.$V$98"</definedName>
    <definedName name="pak150_23">"$#REF!.$V$97"</definedName>
    <definedName name="pak50_23">"$#REF!.$V$100"</definedName>
    <definedName name="pak80_23">"$#REF!.$V$99"</definedName>
    <definedName name="PAKAY2">'[84] R A B'!#REF!</definedName>
    <definedName name="PAKAY3">'[84] R A B'!#REF!</definedName>
    <definedName name="PAKAY4">'[84] R A B'!#REF!</definedName>
    <definedName name="PAKET">#REF!</definedName>
    <definedName name="PAKET_23">"$#REF!.$J$70"</definedName>
    <definedName name="pakf100">#REF!</definedName>
    <definedName name="pakf100_23">"$#REF!.$V$102"</definedName>
    <definedName name="pakf150">#REF!</definedName>
    <definedName name="pakf150_23">"$#REF!.$V$101"</definedName>
    <definedName name="pakf80">#REF!</definedName>
    <definedName name="pakf80_23">"$#REF!.$V$103"</definedName>
    <definedName name="paku">'[83]har-sat'!$E$101</definedName>
    <definedName name="paku.baut">[70]harga!#REF!</definedName>
    <definedName name="paku_B_0">#REF!</definedName>
    <definedName name="paku_begisting">#REF!</definedName>
    <definedName name="PAKU_BIASA">'[114]HARGA BAHAN'!$F$45</definedName>
    <definedName name="paku_ctsb">#REF!</definedName>
    <definedName name="paku_K_1_2_5">#REF!</definedName>
    <definedName name="paku_K_2_2_5">#REF!</definedName>
    <definedName name="paku_reng">#REF!</definedName>
    <definedName name="paku_sekrup">#REF!</definedName>
    <definedName name="paku_triplek">#REF!</definedName>
    <definedName name="paku_u">#REF!</definedName>
    <definedName name="paku1">#REF!</definedName>
    <definedName name="paku2">#REF!</definedName>
    <definedName name="pakuasb">#REF!</definedName>
    <definedName name="pakuasbes">[70]harga!#REF!</definedName>
    <definedName name="pakubiasa">#REF!</definedName>
    <definedName name="pakuhalus">#REF!</definedName>
    <definedName name="pakupayung">[70]harga!#REF!</definedName>
    <definedName name="pakuseng">#REF!</definedName>
    <definedName name="pakusirap">[70]harga!#REF!</definedName>
    <definedName name="pal2828_37">"$#REF!.$#REF!$#REF!"</definedName>
    <definedName name="palaron">[56]SB!#REF!</definedName>
    <definedName name="palm">'[4]HB '!$F$183</definedName>
    <definedName name="palu">#REF!</definedName>
    <definedName name="panama">#REF!</definedName>
    <definedName name="PANCANG">[62]ANALISA!#REF!</definedName>
    <definedName name="PANEL">#REF!</definedName>
    <definedName name="panelmcb">'[101]HB '!#REF!</definedName>
    <definedName name="Panil">[237]UPAH!$G$44</definedName>
    <definedName name="PANJANG">#REF!</definedName>
    <definedName name="PANTER">#REF!</definedName>
    <definedName name="papa">[96]harsat!$G$29</definedName>
    <definedName name="papa_2">[97]harsat!$G$29</definedName>
    <definedName name="papa_4">[98]harsat!$G$29</definedName>
    <definedName name="papan">'[7]Har-sat finish'!$E$27</definedName>
    <definedName name="papan_begisting">#REF!</definedName>
    <definedName name="PAPAN_BIKISTING">'[114]HARGA BAHAN'!$F$43</definedName>
    <definedName name="papan_jati">#REF!</definedName>
    <definedName name="papan_kamper">#REF!</definedName>
    <definedName name="papan_meranti">#REF!</definedName>
    <definedName name="papan_meranti_bahan">#REF!</definedName>
    <definedName name="papan_meranti_ctsb">#REF!</definedName>
    <definedName name="papan_profil">#REF!</definedName>
    <definedName name="papan_reuter">#REF!</definedName>
    <definedName name="papanharflek">#REF!</definedName>
    <definedName name="papanjati">[63]har.sat.S!$I$54</definedName>
    <definedName name="papankamper">[63]har.sat.S!$I$53</definedName>
    <definedName name="papanlanan">[70]harga!#REF!</definedName>
    <definedName name="papanmeranti">'[238]Daftar Harga'!$D$57</definedName>
    <definedName name="papantulis">'[133]RAB - MB'!$K$38</definedName>
    <definedName name="papanulin">[70]harga!#REF!</definedName>
    <definedName name="PAPAS">'[84] R A B'!#REF!</definedName>
    <definedName name="paralon">[56]SB!#REF!</definedName>
    <definedName name="paralon.0.5">[70]harga!#REF!</definedName>
    <definedName name="paralon1.25">[70]harga!#REF!</definedName>
    <definedName name="paralon3.4">[70]harga!#REF!</definedName>
    <definedName name="paralon5_8">#REF!</definedName>
    <definedName name="PARAM_IMP">#N/A</definedName>
    <definedName name="parkay">[60]anal!#REF!</definedName>
    <definedName name="parquet">[63]har.sat.S!$I$27</definedName>
    <definedName name="PARS">'[239]REKAP_ARSITEKTUR.'!$B$11</definedName>
    <definedName name="part_gypsum">#REF!</definedName>
    <definedName name="Partisi_Plywood_Rangkap">#REF!</definedName>
    <definedName name="Partisi_Plywood_Tunggal">#REF!</definedName>
    <definedName name="partisidoubleteakwood">#REF!</definedName>
    <definedName name="partisidoubletriplek">#REF!</definedName>
    <definedName name="pas">#N/A</definedName>
    <definedName name="pas.batudnmortar">#REF!</definedName>
    <definedName name="Pas.Floor_Drain">#REF!</definedName>
    <definedName name="Pas_Kait_Angin">#REF!</definedName>
    <definedName name="Pas_Kawat_Harmonika">#REF!</definedName>
    <definedName name="Pas_Kloset_Dududk">#REF!</definedName>
    <definedName name="Pas_Kloset_Duduk">#REF!</definedName>
    <definedName name="Pas_Kloset_Jongkok">#REF!</definedName>
    <definedName name="Pas_Kran_Air">#REF!</definedName>
    <definedName name="Pas_Kunci_Tanam">#REF!</definedName>
    <definedName name="Pas_Kusen">#REF!</definedName>
    <definedName name="Pas_Palfond_Gypsum">#REF!</definedName>
    <definedName name="Pas_Papan_Lanan">#REF!</definedName>
    <definedName name="Pas_Papan_Ulin">#REF!</definedName>
    <definedName name="Pas_Pegangan_Jendela_Pintu">#REF!</definedName>
    <definedName name="Pas_Plint_Artistik">#REF!</definedName>
    <definedName name="Pas_Seperempat_Bata">#REF!</definedName>
    <definedName name="Pas_Wastafel">#REF!</definedName>
    <definedName name="pasang">'[205]Harga Bahan &amp; Upah'!$D$30</definedName>
    <definedName name="pasang.bt.adukan">#REF!</definedName>
    <definedName name="Pasang__kaso___reng_genteng_kodok_kayu_kruing">#REF!</definedName>
    <definedName name="Pasang__kaso___reng_genteng_MKP_lokal_kayu_kruing">#REF!</definedName>
    <definedName name="Pasang__konstruksi_Gording__balok_tembok___rangka_atap___Kayu_Kruing">#REF!</definedName>
    <definedName name="Pasang__konstruksi_kuda_kuda_kayu_kruing">#REF!</definedName>
    <definedName name="Pasang__lisplang_ukuran___3_x_20__cm___kayu_kruing">#REF!</definedName>
    <definedName name="Pasang_Atap_Asbes">#REF!</definedName>
    <definedName name="Pasang_atap_genteng_MKP_lokal">#REF!</definedName>
    <definedName name="Pasang_Atap_Seng">#REF!</definedName>
    <definedName name="PASANG_BAILEY">[62]ANALISA!#REF!</definedName>
    <definedName name="Pasang_bekisting_untuk_balok">#REF!</definedName>
    <definedName name="Pasang_bekisting_untuk_kolom">#REF!</definedName>
    <definedName name="Pasang_bekisting_untuk_sloof">#REF!</definedName>
    <definedName name="Pasang_bubung_genteng__MKP__Lokal">#REF!</definedName>
    <definedName name="Pasang_Engsel_jendela">#REF!</definedName>
    <definedName name="Pasang_engsel_jendela_biasa">#REF!</definedName>
    <definedName name="Pasang_Engsel_Pintu">#REF!</definedName>
    <definedName name="pasang_galvalum">#REF!</definedName>
    <definedName name="pasang_genteng">[47]ANALISA!#REF!</definedName>
    <definedName name="Pasang_Grendel">#REF!</definedName>
    <definedName name="Pasang_grendel_jendela_SES">#REF!</definedName>
    <definedName name="Pasang_hak_angin">#REF!</definedName>
    <definedName name="Pasang_Jalusi">#REF!</definedName>
    <definedName name="Pasang_Kaca">#REF!</definedName>
    <definedName name="Pasang_kaca___tebal_5_mm">#REF!</definedName>
    <definedName name="Pasang_lantai__keramik_putih_ukuran_30x30_cm">#REF!</definedName>
    <definedName name="Pasang_List_Profil">#REF!</definedName>
    <definedName name="Pasang_Papan_KY_lanan">#REF!</definedName>
    <definedName name="Pasang_pintu__dan_jendela_kaca_kayu_kruing">#REF!</definedName>
    <definedName name="Pasang_Pipa_PVC_Dia_4">#REF!</definedName>
    <definedName name="Pasang_pondasi_batu_kali__1_Pc___6_Ps.">#REF!</definedName>
    <definedName name="Pasang_pondasi_batu_kosong__Anstamping">#REF!</definedName>
    <definedName name="Pasang_rangka___plafond_gypsum_10mm">#REF!</definedName>
    <definedName name="Pasang_rangka_langit_langit___1.00_x_1.00__m___kayu__Akasia">#REF!</definedName>
    <definedName name="Pasang_rangka_langit_langit___1.00_x_1.00__m___kayu__meranti">#REF!</definedName>
    <definedName name="Pasangan_Aanstamping">#REF!</definedName>
    <definedName name="Pasangan_Acian">#REF!</definedName>
    <definedName name="Pasangan_bata_merah_tebal_½_bata__1_Pc___3_Ps">#REF!</definedName>
    <definedName name="Pasangan_bata_merah_tebal_½_bata__1_Pc___6_Ps">#REF!</definedName>
    <definedName name="Pasangan_Papan_KY_Ulin">#REF!</definedName>
    <definedName name="Pasangan_Seteng_Bata">#REF!</definedName>
    <definedName name="pasangpipa25">[240]ANALISA!$I$282</definedName>
    <definedName name="pasangpipa50">[240]ANALISA!$I$302</definedName>
    <definedName name="pasangpipa75">[240]ANALISA!$I$322</definedName>
    <definedName name="pasar_batu_kali">#REF!</definedName>
    <definedName name="pasbamer3">#REF!</definedName>
    <definedName name="pasbamer5">#REF!</definedName>
    <definedName name="PASBATAK_1">#REF!</definedName>
    <definedName name="PASBATAK_2">#REF!</definedName>
    <definedName name="PASBATMOR_1">#REF!</definedName>
    <definedName name="PASBATMOR_2">#REF!</definedName>
    <definedName name="pasbatu">#REF!</definedName>
    <definedName name="PASBATU_PLESTER">#REF!</definedName>
    <definedName name="pasbtempel">#REF!</definedName>
    <definedName name="pasbttuk">#REF!</definedName>
    <definedName name="pasdingran">#REF!</definedName>
    <definedName name="pasgi">#REF!</definedName>
    <definedName name="pasgran30">#REF!</definedName>
    <definedName name="pasgran40">#REF!</definedName>
    <definedName name="PASIR">#REF!</definedName>
    <definedName name="Pasir__gorong2_sd45">#REF!</definedName>
    <definedName name="pasir_B_0">#REF!</definedName>
    <definedName name="pasir_beton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p">#REF!</definedName>
    <definedName name="pasir_pasang">#REF!</definedName>
    <definedName name="Pasir_PAsang_batu_mortar">#REF!</definedName>
    <definedName name="pasir_u">#REF!</definedName>
    <definedName name="PasirBeton">'[188]Harga Satuan'!$J$28</definedName>
    <definedName name="pasircor">'[7]Har-sat finish'!$E$33</definedName>
    <definedName name="pasirpasang">#REF!</definedName>
    <definedName name="PASIRURUG">#REF!</definedName>
    <definedName name="paskaca">#REF!</definedName>
    <definedName name="paskeramik">#REF!</definedName>
    <definedName name="pasnaco">#REF!</definedName>
    <definedName name="paspaving">#REF!</definedName>
    <definedName name="PASS">#N/A</definedName>
    <definedName name="PASUR">'[84] R A B'!#REF!</definedName>
    <definedName name="patok">#REF!</definedName>
    <definedName name="patok_km">#REF!</definedName>
    <definedName name="PATOKKM">#REF!</definedName>
    <definedName name="patokpengarah">#REF!</definedName>
    <definedName name="PATUNG">'[134]A+Supl.'!#REF!</definedName>
    <definedName name="paur">[96]harsat!$G$31</definedName>
    <definedName name="paur_2">[97]harsat!$G$31</definedName>
    <definedName name="paur_4">[98]harsat!$G$31</definedName>
    <definedName name="pav">'[75]Sat~Bahu'!$C$82</definedName>
    <definedName name="pavabu6">#REF!</definedName>
    <definedName name="pavabu8">#REF!</definedName>
    <definedName name="pavblock8">#REF!</definedName>
    <definedName name="paving">#REF!</definedName>
    <definedName name="Paving_Block">#REF!</definedName>
    <definedName name="Paving_Stone">#REF!</definedName>
    <definedName name="paving6">#REF!</definedName>
    <definedName name="paving8">#REF!</definedName>
    <definedName name="pavingblock">[70]harga!#REF!</definedName>
    <definedName name="payung">#REF!</definedName>
    <definedName name="PB">#REF!</definedName>
    <definedName name="pb.125">'[75]Sat~Bahu'!$C$109</definedName>
    <definedName name="pb.200hp">'[75]Sat~Bahu'!$C$93</definedName>
    <definedName name="pb.500">'[75]Sat~Bahu'!$C$110</definedName>
    <definedName name="pb6abu">'[4]HB '!#REF!</definedName>
    <definedName name="pb6abu3">'[101]HB '!#REF!</definedName>
    <definedName name="pb6merah">'[4]HB '!#REF!</definedName>
    <definedName name="pb8abu">#REF!</definedName>
    <definedName name="pb8merah">'[4]HB '!#REF!</definedName>
    <definedName name="pbata3">#REF!</definedName>
    <definedName name="pbs100_23">"$#REF!.$M$142"</definedName>
    <definedName name="pbs15_23">"$#REF!.$M$119"</definedName>
    <definedName name="pbs150_23">"$#REF!.$M$117"</definedName>
    <definedName name="pbs40_23">"$#REF!.$M$162"</definedName>
    <definedName name="pbs50_23">"$#REF!.$M$143"</definedName>
    <definedName name="pbs65_23">"$#REF!.$M$118"</definedName>
    <definedName name="pbs80_23">"$#REF!.$M$160"</definedName>
    <definedName name="pbsf100">#REF!</definedName>
    <definedName name="pbsf100_23">"$#REF!.$M$146"</definedName>
    <definedName name="pbsf150">#REF!</definedName>
    <definedName name="pbsf150_23">"$#REF!.$M$120"</definedName>
    <definedName name="pbsf65">#REF!</definedName>
    <definedName name="pbsf65_23">"$#REF!.$M$121"</definedName>
    <definedName name="pbsf80">#REF!</definedName>
    <definedName name="pbsf80_23">"$#REF!.$M$165"</definedName>
    <definedName name="pbtk">#REF!</definedName>
    <definedName name="pc">'[75]Sat~Bahu'!$C$55</definedName>
    <definedName name="pc.20x20">[70]harga!#REF!</definedName>
    <definedName name="pc.merah">[63]har.sat.S!$I$16</definedName>
    <definedName name="pc.warna">[63]har.sat.S!$I$15</definedName>
    <definedName name="PC_1">#REF!</definedName>
    <definedName name="PC_2">#REF!</definedName>
    <definedName name="pc50_23">"$#REF!.$V$248"</definedName>
    <definedName name="pc80_23">"$#REF!.$V$111"</definedName>
    <definedName name="pcb10b85">#REF!</definedName>
    <definedName name="pcf80_23">"$#REF!.$V$113"</definedName>
    <definedName name="pcgresik">#REF!</definedName>
    <definedName name="PCI">#REF!</definedName>
    <definedName name="PCM">#REF!</definedName>
    <definedName name="pcsg">'[205]Harga Bahan &amp; Upah'!$D$34</definedName>
    <definedName name="pctigaroda">#REF!</definedName>
    <definedName name="PD">#REF!</definedName>
    <definedName name="PdptCttRange">#REF!</definedName>
    <definedName name="PdptRange">#REF!</definedName>
    <definedName name="pearlstone">[60]anal!#REF!</definedName>
    <definedName name="pecahbatu">[56]SB!#REF!</definedName>
    <definedName name="PEDESTRIANROLLER">#REF!</definedName>
    <definedName name="Pedetrian_roller">#REF!</definedName>
    <definedName name="pegangan_jendela">[138]SATUAN!$E$69</definedName>
    <definedName name="peganganjendela">[63]har.sat.S!$I$117</definedName>
    <definedName name="peganganpintu">[63]har.sat.S!$I$118</definedName>
    <definedName name="PEK">#REF!</definedName>
    <definedName name="pek.6a">[70]rab!#REF!</definedName>
    <definedName name="pek.7">[70]rab!#REF!</definedName>
    <definedName name="PEK.BATU">'[114]HARGA BAHAN'!$F$20</definedName>
    <definedName name="pek_23">"$#REF!.$J$297"</definedName>
    <definedName name="Pek_Alat_Penggantung">#REF!</definedName>
    <definedName name="Pek_atap_asbes">'[177]Daftar Analisa'!#REF!</definedName>
    <definedName name="Pek_atap_genteng_metal">#REF!</definedName>
    <definedName name="Pek_atap_genteng_tanah">'[177]Daftar Analisa'!#REF!</definedName>
    <definedName name="Pek_Atap_Plafond">#REF!</definedName>
    <definedName name="Pek_atap_seng">'[177]Daftar Analisa'!#REF!</definedName>
    <definedName name="Pek_atap_sirap">'[177]Daftar Analisa'!#REF!</definedName>
    <definedName name="Pek_Betnbertulang_1_2_3_balok">#REF!</definedName>
    <definedName name="Pek_Betnbertulang_1_2_3_kolom">#REF!</definedName>
    <definedName name="Pek_betnbertulang_1_2_3_untuk_dak">'[177]Daftar Analisa'!#REF!</definedName>
    <definedName name="Pek_Betnbertulang_1_2_3_untuk_kolom">'[177]Daftar Analisa'!#REF!</definedName>
    <definedName name="Pek_Beton_1_2_3">'[241]Daftar Analisa'!$F$85</definedName>
    <definedName name="Pek_Beton_1_2_5">'[241]Daftar Analisa'!$F$65</definedName>
    <definedName name="Pek_Beton_1_2_6_tebal_7cm">'[241]Daftar Analisa'!$F$75</definedName>
    <definedName name="Pek_Beton_Bekisting">'[241]Daftar Analisa'!$F$190</definedName>
    <definedName name="Pek_Beton_Bekisting_Balok">'[241]Daftar Analisa'!$F$235</definedName>
    <definedName name="Pek_Beton_Bekisting_Kolom">'[241]Daftar Analisa'!$F$221</definedName>
    <definedName name="Pek_Beton_Bekisting_sloof_ringbalk">'[241]Daftar Analisa'!$F$207</definedName>
    <definedName name="Pek_Betonbertulang_1_2_3_untuk_balok">'[177]Daftar Analisa'!#REF!</definedName>
    <definedName name="Pek_Betonbertulang_1_2_3_untuk_kolom">'[177]Daftar Analisa'!#REF!</definedName>
    <definedName name="Pek_Betonbertulang_1_2_3_untuk_pondasi">#REF!</definedName>
    <definedName name="Pek_Betonbertulang_1_2_3_untuk_sloof_ringbalk">'[177]Daftar Analisa'!#REF!</definedName>
    <definedName name="Pek_Betonbertulang_11_x_11_kolom">#REF!</definedName>
    <definedName name="Pek_Cat_kilap_baru_3xcat">#REF!</definedName>
    <definedName name="Pek_Cat_Kilap_Kayulama">#REF!</definedName>
    <definedName name="Pek_Cat_kilap_lama_lanan_">'[177]Daftar Analisa'!#REF!</definedName>
    <definedName name="Pek_Cat_tembok_baru">'[177]Daftar Analisa'!$F$589</definedName>
    <definedName name="Pek_Cat_tembok_lama">#REF!</definedName>
    <definedName name="Pek_Dinding_bata_1_2">'[241]Daftar Analisa'!$F$341</definedName>
    <definedName name="Pek_Dinding_bata_1_4">#REF!</definedName>
    <definedName name="Pek_Dinding_bata1_1_2">#REF!</definedName>
    <definedName name="Pek_dinding_papan_lanan">'[177]Daftar Analisa'!#REF!</definedName>
    <definedName name="Pek_dinding_papan_ulin">'[177]Daftar Analisa'!#REF!</definedName>
    <definedName name="Pek_jendela_kaca_3mm">'[177]Daftar Analisa'!#REF!</definedName>
    <definedName name="Pek_jendela_kaca_5mm">'[177]Daftar Analisa'!#REF!</definedName>
    <definedName name="Pek_ker_lnt_anti_slip">'[177]Daftar Analisa'!$F$417</definedName>
    <definedName name="Pek_Kusen_Daun_Pintu_Jend">#REF!</definedName>
    <definedName name="Pek_kusen_pintu_jendela_ulin">#REF!</definedName>
    <definedName name="Pek_Lantai">#REF!</definedName>
    <definedName name="Pek_Listplank_papan_lanan_2x20cm">'[177]Daftar Analisa'!#REF!</definedName>
    <definedName name="Pek_Listplank_papan_lanan_2x30cm">'[177]Daftar Analisa'!#REF!</definedName>
    <definedName name="Pek_Listplank_papan_ulin_2x20cm">'[177]Daftar Analisa'!#REF!</definedName>
    <definedName name="Pek_Listplank_papan_ulin_2x30cm">#REF!</definedName>
    <definedName name="Pek_Listrik">#REF!</definedName>
    <definedName name="Pek_Pas_bata1_camp_1_2">#REF!</definedName>
    <definedName name="Pek_Pas_bata1_camp_1_4">#REF!</definedName>
    <definedName name="Pek_Pas_bata1_sal_air_camp_1_4">#REF!</definedName>
    <definedName name="Pek_Pas_Kawat_Harmonika">'[177]Daftar Analisa'!#REF!</definedName>
    <definedName name="Pek_Pas_keramik_dinding">'[177]Daftar Analisa'!$F$434</definedName>
    <definedName name="Pek_Pas_keramik_lantai">'[177]Daftar Analisa'!#REF!</definedName>
    <definedName name="Pek_Pas_roster">'[177]Daftar Analisa'!$F$385</definedName>
    <definedName name="Pek_Pas_tegel_20x20cm_kepala_basah">'[177]Daftar Analisa'!#REF!</definedName>
    <definedName name="Pek_Paskermk_antislip">#REF!</definedName>
    <definedName name="Pek_pemuung_asbes">'[177]Daftar Analisa'!#REF!</definedName>
    <definedName name="Pek_pemuung_genteng_metal_model_C">#REF!</definedName>
    <definedName name="Pek_pemuung_genteng_metal_model_U">#REF!</definedName>
    <definedName name="Pek_pemuung_genteng_tanah">#REF!</definedName>
    <definedName name="Pek_pemuung_seng">#REF!</definedName>
    <definedName name="Pek_pendahuluan">#REF!</definedName>
    <definedName name="Pek_Pengecatan">#REF!</definedName>
    <definedName name="Pek_pintu_jendela_ulin">#REF!</definedName>
    <definedName name="Pek_plafond_kalsiboad_Rgka_kayulanan">#REF!</definedName>
    <definedName name="Pek_plafond_laksiborsd_Rgka_kayulanan">#REF!</definedName>
    <definedName name="Pek_plafond_papan_lann_Rgka_kayulanan">'[177]Daftar Analisa'!#REF!</definedName>
    <definedName name="Pek_plafond_plywood_3mm_Rgka_kayulanan">#REF!</definedName>
    <definedName name="Pek_plafond_plywood_4mm_Rgka_kayulanan">#REF!</definedName>
    <definedName name="Pek_Plesteran_tebal15cm_camp_1_2">'[241]Daftar Analisa'!$F$361</definedName>
    <definedName name="Pek_Plesteran_tebal15cm_camp_1_4">#REF!</definedName>
    <definedName name="Pek_Plesteran_tebal15cm_camp_1_6">#REF!</definedName>
    <definedName name="Pek_Pond_Batu_gunung_1_4">'[177]Daftar Analisa'!$F$48</definedName>
    <definedName name="Pek_Pond_Batu_Kosong">'[177]Daftar Analisa'!$F$40</definedName>
    <definedName name="Pek_rangka_atap_genteng">#REF!</definedName>
    <definedName name="Pek_rangka_atap_sirap">'[177]Daftar Analisa'!#REF!</definedName>
    <definedName name="Pek_Rangka_Bdn_Dinding">#REF!</definedName>
    <definedName name="Pek_rangka_kudakuda_kayulanan">#REF!</definedName>
    <definedName name="Pek_Sanitair">#REF!</definedName>
    <definedName name="Pek_Tanah_Pondasi">#REF!</definedName>
    <definedName name="Pek_Tnh_Galian_tanah_Pondasi">'[241]Daftar Analisa'!$F$18</definedName>
    <definedName name="Pek_Tnh_Urugan_Dipadatkan">#REF!</definedName>
    <definedName name="Pek_Tnh_Urugan_kembali">#REF!</definedName>
    <definedName name="Pek_Tnh_Urugan_Pasir_sublantai_pondasi">'[241]Daftar Analisa'!$F$34</definedName>
    <definedName name="pekerja">#REF!</definedName>
    <definedName name="pekerja_2">[97]harsat!$G$130</definedName>
    <definedName name="pekerja_4">[98]harsat!$G$130</definedName>
    <definedName name="pekerja_AC">#REF!</definedName>
    <definedName name="pekerja_ACL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kali">#REF!</definedName>
    <definedName name="pekerja_begisting">#REF!</definedName>
    <definedName name="pekerja_ctsb">#REF!</definedName>
    <definedName name="pekerja_gali_saluran">#REF!</definedName>
    <definedName name="pekerja_galian_biasa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K_1_2_5">#REF!</definedName>
    <definedName name="pekerja_K_2_2_5">#REF!</definedName>
    <definedName name="pekerja_lapen">#REF!</definedName>
    <definedName name="pekerja_macadam">#REF!</definedName>
    <definedName name="pekerja_marka">#REF!</definedName>
    <definedName name="pekerja_marka_jalan">#REF!</definedName>
    <definedName name="pekerja_pancang">#REF!</definedName>
    <definedName name="pekerja_pancang_beton">#REF!</definedName>
    <definedName name="pekerja_PAsang_batu_mortar">#REF!</definedName>
    <definedName name="pekerja_patok_hektometer">#REF!</definedName>
    <definedName name="pekerja_patok_kilometer">#REF!</definedName>
    <definedName name="pekerja_patok_pengarah">#REF!</definedName>
    <definedName name="pekerja_pembersihan_pembongkaran">#REF!</definedName>
    <definedName name="pekerja_Pembongkaran_bangun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yiapan_badan_jalan">#REF!</definedName>
    <definedName name="pekerja_prime_coat">#REF!</definedName>
    <definedName name="pekerja_sandaran">#REF!</definedName>
    <definedName name="pekerja_t">#REF!</definedName>
    <definedName name="pekerja_tack_coat">#REF!</definedName>
    <definedName name="pekerja_telford">#REF!</definedName>
    <definedName name="pekerja_tulangan">#REF!</definedName>
    <definedName name="PEKERJA_URUG_TANAH_BIASA">#REF!</definedName>
    <definedName name="pekerja_URUGAN_TANAH_PILIHAN">#REF!</definedName>
    <definedName name="pekerjaan">[70]rab!#REF!</definedName>
    <definedName name="PEKERJAAN__A_C">#REF!</definedName>
    <definedName name="PEKERJAAN__A_C_23">"$#REF!.$E$326"</definedName>
    <definedName name="PEKERJAAN_CAT">#REF!</definedName>
    <definedName name="PEKERJAAN_CAT_23">"$#REF!.$E$260"</definedName>
    <definedName name="PEKERJAAN_CCTV__SOUND_SYSTEM____MATV">#REF!</definedName>
    <definedName name="PEKERJAAN_CCTV__SOUND_SYSTEM____MATV_23">"$#REF!.$E$454"</definedName>
    <definedName name="PEKERJAAN_DINDING_DAN_FINISHING_DINDING">#REF!</definedName>
    <definedName name="PEKERJAAN_DINDING_DAN_FINISHING_DINDING_23">"$#REF!.$E$84"</definedName>
    <definedName name="PEKERJAAN_FINISHING_LANTAI">#REF!</definedName>
    <definedName name="PEKERJAAN_FINISHING_LANTAI_23">"$#REF!.$E$199"</definedName>
    <definedName name="PEKERJAAN_GONDOLA">#REF!</definedName>
    <definedName name="PEKERJAAN_GONDOLA_23">"$#REF!.$E$464"</definedName>
    <definedName name="PEKERJAAN_LIFT_ex_KOREA">#REF!</definedName>
    <definedName name="PEKERJAAN_LIFT_ex_KOREA_23">"$#REF!.$E$390"</definedName>
    <definedName name="PEKERJAAN_LISTRIK___GENSET">#REF!</definedName>
    <definedName name="PEKERJAAN_LISTRIK___GENSET_23">"$#REF!.$E$403"</definedName>
    <definedName name="PEKERJAAN_LUAR">#REF!</definedName>
    <definedName name="PEKERJAAN_LUAR_23">"$#REF!.$#REF!$#REF!"</definedName>
    <definedName name="PEKERJAAN_PLAFOND">#REF!</definedName>
    <definedName name="PEKERJAAN_PLAFOND_23">"$#REF!.$E$133"</definedName>
    <definedName name="PEKERJAAN_PLUMBING___SANITARY">#REF!</definedName>
    <definedName name="PEKERJAAN_PLUMBING___SANITARY_23">"$#REF!.$E$334"</definedName>
    <definedName name="PEKERJAAN_PONDASI">#REF!</definedName>
    <definedName name="PEKERJAAN_PONDASI_23">"$#REF!.$E$20"</definedName>
    <definedName name="PEKERJAAN_RAILING_DAN_LAIN___LAIN">#REF!</definedName>
    <definedName name="PEKERJAAN_RAILING_DAN_LAIN___LAIN_23">"$#REF!.$E$275"</definedName>
    <definedName name="PEKERJAAN_SPRINKLER___FIRE_FIGHTING">#REF!</definedName>
    <definedName name="PEKERJAAN_SPRINKLER___FIRE_FIGHTING_23">"$#REF!.$E$351"</definedName>
    <definedName name="PEKERJAAN_STRUKTUR_ATAS_DAN_ATAP">#REF!</definedName>
    <definedName name="PEKERJAAN_STRUKTUR_ATAS_DAN_ATAP_23">"$#REF!.$E$69"</definedName>
    <definedName name="PEKERJAAN_SUB_STRUKTUR">#REF!</definedName>
    <definedName name="PEKERJAAN_SUB_STRUKTUR_23">"$#REF!.$E$38"</definedName>
    <definedName name="PEKERJAAN_TANAH">#REF!</definedName>
    <definedName name="PEKERJAAN_TANAH_23">"$#REF!.$E$7"</definedName>
    <definedName name="PEKERJAAN_TELEPON">#REF!</definedName>
    <definedName name="PEKERJAAN_TELEPON_23">"$#REF!.$E$425"</definedName>
    <definedName name="pekerjaterampil">[96]harsat!$G$129</definedName>
    <definedName name="pekerjaterampil_2">[97]harsat!$G$129</definedName>
    <definedName name="pekerjaterampil_4">[98]harsat!$G$129</definedName>
    <definedName name="peklas">'[50]Up &amp; bhn'!#REF!</definedName>
    <definedName name="peksalur">#REF!</definedName>
    <definedName name="peksetengah">'[83]har-sat'!$E$262</definedName>
    <definedName name="pel">#REF!</definedName>
    <definedName name="Pelak" hidden="1">'[242]Satuan Dasar'!#REF!</definedName>
    <definedName name="pelaksa">[21]RINCIAN!#REF!</definedName>
    <definedName name="Pelaksana">'[243]L. Hr'!$R$79</definedName>
    <definedName name="Pelesteran">#REF!</definedName>
    <definedName name="Peli">#REF!</definedName>
    <definedName name="pelumas">'[79]Harga Dasar'!#REF!</definedName>
    <definedName name="pemb_operator">#REF!</definedName>
    <definedName name="pemb24">#REF!</definedName>
    <definedName name="pemb39">#REF!</definedName>
    <definedName name="pembaloksekat">'[152]D.K H'!#REF!</definedName>
    <definedName name="Pembangunan_Gedung_Kelas_Belajar_Jurusan_Kebidanan">'[244]H. Bahan. @2R0'!#REF!</definedName>
    <definedName name="Pembantu.Tukang">#REF!</definedName>
    <definedName name="Pembantu_Operator">#REF!</definedName>
    <definedName name="pembantu_tk">#REF!</definedName>
    <definedName name="Pembantu_Tukang">#REF!</definedName>
    <definedName name="PembantuOperator">[56]SB!#REF!</definedName>
    <definedName name="PembantuSopir">[56]SB!#REF!</definedName>
    <definedName name="pembantutkbatu">'[83]har-sat'!$E$247</definedName>
    <definedName name="PembatuMekani">[56]SB!#REF!</definedName>
    <definedName name="pembersihan">#REF!</definedName>
    <definedName name="PEMBERSIHAN_LAHAN">#REF!</definedName>
    <definedName name="pembersihan_pembongkaran">#REF!</definedName>
    <definedName name="PEMBERSIHANLOKASI">#REF!</definedName>
    <definedName name="Pembesian">#REF!</definedName>
    <definedName name="Pembesian__dengan_besi_polos_atau_besi_ulir">#REF!</definedName>
    <definedName name="pembesian_2">#REF!</definedName>
    <definedName name="pembesian_6">#REF!</definedName>
    <definedName name="pembesian_7">#REF!</definedName>
    <definedName name="Pembesian_polos">#REF!</definedName>
    <definedName name="Pembesian_ulir">#REF!</definedName>
    <definedName name="PEMBONGKARAN">[62]ANALISA!#REF!</definedName>
    <definedName name="Pembongkaran_bangunan">#REF!</definedName>
    <definedName name="Pembuatan_jalan_alih">#REF!</definedName>
    <definedName name="Pemuung_Genteng_Metal">#REF!</definedName>
    <definedName name="Pemuung_Seng">#REF!</definedName>
    <definedName name="PEN">'[84] R A B'!#REF!</definedName>
    <definedName name="peng">#REF!</definedName>
    <definedName name="PENGALAMAN">#REF!</definedName>
    <definedName name="PENGARAH_1">#REF!</definedName>
    <definedName name="PENGARAH_2">#REF!</definedName>
    <definedName name="Pengecatan_bidang_kayu_lama">#REF!</definedName>
    <definedName name="pengecatan_kayu">#REF!</definedName>
    <definedName name="Pengecatan_langit_langit__plafond">#REF!</definedName>
    <definedName name="Pengecatan_tembok_baru__1_lapis_plamir_1_lapis_cat_dasar__2_lapis_cat_penutup">#REF!</definedName>
    <definedName name="Pengecatan_tembok_lama___1_lapis_cat_dasar__2_lapis_cat_penutup">#REF!</definedName>
    <definedName name="PengetarBeton4">[56]SB!#REF!</definedName>
    <definedName name="PENGGAL_KATA">#REF!</definedName>
    <definedName name="PENGURUS">#REF!</definedName>
    <definedName name="penjaga">#REF!</definedName>
    <definedName name="penjaga_2">[97]harsat!#REF!</definedName>
    <definedName name="penjaga_4">[98]harsat!#REF!</definedName>
    <definedName name="penmac">[62]ANALISA!#REF!</definedName>
    <definedName name="pentin">'[50]Up &amp; bhn'!#REF!</definedName>
    <definedName name="penulangan_pancang_beton">#REF!</definedName>
    <definedName name="penutupplafond">#REF!</definedName>
    <definedName name="PenyemprotAspal1000">[56]SB!#REF!</definedName>
    <definedName name="PERABOT">#REF!</definedName>
    <definedName name="PERALATAN">#REF!</definedName>
    <definedName name="PERALATAN_4">'[245]BAHAN  lap'!#REF!</definedName>
    <definedName name="Perancah">#REF!</definedName>
    <definedName name="perancah_B_0">#REF!</definedName>
    <definedName name="perancah_K_1_2_5">#REF!</definedName>
    <definedName name="perancah_K_2_2_5">#REF!</definedName>
    <definedName name="PERBANDINGAN">'[246] ANL. bw'!#REF!</definedName>
    <definedName name="perekat">'[50]Up &amp; bhn'!#REF!</definedName>
    <definedName name="PERHITSEWA">#REF!</definedName>
    <definedName name="PERPUS">#REF!</definedName>
    <definedName name="PERSIAPAN">#REF!</definedName>
    <definedName name="PERSONIL_1">#REF!</definedName>
    <definedName name="PERSONIL_2">#REF!</definedName>
    <definedName name="PF_S_37">"$#REF!.$B$5:$O$5"</definedName>
    <definedName name="pgc">#REF!</definedName>
    <definedName name="pgc_23">"$#REF!.$M$229"</definedName>
    <definedName name="pgrkwtduri">#REF!</definedName>
    <definedName name="ph100_23">"$#REF!.$#REF!$#REF!"</definedName>
    <definedName name="ph150_23">"$#REF!.$#REF!$#REF!"</definedName>
    <definedName name="phf100_23">"$#REF!.$#REF!$#REF!"</definedName>
    <definedName name="phf150_23">"$#REF!.$#REF!$#REF!"</definedName>
    <definedName name="phisik.012">#REF!</definedName>
    <definedName name="phisik.012.apbn">#REF!</definedName>
    <definedName name="phisik.012.bln">#REF!</definedName>
    <definedName name="phisik.019">#REF!</definedName>
    <definedName name="phisik.019.apbn">#REF!</definedName>
    <definedName name="phisik.019.bln">#REF!</definedName>
    <definedName name="phisik.034">#REF!</definedName>
    <definedName name="phisik.034.apbn">#REF!</definedName>
    <definedName name="phisik.034.bln">#REF!</definedName>
    <definedName name="phisik.055">#REF!</definedName>
    <definedName name="phisik.055.apbn">#REF!</definedName>
    <definedName name="phisik.055.bln">#REF!</definedName>
    <definedName name="phisik.073">#REF!</definedName>
    <definedName name="phisik.073.apbn">#REF!</definedName>
    <definedName name="phisik.073.bln">#REF!</definedName>
    <definedName name="phisik.075">#REF!</definedName>
    <definedName name="phisik.075.apbn">#REF!</definedName>
    <definedName name="phisik.075.bln">#REF!</definedName>
    <definedName name="phisik.077">#REF!</definedName>
    <definedName name="phisik.090">#REF!</definedName>
    <definedName name="phisik.090.apbn">#REF!</definedName>
    <definedName name="phisik.090.bln">#REF!</definedName>
    <definedName name="PickUp">#REF!</definedName>
    <definedName name="pijar">#REF!</definedName>
    <definedName name="pijar25">#REF!</definedName>
    <definedName name="PIL_37">"$#REF!.$AN$7:$AP$22"</definedName>
    <definedName name="pile32">[50]Str!#REF!</definedName>
    <definedName name="PIMPINAN">[120]HRG_NO_PRINT!$L$6</definedName>
    <definedName name="PINJEN">#REF!</definedName>
    <definedName name="PINTU_A_37">"$#REF!.$L$61"</definedName>
    <definedName name="PINTU_B_37">"$#REF!.$L$62"</definedName>
    <definedName name="PINTU_BASE_37">"$#REF!.$L$60"</definedName>
    <definedName name="PINTU_C_37">"$#REF!.$L$63"</definedName>
    <definedName name="pintu_gudang">#REF!</definedName>
    <definedName name="pintu_pabrikasi">[138]SATUAN!$E$64</definedName>
    <definedName name="pintu_pagar_besi_kompl">#REF!</definedName>
    <definedName name="Pintu_Panil">#REF!</definedName>
    <definedName name="pintu1">[60]anal!#REF!</definedName>
    <definedName name="pintu2">[60]anal!#REF!</definedName>
    <definedName name="pintu3">[60]anal!#REF!</definedName>
    <definedName name="pintu4">[60]anal!#REF!</definedName>
    <definedName name="pintu5">[60]anal!#REF!</definedName>
    <definedName name="pintuair">#REF!</definedName>
    <definedName name="pintudoubleteakwood">#REF!</definedName>
    <definedName name="pintudoubletriplek">#REF!</definedName>
    <definedName name="pintupanilkamper">#REF!</definedName>
    <definedName name="pintupanilmultiplek">#REF!</definedName>
    <definedName name="PIP_37">"$#REF!.$AH$7:$AJ$22"</definedName>
    <definedName name="PIPA">'[84] R A B'!#REF!</definedName>
    <definedName name="pipa_galvanis_sandaran">#REF!</definedName>
    <definedName name="Pipa_PVC_4">#REF!</definedName>
    <definedName name="pipa1">#REF!</definedName>
    <definedName name="pipa4">#REF!</definedName>
    <definedName name="pipabesi">#REF!</definedName>
    <definedName name="pipabs2">#REF!</definedName>
    <definedName name="PIPAØ139.8CM">#REF!</definedName>
    <definedName name="PIPAØ15CM">#REF!</definedName>
    <definedName name="piparel25">#REF!</definedName>
    <definedName name="PIPE_37">"$#REF!.$A$304:$S$351"</definedName>
    <definedName name="PISAN3_">#REF!</definedName>
    <definedName name="pitu_BRC">#REF!</definedName>
    <definedName name="pj">'[75]Sat~Bahu'!$C$66</definedName>
    <definedName name="PJG">#REF!</definedName>
    <definedName name="pju">#REF!</definedName>
    <definedName name="PK">[204]BAHAN!$F$181</definedName>
    <definedName name="PK_2">[140]bahan!$G$141</definedName>
    <definedName name="PK_4">[141]bahan!$G$141</definedName>
    <definedName name="PKAT14">'[84] R A B'!#REF!</definedName>
    <definedName name="PKAT19">'[84] R A B'!#REF!</definedName>
    <definedName name="pkj">[61]har.sat.B!$H$153</definedName>
    <definedName name="pkk">'[43]H S D'!$E$10</definedName>
    <definedName name="pkpmp">#REF!</definedName>
    <definedName name="PKRJ">'[231]upah bahan'!$E$15</definedName>
    <definedName name="Pkseng">#REF!</definedName>
    <definedName name="Pktrip">#REF!</definedName>
    <definedName name="plafgrc6">#REF!</definedName>
    <definedName name="plafgyp9">#REF!</definedName>
    <definedName name="plafond">[60]anal!#REF!</definedName>
    <definedName name="plafond_cals">#REF!</definedName>
    <definedName name="pLAFOND_CALSIBOARD">#REF!</definedName>
    <definedName name="plafond_gypsum">#REF!</definedName>
    <definedName name="Plafond_Papan_Lanan">#REF!</definedName>
    <definedName name="Plafond_Plywood">#REF!</definedName>
    <definedName name="plafonddanrangka">#REF!</definedName>
    <definedName name="plamer">[133]DHSB!$G$25</definedName>
    <definedName name="plamir">#REF!</definedName>
    <definedName name="Plamir_kayu">#REF!</definedName>
    <definedName name="plamirkayu">#REF!</definedName>
    <definedName name="plamirtbk">#REF!</definedName>
    <definedName name="plamirtembok">#REF!</definedName>
    <definedName name="plamur">'[50]Up &amp; bhn'!#REF!</definedName>
    <definedName name="Plamurk">#REF!</definedName>
    <definedName name="plamurt">#REF!</definedName>
    <definedName name="plastik">'[4]HB '!$F$187</definedName>
    <definedName name="PLAT">[210]Bahan!$G$50</definedName>
    <definedName name="plat_atap">[47]ANALISA!#REF!</definedName>
    <definedName name="Plat_Bed_Truck">#REF!</definedName>
    <definedName name="plat_beton_K300">#REF!</definedName>
    <definedName name="Plat_beton_W">#REF!</definedName>
    <definedName name="plat_seng">#REF!</definedName>
    <definedName name="PLAT12">#REF!</definedName>
    <definedName name="PLAT15">#REF!</definedName>
    <definedName name="PLAT8CM">#REF!</definedName>
    <definedName name="platbordes">#REF!</definedName>
    <definedName name="platstrip">'[4]HB '!$F$65</definedName>
    <definedName name="plest13">#REF!</definedName>
    <definedName name="plest15">#REF!</definedName>
    <definedName name="plest3">#REF!</definedName>
    <definedName name="plest5">#REF!</definedName>
    <definedName name="plester13">[60]anal!#REF!</definedName>
    <definedName name="plester13_2">#REF!</definedName>
    <definedName name="plester13_6">#REF!</definedName>
    <definedName name="plester13_7">#REF!</definedName>
    <definedName name="plester14">#REF!</definedName>
    <definedName name="plester14_2">#REF!</definedName>
    <definedName name="plester14_6">#REF!</definedName>
    <definedName name="plester14_7">#REF!</definedName>
    <definedName name="plester15">[60]anal!$I$161</definedName>
    <definedName name="plester3">#REF!</definedName>
    <definedName name="plester5">#REF!</definedName>
    <definedName name="Plesteran">#REF!</definedName>
    <definedName name="Plesteran_1_Pc___3_Ps__tebal_15_mm.">#REF!</definedName>
    <definedName name="Plesteran_1_Pc___6_Ps__tebal_15_mm.">#REF!</definedName>
    <definedName name="plesterwater">[60]anal!#REF!</definedName>
    <definedName name="plin">[247]Bahan!$H$33</definedName>
    <definedName name="PLINT">'[84] R A B'!#REF!</definedName>
    <definedName name="plit">#REF!</definedName>
    <definedName name="plituran">'[133]AHS. MB'!$L$13</definedName>
    <definedName name="pliturjadi">[63]har.sat.S!$I$106</definedName>
    <definedName name="PLMKY">'[84] R A B'!#REF!</definedName>
    <definedName name="PLMTM">'[84] R A B'!#REF!</definedName>
    <definedName name="PLP_37">"$#REF!.$Z$7:$AF$22"</definedName>
    <definedName name="plt">'[5]RAB 2'!$B$1:$H$173</definedName>
    <definedName name="plum">#REF!</definedName>
    <definedName name="plum_23">"$#REF!.$L$14"</definedName>
    <definedName name="ply.3.6">[70]harga!#REF!</definedName>
    <definedName name="ply.3.6mm">[70]harga!#REF!</definedName>
    <definedName name="ply.9mm">[70]harga!#REF!</definedName>
    <definedName name="plywood">#REF!</definedName>
    <definedName name="plywood.2x">[70]analis!#REF!</definedName>
    <definedName name="pm">#REF!</definedName>
    <definedName name="PMAKADAM">[62]ANALISA!#REF!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r">#REF!</definedName>
    <definedName name="pntbs">#REF!</definedName>
    <definedName name="PO">'[75]Sat~Bahu'!$C$13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litur">#REF!</definedName>
    <definedName name="polituran">#REF!</definedName>
    <definedName name="polol">#REF!</definedName>
    <definedName name="PompaAir">[56]SB!#REF!</definedName>
    <definedName name="pondasi">#REF!</definedName>
    <definedName name="Pondasi_Batu_Gunung">#REF!</definedName>
    <definedName name="Pondasi_Beton_Bertulang_Praktis">#REF!</definedName>
    <definedName name="Pondasi_Roolag_Bata">#REF!</definedName>
    <definedName name="PONDASI_TAPAK">#REF!</definedName>
    <definedName name="porous">#REF!</definedName>
    <definedName name="PORUS">[62]ANALISA!#REF!</definedName>
    <definedName name="POS">#REF!</definedName>
    <definedName name="potong">[50]Str!#REF!</definedName>
    <definedName name="PP">#REF!</definedName>
    <definedName name="ppasang">'[83]har-sat'!$E$10</definedName>
    <definedName name="pph">#REF!</definedName>
    <definedName name="pph_23">"$#REF!.$C$2"</definedName>
    <definedName name="ppn">#REF!</definedName>
    <definedName name="ppn.012.apbn">#REF!</definedName>
    <definedName name="ppn.012.bln">#REF!</definedName>
    <definedName name="ppn.019.apbn">#REF!</definedName>
    <definedName name="ppn.019.bln">#REF!</definedName>
    <definedName name="ppn.034.apbn">#REF!</definedName>
    <definedName name="ppn.034.bln">#REF!</definedName>
    <definedName name="ppn.055.apbn">#REF!</definedName>
    <definedName name="ppn.055.bln">#REF!</definedName>
    <definedName name="ppn.073.apbn">#REF!</definedName>
    <definedName name="ppn.073.bln">#REF!</definedName>
    <definedName name="ppn.075.apbn">#REF!</definedName>
    <definedName name="ppn.075.bln">#REF!</definedName>
    <definedName name="ppn.077.apbn">#REF!</definedName>
    <definedName name="ppn.090.apbn">#REF!</definedName>
    <definedName name="ppn.090.bln">#REF!</definedName>
    <definedName name="ppn_23">"$#REF!.$C$1"</definedName>
    <definedName name="ppnbek">#REF!</definedName>
    <definedName name="ppnjati">'[102]HB '!$F$29</definedName>
    <definedName name="ppnkpr">'[4]HB '!$F$33</definedName>
    <definedName name="ppnmer">'[4]HB '!$F$36</definedName>
    <definedName name="PPNNM">#REF!</definedName>
    <definedName name="PR">#REF!</definedName>
    <definedName name="praktis">[42]Analisa!#REF!</definedName>
    <definedName name="PRECAST_A_37">"$#REF!.$L$37"</definedName>
    <definedName name="PRECAST_B_37">"$#REF!.$L$38"</definedName>
    <definedName name="PRECAST_C_37">"$#REF!.$L$39"</definedName>
    <definedName name="prembes">'[50]Up &amp; bhn'!#REF!</definedName>
    <definedName name="PRFC">#N/A</definedName>
    <definedName name="prime">#REF!</definedName>
    <definedName name="PrinCIV.16">'[248]112-885'!$A$721:$M$800,'[248]112-885'!$A$881:$M$960,'[248]112-885'!$A$1041:$M$1120,'[248]112-885'!$A$1201:$M$1280,'[248]112-885'!$A$1361:$M$1440,'[248]112-885'!$A$1841:$M$1920,'[248]112-885'!$A$2001:$M$2080,'[248]112-885'!$A$2561:$M$2640,'[248]112-885'!$A$3281:$M$3360</definedName>
    <definedName name="Pring_bongkotan">#REF!</definedName>
    <definedName name="print">#REF!</definedName>
    <definedName name="Print_Are">#REF!</definedName>
    <definedName name="_xlnm.Print_Area" localSheetId="0">ABK!$A$1:$F$230</definedName>
    <definedName name="_xlnm.Print_Area" localSheetId="10">Beton!$A$1:$V$29</definedName>
    <definedName name="_xlnm.Print_Area" localSheetId="4">EVALUASI!$A$1:$F$1416</definedName>
    <definedName name="_xlnm.Print_Area" localSheetId="3">GAJI!$A$1:$D$140</definedName>
    <definedName name="_xlnm.Print_Area" localSheetId="11">Kolom!$A$1:$T$80</definedName>
    <definedName name="_xlnm.Print_Area" localSheetId="9">Plat!$A$1:$AK$80</definedName>
    <definedName name="_xlnm.Print_Area" localSheetId="7">Pondasi!$A$1:$T$136</definedName>
    <definedName name="_xlnm.Print_Area" localSheetId="2">RBK!$A$1:$G$39</definedName>
    <definedName name="_xlnm.Print_Area" localSheetId="8">Tiang!$A$1:$T$121</definedName>
    <definedName name="_xlnm.Print_Area">#REF!</definedName>
    <definedName name="Print_Area_1">#REF!</definedName>
    <definedName name="Print_Area_2">#REF!</definedName>
    <definedName name="Print_Area_3">"#REF!"</definedName>
    <definedName name="Print_Area_4">#REF!</definedName>
    <definedName name="Print_Area_5">#REF!</definedName>
    <definedName name="Print_Area_6">#REF!</definedName>
    <definedName name="Print_Area_7">#REF!</definedName>
    <definedName name="Print_Area_8">#REF!</definedName>
    <definedName name="Print_Area_8_9">#REF!</definedName>
    <definedName name="PRINT_AREA_MI">#REF!</definedName>
    <definedName name="Print_Area_MI___0">[108]AHSbj!#REF!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[249]AHSbj!#REF!</definedName>
    <definedName name="Print_Area_MI___7">#REF!</definedName>
    <definedName name="Print_Area_MI___9">#REF!</definedName>
    <definedName name="Print_Area_MI_11">#REF!</definedName>
    <definedName name="Print_Area_MI_13">#REF!</definedName>
    <definedName name="Print_Area_MI_14">#REF!</definedName>
    <definedName name="Print_Area_MI_15">#REF!</definedName>
    <definedName name="Print_Area_MI_2">#REF!</definedName>
    <definedName name="PRINT_AREA_MI_23">"$#REF!.$B$713:$G$973"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_xlnm.Print_Titles" localSheetId="4">EVALUASI!$4:$5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7">"$#REF!.$A$1:$IV$9"</definedName>
    <definedName name="Print_Titles_MI_6">#REF!</definedName>
    <definedName name="Print_Titles_MI_7">#REF!</definedName>
    <definedName name="Print_Titles_MI_9">#REF!</definedName>
    <definedName name="Print2">'[248]112-885'!$A$721:$M$800,'[248]112-885'!$A$881:$M$960,'[248]112-885'!$A$1041:$M$1120,'[248]112-885'!$A$1201:$M$1280,'[248]112-885'!$A$1361:$M$1440,'[248]112-885'!$A$2561:$M$2640,'[248]112-885'!$A$3281:$M$3360,'[248]112-885'!$A$3521:$M$3600,'[248]112-885'!$A$3761:$M$3840</definedName>
    <definedName name="PRITN_TITLES">#REF!</definedName>
    <definedName name="PRO">#REF!</definedName>
    <definedName name="PRO_23">"$#REF!.$J$63"</definedName>
    <definedName name="prod.atb">#REF!</definedName>
    <definedName name="prod.atbl">#REF!</definedName>
    <definedName name="prod.laston">#REF!</definedName>
    <definedName name="proofingnopy">#REF!</definedName>
    <definedName name="PROP">[220]HRG_NO_PRINT!$L$2</definedName>
    <definedName name="Provinsi">#REF!</definedName>
    <definedName name="PROYEK.B">[70]harga!#REF!</definedName>
    <definedName name="prs">#REF!</definedName>
    <definedName name="prs_23">"$#REF!.$M$228"</definedName>
    <definedName name="prttractor">[99]SB!$H$134</definedName>
    <definedName name="PS">#REF!</definedName>
    <definedName name="ps.beton">[63]har.sat.S!$I$9</definedName>
    <definedName name="PS.PASANG">'[114]HARGA BAHAN'!$F$34</definedName>
    <definedName name="ps.urug">[63]har.sat.S!$I$11</definedName>
    <definedName name="PS_BATU_KALI">#REF!</definedName>
    <definedName name="PS_BATU_TEMPEL">#REF!</definedName>
    <definedName name="ps_dinding13">#REF!</definedName>
    <definedName name="ps_dinding15">#REF!</definedName>
    <definedName name="ps_galvalum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kacaES">#REF!</definedName>
    <definedName name="Ps_kacaPol">#REF!</definedName>
    <definedName name="ps_klosetJ">#REF!</definedName>
    <definedName name="ps_kran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senAL">#REF!</definedName>
    <definedName name="PS_paving6">#REF!</definedName>
    <definedName name="PS_paving8">#REF!</definedName>
    <definedName name="ps_plin">#REF!</definedName>
    <definedName name="ps_rooster">#REF!</definedName>
    <definedName name="ps_saklar">#REF!</definedName>
    <definedName name="ps_slimarAL">#REF!</definedName>
    <definedName name="ps_stopkontak">#REF!</definedName>
    <definedName name="Ps_titikL">#REF!</definedName>
    <definedName name="ps_usukReng">#REF!</definedName>
    <definedName name="ps_wastafel">#REF!</definedName>
    <definedName name="ps_wGalvalum">#REF!</definedName>
    <definedName name="Psang">#REF!</definedName>
    <definedName name="psaub">'[75]Sat~Bahu'!$C$46</definedName>
    <definedName name="psbeton">#REF!</definedName>
    <definedName name="PSDINDING13">#REF!</definedName>
    <definedName name="PSDINDING15">#REF!</definedName>
    <definedName name="psdrainase2">'[152]D.K H'!#REF!</definedName>
    <definedName name="PsGenteng">#REF!</definedName>
    <definedName name="PSKACAPOLOS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[48]KOEF!$D$3</definedName>
    <definedName name="Psng_Bouwplank">#REF!</definedName>
    <definedName name="Psng_Kawat_Harmonika">#REF!</definedName>
    <definedName name="psp">'[75]Sat~Bahu'!$C$47</definedName>
    <definedName name="pspasang">[61]har.sat.B!$H$8</definedName>
    <definedName name="PSPLAFOND">#REF!</definedName>
    <definedName name="pspvc100">[240]ANALISA!$I$402</definedName>
    <definedName name="pspvc25">[240]ANALISA!$I$342</definedName>
    <definedName name="pspvc50">[240]ANALISA!$I$362</definedName>
    <definedName name="pspvc75">[240]ANALISA!$I$382</definedName>
    <definedName name="psr.beton">[70]harga!#REF!</definedName>
    <definedName name="psr.urug">[70]harga!#REF!</definedName>
    <definedName name="psrbtn">'[4]HB '!$F$48</definedName>
    <definedName name="psrcor">#REF!</definedName>
    <definedName name="psrps">'[4]HB '!$F$49</definedName>
    <definedName name="psrurug">[233]HSBU!$H$39</definedName>
    <definedName name="PSTR">#REF!</definedName>
    <definedName name="psu">'[43]H S D'!$E$25</definedName>
    <definedName name="PSUMUR">[62]ANALISA!#REF!</definedName>
    <definedName name="Psurug">#REF!</definedName>
    <definedName name="PT">[149]FAK!$B$13</definedName>
    <definedName name="ptb">#REF!</definedName>
    <definedName name="PTB_2">[140]bahan!$G$137</definedName>
    <definedName name="PTB_4">[141]bahan!$G$137</definedName>
    <definedName name="PTBS">#REF!</definedName>
    <definedName name="ptc">#REF!</definedName>
    <definedName name="PTC_2">[140]bahan!$G$140</definedName>
    <definedName name="PTC_4">[141]bahan!$G$140</definedName>
    <definedName name="ptdll">'[75]Sat~Bahu'!$C$114</definedName>
    <definedName name="PTJW">#REF!</definedName>
    <definedName name="ptk">#REF!</definedName>
    <definedName name="PTK_2">[140]bahan!$G$138</definedName>
    <definedName name="PTK_4">[141]bahan!$G$138</definedName>
    <definedName name="ptl">[96]Analisa!$D$476</definedName>
    <definedName name="ptl_2">[97]Analisa!$D$476</definedName>
    <definedName name="ptl_4">[98]Analisa!$D$476</definedName>
    <definedName name="PTR">'[79]Harga Dasar'!#REF!</definedName>
    <definedName name="pts">#REF!</definedName>
    <definedName name="PTS_2">[140]bahan!$G$139</definedName>
    <definedName name="PTS_4">[141]bahan!$G$139</definedName>
    <definedName name="ptt">[96]Analisa!$D$158</definedName>
    <definedName name="ptt_2">[97]Analisa!$D$158</definedName>
    <definedName name="ptt_4">[98]Analisa!$D$158</definedName>
    <definedName name="PU">#REF!</definedName>
    <definedName name="PUP_37">"$#REF!.$M$7:$U$22"</definedName>
    <definedName name="pupuk">'[4]HB '!$F$186</definedName>
    <definedName name="pupuk_penanaman_pohon">#REF!</definedName>
    <definedName name="Purug">[206]Analisa!#REF!</definedName>
    <definedName name="PUSAT">#REF!</definedName>
    <definedName name="Putih">#REF!</definedName>
    <definedName name="pv100_23">"$#REF!.$#REF!$#REF!"</definedName>
    <definedName name="pv40_23">"$#REF!.$V$107"</definedName>
    <definedName name="pv50_23">"$#REF!.$#REF!$#REF!"</definedName>
    <definedName name="pv80_23">"$#REF!.$#REF!$#REF!"</definedName>
    <definedName name="pvc0.5">[63]har.sat.S!$I$72</definedName>
    <definedName name="pvc100_23">"'file:///F:/DOCUME~1/MARKET~1/LOCALS~1/Temp/lamp-d.XLS'#$SAP.$#REF!$#REF!"</definedName>
    <definedName name="pvc150_23">"'file:///F:/DOCUME~1/MARKET~1/LOCALS~1/Temp/lamp-d.XLS'#$SAP.$#REF!$#REF!"</definedName>
    <definedName name="pvc2.0.5">[63]har.sat.S!$I$75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3.4">[63]har.sat.S!$I$73</definedName>
    <definedName name="pvc32_23">"'file:///F:/DOCUME~1/MARKET~1/LOCALS~1/Temp/lamp-d.XLS'#$SAP.$#REF!$#REF!"</definedName>
    <definedName name="pvc40_23">"'file:///F:/DOCUME~1/MARKET~1/LOCALS~1/Temp/lamp-d.XLS'#$SAP.$#REF!$#REF!"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f100">[15]SAP!#REF!</definedName>
    <definedName name="pvcf100_23">"'file:///F:/DOCUME~1/MARKET~1/LOCALS~1/Temp/lamp-d.XLS'#$SAP.$#REF!$#REF!"</definedName>
    <definedName name="pvcf150">[15]SAP!#REF!</definedName>
    <definedName name="pvcf150_23">"'file:///F:/DOCUME~1/MARKET~1/LOCALS~1/Temp/lamp-d.XLS'#$SAP.$#REF!$#REF!"</definedName>
    <definedName name="pvcf200">[15]SAP!#REF!</definedName>
    <definedName name="pvcf200_23">"'file:///F:/DOCUME~1/MARKET~1/LOCALS~1/Temp/lamp-d.XLS'#$SAP.$#REF!$#REF!"</definedName>
    <definedName name="pvcf65">[15]SAP!#REF!</definedName>
    <definedName name="pvcf65_23">"'file:///F:/DOCUME~1/MARKET~1/LOCALS~1/Temp/lamp-d.XLS'#$SAP.$#REF!$#REF!"</definedName>
    <definedName name="pvcf80">[15]SAP!#REF!</definedName>
    <definedName name="pvcf80_23">"'file:///F:/DOCUME~1/MARKET~1/LOCALS~1/Temp/lamp-d.XLS'#$SAP.$#REF!$#REF!"</definedName>
    <definedName name="pvent">'[50]Up &amp; bhn'!#REF!</definedName>
    <definedName name="pvf100_23">"$#REF!.$#REF!$#REF!"</definedName>
    <definedName name="pvf80_23">"$#REF!.$#REF!$#REF!"</definedName>
    <definedName name="Q">#REF!</definedName>
    <definedName name="qer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7">#REF!</definedName>
    <definedName name="qqq">#REF!</definedName>
    <definedName name="QQQQ">[71]ANALISA!#REF!</definedName>
    <definedName name="QRESG">#N/A</definedName>
    <definedName name="QSWQW">[91]bahan!$A$79:$E$96</definedName>
    <definedName name="QTY">#REF!</definedName>
    <definedName name="qvf_135">[135]Elektrikal!#REF!</definedName>
    <definedName name="qwqw">#REF!</definedName>
    <definedName name="qwqwdsd">[250]bahan!$A$79:$E$96</definedName>
    <definedName name="qwqwsq">[91]bahan!$A$79:$E$96</definedName>
    <definedName name="R.106">#REF!</definedName>
    <definedName name="R.140">#REF!</definedName>
    <definedName name="R.147">#REF!</definedName>
    <definedName name="R.149">#REF!</definedName>
    <definedName name="R.155">#REF!</definedName>
    <definedName name="R.27">#REF!</definedName>
    <definedName name="R.37">#REF!</definedName>
    <definedName name="R.40">#REF!</definedName>
    <definedName name="R.43">#REF!</definedName>
    <definedName name="R.46">#REF!</definedName>
    <definedName name="R.48">#REF!</definedName>
    <definedName name="R.49">#REF!</definedName>
    <definedName name="R.50">#REF!</definedName>
    <definedName name="R.51">#REF!</definedName>
    <definedName name="R.53">#REF!</definedName>
    <definedName name="R.56">#REF!</definedName>
    <definedName name="R.58">#REF!</definedName>
    <definedName name="R.76">#REF!</definedName>
    <definedName name="R.77">#REF!</definedName>
    <definedName name="R.80">#REF!</definedName>
    <definedName name="R.81">#REF!</definedName>
    <definedName name="R.83">#REF!</definedName>
    <definedName name="R.84">#REF!</definedName>
    <definedName name="R.89">#REF!</definedName>
    <definedName name="R_">#REF!</definedName>
    <definedName name="R__37">"$#REF!.$#REF!$#REF!:$#REF!$#REF!"</definedName>
    <definedName name="RAB">#REF!</definedName>
    <definedName name="Rab.R.Paramedis.T.50">#REF!</definedName>
    <definedName name="RAB_1">#REF!</definedName>
    <definedName name="RAB_ASLI">#REF!</definedName>
    <definedName name="rab_ipltl">'[5]RAB 2'!$B$1:$H$172</definedName>
    <definedName name="RAB_STR">#REF!</definedName>
    <definedName name="rabat">#REF!</definedName>
    <definedName name="rabat_2">#REF!</definedName>
    <definedName name="rabat_6">#REF!</definedName>
    <definedName name="rabat_7">#REF!</definedName>
    <definedName name="rabbit">[34]TENAGA!#REF!</definedName>
    <definedName name="RABBPN">'[84] R A B'!#REF!</definedName>
    <definedName name="rabett">[34]TENAGA!#REF!</definedName>
    <definedName name="rabmenggala">'[84] R A B'!#REF!</definedName>
    <definedName name="raf">[34]TENAGA!#REF!</definedName>
    <definedName name="rambu">#REF!</definedName>
    <definedName name="RAMBU_1">#REF!</definedName>
    <definedName name="RAMBU_2">#REF!</definedName>
    <definedName name="rambujalan">#REF!</definedName>
    <definedName name="RANGESDY">[124]SBDY!$B$20:$K$266</definedName>
    <definedName name="Rangka_Badan_Ky_Ulin">#REF!</definedName>
    <definedName name="Rangka_Badan_Ulin">#REF!</definedName>
    <definedName name="Rangka_Bawah_Ulin">#REF!</definedName>
    <definedName name="Rangka_bwh_KY_Ulin">#REF!</definedName>
    <definedName name="Rangka_Pintu_Jendela">#REF!</definedName>
    <definedName name="rangkanaco">[70]harga!#REF!</definedName>
    <definedName name="rangkaplafond">#REF!</definedName>
    <definedName name="RAP">#REF!</definedName>
    <definedName name="RAP_23">"$#REF!.$F$14"</definedName>
    <definedName name="RAPPEL">#N/A</definedName>
    <definedName name="RATE_37">"$#REF!.$D$27"</definedName>
    <definedName name="rayap">#REF!</definedName>
    <definedName name="rayben3">#REF!</definedName>
    <definedName name="rayben5">#REF!</definedName>
    <definedName name="rb">'[251]Harsat Bahan'!$A$8:$E$874</definedName>
    <definedName name="rd_150_rpl9">[135]Elektrikal!#REF!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U_37">"$#REF!.$F$16:$L$37"</definedName>
    <definedName name="RE_37">"$#REF!.$A$191"</definedName>
    <definedName name="REAL">#REF!</definedName>
    <definedName name="REAL_23">"$#REF!.$L$39"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erer">#REF!</definedName>
    <definedName name="ref_37">"$#REF!.$L$803"</definedName>
    <definedName name="REGO_SIKU100">#REF!</definedName>
    <definedName name="rehab">#REF!</definedName>
    <definedName name="REHAB_BAHU">#REF!</definedName>
    <definedName name="rek">[34]TENAGA!#REF!</definedName>
    <definedName name="REK_AN">#REF!</definedName>
    <definedName name="REKAN">#REF!</definedName>
    <definedName name="REKAP">#REF!</definedName>
    <definedName name="REKAP_1">#REF!</definedName>
    <definedName name="REKAP_2">#REF!</definedName>
    <definedName name="REKAP_3">#REF!</definedName>
    <definedName name="REKAP_4">#REF!</definedName>
    <definedName name="rekap_ahs">#REF!</definedName>
    <definedName name="REKAP_ANALISA">'[142]rekap anal'!$B$4:$I$1365</definedName>
    <definedName name="rekap2">'[252] ANL. bw'!#REF!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mix175">#REF!</definedName>
    <definedName name="remix225">#REF!</definedName>
    <definedName name="remix250">'[4]HB '!$F$55</definedName>
    <definedName name="reng">#REF!</definedName>
    <definedName name="rengjati">#REF!</definedName>
    <definedName name="REP_AFF">#N/A</definedName>
    <definedName name="REP_M">#N/A</definedName>
    <definedName name="REP_ORIG">#N/A</definedName>
    <definedName name="REP_TRANSF">#N/A</definedName>
    <definedName name="resid">#REF!</definedName>
    <definedName name="RESULT_37">"$#REF!.$A$9:$J$2099"</definedName>
    <definedName name="ret">#N/A</definedName>
    <definedName name="rew" localSheetId="5">{"Book1","4.09 FLORA DAN FAUNA.xls","4.22 PERLENGKAPAN SEKOLAH.xls"}</definedName>
    <definedName name="rew" localSheetId="6">{"Book1","4.09 FLORA DAN FAUNA.xls","4.22 PERLENGKAPAN SEKOLAH.xls"}</definedName>
    <definedName name="rew">{"Book1","4.09 FLORA DAN FAUNA.xls","4.22 PERLENGKAPAN SEKOLAH.xls"}</definedName>
    <definedName name="RFSL_37">"$#REF!.$C$24"</definedName>
    <definedName name="RFWEA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balk_beton_bertulang_praktis">#REF!</definedName>
    <definedName name="RINSU_37">"$#REF!.$BS$36"</definedName>
    <definedName name="rk100_23">"$#REF!.$J$126"</definedName>
    <definedName name="rk200_23">"$#REF!.$J$125"</definedName>
    <definedName name="rk300_23">"$#REF!.$J$124"</definedName>
    <definedName name="rk600_23">"$#REF!.$J$1150"</definedName>
    <definedName name="rkbesi">'[50]Up &amp; bhn'!#REF!</definedName>
    <definedName name="rkl1000_23">"$#REF!.$#REF!$#REF!"</definedName>
    <definedName name="rkl1200_23">"$#REF!.$J$461"</definedName>
    <definedName name="rkl200_23">"$#REF!.$#REF!$#REF!"</definedName>
    <definedName name="rkl300_23">"$#REF!.$#REF!$#REF!"</definedName>
    <definedName name="rkl400_23">"$#REF!.$#REF!$#REF!"</definedName>
    <definedName name="rkl500_23">"$#REF!.$#REF!$#REF!"</definedName>
    <definedName name="rkl600_23">"$#REF!.$#REF!$#REF!"</definedName>
    <definedName name="rkl700_23">"$#REF!.$#REF!$#REF!"</definedName>
    <definedName name="rkl800_23">"$#REF!.$#REF!$#REF!"</definedName>
    <definedName name="RLABO_37">"$#REF!.$HM$36"</definedName>
    <definedName name="RLL">#REF!</definedName>
    <definedName name="rm_300_236">[135]Elektrikal!#REF!</definedName>
    <definedName name="RMISC_37">"$#REF!.$EP$36"</definedName>
    <definedName name="Road_marking_tool">#REF!</definedName>
    <definedName name="roiter">#REF!</definedName>
    <definedName name="rolag">#REF!</definedName>
    <definedName name="rolcat">'[50]Up &amp; bhn'!#REF!</definedName>
    <definedName name="roldoralm">#REF!</definedName>
    <definedName name="roldorstel">#REF!</definedName>
    <definedName name="roller">#REF!</definedName>
    <definedName name="Roller_Vibrator">#REF!</definedName>
    <definedName name="rollingdoor">[63]har.sat.S!$I$129</definedName>
    <definedName name="roltba">'[4]HB '!$F$162</definedName>
    <definedName name="RoolD1">#REF!</definedName>
    <definedName name="RoolD2">#REF!</definedName>
    <definedName name="rooster">[42]Bahan!#REF!</definedName>
    <definedName name="rooster_bata">#REF!</definedName>
    <definedName name="roster">#REF!</definedName>
    <definedName name="roster.batako">[63]har.sat.S!$I$32</definedName>
    <definedName name="rosterbatako">[63]har.sat.S!$I$32</definedName>
    <definedName name="rosterklingker">[63]har.sat.S!$I$33</definedName>
    <definedName name="ROUND">#REF!</definedName>
    <definedName name="ROUND_23">"$#REF!.$H$4"</definedName>
    <definedName name="ROUNDL_37">"$#REF!.$D$31"</definedName>
    <definedName name="ROUNDM_37">"$#REF!.$D$30"</definedName>
    <definedName name="Rp">'[4]HB '!#REF!</definedName>
    <definedName name="Rp._unit">#REF!</definedName>
    <definedName name="RPAIN_37">"$#REF!.$CR$36"</definedName>
    <definedName name="RR">#REF!</definedName>
    <definedName name="RSLEE_37">"$#REF!.$DQ$36"</definedName>
    <definedName name="RSUBT_37">"$#REF!.$AT$36"</definedName>
    <definedName name="RSUM1_37">"$#REF!.$F$3"</definedName>
    <definedName name="RSUM2_37">"$#REF!.$T$36"</definedName>
    <definedName name="RSUM3_37">"$#REF!.$AH$3"</definedName>
    <definedName name="RTEST_37">"$#REF!.$GN$36"</definedName>
    <definedName name="RTRYTJ">#REF!</definedName>
    <definedName name="RTRYTJ_7">#REF!</definedName>
    <definedName name="RTYTY">[91]bahan!$A$79:$E$96</definedName>
    <definedName name="rubber_bearing">#REF!</definedName>
    <definedName name="rubberjoint">#REF!</definedName>
    <definedName name="Rucika_Wavin">#REF!</definedName>
    <definedName name="Rucika_Wavin_23">"$#REF!.$C$6"</definedName>
    <definedName name="rukan_a">[253]DAF_2!#REF!</definedName>
    <definedName name="rukan_a_23">"'file:////Boyo di sini/chitos/BQ-HS.XLS'#$TOWN.$#REF!$#REF!"</definedName>
    <definedName name="rukan_aa">[253]DAF_2!#REF!</definedName>
    <definedName name="rukan_aa_23">"'file:////Boyo di sini/chitos/BQ-HS.XLS'#$TOWN.$#REF!$#REF!"</definedName>
    <definedName name="rukan_b">[253]DAF_2!#REF!</definedName>
    <definedName name="rukan_b_23">"'file:////Boyo di sini/chitos/BQ-HS.XLS'#$TOWN.$#REF!$#REF!"</definedName>
    <definedName name="rukan_c">[253]DAF_2!#REF!</definedName>
    <definedName name="rukan_c_23">"'file:////Boyo di sini/chitos/BQ-HS.XLS'#$TOWN.$#REF!$#REF!"</definedName>
    <definedName name="rukan_cc">[253]DAF_2!#REF!</definedName>
    <definedName name="rukan_cc_23">"'file:////Boyo di sini/chitos/BQ-HS.XLS'#$TOWN.$#REF!$#REF!"</definedName>
    <definedName name="rukan_d">[253]DAF_2!#REF!</definedName>
    <definedName name="rukan_d_23">"'file:////Boyo di sini/chitos/BQ-HS.XLS'#$TOWN.$#REF!$#REF!"</definedName>
    <definedName name="rukan_dd">[253]DAF_2!#REF!</definedName>
    <definedName name="rukan_dd_23">"'file:////Boyo di sini/chitos/BQ-HS.XLS'#$TOWN.$#REF!$#REF!"</definedName>
    <definedName name="rukan_e">[253]DAF_2!#REF!</definedName>
    <definedName name="rukan_e_23">"'file:////Boyo di sini/chitos/BQ-HS.XLS'#$TOWN.$#REF!$#REF!"</definedName>
    <definedName name="rukan_ee">[253]DAF_2!#REF!</definedName>
    <definedName name="rukan_ee_23">"'file:////Boyo di sini/chitos/BQ-HS.XLS'#$TOWN.$#REF!$#REF!"</definedName>
    <definedName name="rumput">'[4]HB '!$F$182</definedName>
    <definedName name="RUTIN">#REF!</definedName>
    <definedName name="s">#REF!</definedName>
    <definedName name="s.muung.0.18">[70]harga!#REF!</definedName>
    <definedName name="S_23">"$#REF!.$C$1:$C$4"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AnggaranRange">#REF!</definedName>
    <definedName name="S3ABLRange">#REF!</definedName>
    <definedName name="S3AnggaranRange">#REF!</definedName>
    <definedName name="S3ARAnggaranRange">#REF!</definedName>
    <definedName name="S3ARBLRange">#REF!</definedName>
    <definedName name="S3ARRange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AnggaranRange">#REF!</definedName>
    <definedName name="S3B11LBLRange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[70]harga!#REF!</definedName>
    <definedName name="sab">'[75]Sat~Bahu'!$G$49</definedName>
    <definedName name="sabantu">'[75]Sat~Bahu'!$G$76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H">#REF!</definedName>
    <definedName name="SAIN">#REF!</definedName>
    <definedName name="sakg">#REF!</definedName>
    <definedName name="saklar">#REF!</definedName>
    <definedName name="saklar_tunggal">[138]SATUAN!$E$83</definedName>
    <definedName name="saklarg">'[4]HB '!#REF!</definedName>
    <definedName name="saklarganda">#REF!</definedName>
    <definedName name="saklartunggal">#REF!</definedName>
    <definedName name="sakt">#REF!</definedName>
    <definedName name="sald24_37">"$#REF!.$#REF!$#REF!"</definedName>
    <definedName name="saluran">#REF!</definedName>
    <definedName name="Saluran_Air_Hujan">#REF!</definedName>
    <definedName name="saluranair">#REF!</definedName>
    <definedName name="sambung">[50]Str!#REF!</definedName>
    <definedName name="SAMBUNGAN_LISTRIK">#REF!</definedName>
    <definedName name="sampah">'[133]RAB - MB'!$K$42</definedName>
    <definedName name="SANITAIR">#REF!</definedName>
    <definedName name="sanlex">'[50]Up &amp; bhn'!#REF!</definedName>
    <definedName name="saringanair">#REF!</definedName>
    <definedName name="satalat">#REF!</definedName>
    <definedName name="satalat_2">#REF!</definedName>
    <definedName name="satalat_6">#REF!</definedName>
    <definedName name="satalat_7">#REF!</definedName>
    <definedName name="satb">'[75]Sat~Bahu'!$G$86</definedName>
    <definedName name="satbah">#REF!</definedName>
    <definedName name="satbah_2">#REF!</definedName>
    <definedName name="satbah_6">#REF!</definedName>
    <definedName name="satbah_7">#REF!</definedName>
    <definedName name="satper">#REF!</definedName>
    <definedName name="satper_2">#REF!</definedName>
    <definedName name="satper_6">#REF!</definedName>
    <definedName name="satper_7">#REF!</definedName>
    <definedName name="satu">#REF!</definedName>
    <definedName name="Satu_Bata_ad_Satu_Dua">#REF!</definedName>
    <definedName name="Satu_Bata_ad_Satu_Empat">#REF!</definedName>
    <definedName name="SAUVE">#N/A</definedName>
    <definedName name="SB">[62]HSD!#REF!</definedName>
    <definedName name="sbb.05">'[75]Sat~Bahu'!$G$41</definedName>
    <definedName name="sbb.1">'[75]Sat~Bahu'!$G$40</definedName>
    <definedName name="sbb.10">'[75]Sat~Bahu'!$G$35</definedName>
    <definedName name="sbb.2">'[75]Sat~Bahu'!$G$39</definedName>
    <definedName name="sbb.3">'[75]Sat~Bahu'!$G$38</definedName>
    <definedName name="sbb.5">'[75]Sat~Bahu'!$G$37</definedName>
    <definedName name="sbtb">'[75]Sat~Bahu'!$G$67</definedName>
    <definedName name="sbtp">'[75]Sat~Bahu'!$G$48</definedName>
    <definedName name="scab">'[75]Sat~Bahu'!#REF!</definedName>
    <definedName name="SCHEDULE">#REF!</definedName>
    <definedName name="sd">#REF!</definedName>
    <definedName name="sdana">[29]MUKAMC!$E$7</definedName>
    <definedName name="sdb">#REF!</definedName>
    <definedName name="sdr">#REF!</definedName>
    <definedName name="SDSAD">[77]HSPK!#REF!</definedName>
    <definedName name="sdsd">[254]bahan!$A$79:$E$96</definedName>
    <definedName name="sdsd_2">[254]bahan!$A$79:$E$96</definedName>
    <definedName name="sdsd_4">[255]bahan!$A$79:$E$96</definedName>
    <definedName name="sdsds">[91]bahan!$A$79:$E$96</definedName>
    <definedName name="se">[135]Elektrikal!#REF!</definedName>
    <definedName name="sedr">#REF!</definedName>
    <definedName name="segre40">[96]harsat!$G$33</definedName>
    <definedName name="segre40_2">[97]harsat!$G$33</definedName>
    <definedName name="segre40_4">[98]harsat!$G$33</definedName>
    <definedName name="segre50">[96]harsat!#REF!</definedName>
    <definedName name="segre50_2">[97]harsat!#REF!</definedName>
    <definedName name="segre50_4">[98]harsat!#REF!</definedName>
    <definedName name="sekgnd">#REF!</definedName>
    <definedName name="sektgl">#REF!</definedName>
    <definedName name="sekur_begisting">#REF!</definedName>
    <definedName name="selisih">#REF!</definedName>
    <definedName name="SEM">'[84] R A B'!#REF!</definedName>
    <definedName name="SemanPc40">[56]SB!#REF!</definedName>
    <definedName name="Semen">[206]Analisa!#REF!</definedName>
    <definedName name="semen.gresik">[70]harga!#REF!</definedName>
    <definedName name="SEMEN.WARNA">#REF!</definedName>
    <definedName name="semen_B_0">#REF!</definedName>
    <definedName name="semen_batu_kali">#REF!</definedName>
    <definedName name="semen_ctsb">#REF!</definedName>
    <definedName name="semen_K_1_2_5">#REF!</definedName>
    <definedName name="semen_K_2_2_5">#REF!</definedName>
    <definedName name="Semen_kg">#REF!</definedName>
    <definedName name="Semen_PAsang_batu_mortar">#REF!</definedName>
    <definedName name="SEMEN_PC">'[114]HARGA BAHAN'!$F$40</definedName>
    <definedName name="semen_putih">#REF!</definedName>
    <definedName name="Semen_sak">#REF!</definedName>
    <definedName name="semen_warna">#REF!</definedName>
    <definedName name="semen1">#REF!</definedName>
    <definedName name="semenm">#REF!</definedName>
    <definedName name="semenpc">'[83]har-sat'!$E$52</definedName>
    <definedName name="Semenpc40">[56]SB!#REF!</definedName>
    <definedName name="semenpth">'[4]HB '!#REF!</definedName>
    <definedName name="semenputih">#REF!</definedName>
    <definedName name="semenwarna">#REF!</definedName>
    <definedName name="SEMPUT">'[84] R A B'!#REF!</definedName>
    <definedName name="SENG">'[84] R A B'!#REF!</definedName>
    <definedName name="seng.gel.0.18">[70]harga!#REF!</definedName>
    <definedName name="seng.glmbg.kcl">[63]har.sat.S!$I$51</definedName>
    <definedName name="Seng_Gelombang">#REF!</definedName>
    <definedName name="Seng_Plat">#REF!</definedName>
    <definedName name="SENGAL">'[84] R A B'!#REF!</definedName>
    <definedName name="sengbjls30">#REF!</definedName>
    <definedName name="sengdatar0.3">[63]har.sat.S!$I$50</definedName>
    <definedName name="sengdatar30">[96]harsat!#REF!</definedName>
    <definedName name="sengdatar30_2">[97]harsat!#REF!</definedName>
    <definedName name="sengdatar30_4">[98]harsat!#REF!</definedName>
    <definedName name="sengdatar40">[96]harsat!#REF!</definedName>
    <definedName name="sengdatar40_2">[97]harsat!#REF!</definedName>
    <definedName name="sengdatar40_4">[98]harsat!#REF!</definedName>
    <definedName name="senggel">'[4]HB '!#REF!</definedName>
    <definedName name="senggel30">[96]harsat!#REF!</definedName>
    <definedName name="senggel30_2">[97]harsat!#REF!</definedName>
    <definedName name="senggel30_4">[98]harsat!#REF!</definedName>
    <definedName name="senggel40">[96]harsat!#REF!</definedName>
    <definedName name="senggel40_2">[97]harsat!#REF!</definedName>
    <definedName name="senggel40_4">[98]harsat!#REF!</definedName>
    <definedName name="sengon">[63]har.sat.S!$I$61</definedName>
    <definedName name="Sengp">#REF!</definedName>
    <definedName name="sengplat">#REF!</definedName>
    <definedName name="sengplat.0.18">[70]harga!#REF!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_1_Seteng_M3">#REF!</definedName>
    <definedName name="Septictank_6M3">#REF!</definedName>
    <definedName name="septikg">[42]Analisa!#REF!</definedName>
    <definedName name="sepu">[96]harsat!#REF!</definedName>
    <definedName name="sepu_2">[97]harsat!#REF!</definedName>
    <definedName name="sepu_4">[98]harsat!#REF!</definedName>
    <definedName name="setgbr">#REF!</definedName>
    <definedName name="seti">[96]harsat!#REF!</definedName>
    <definedName name="seti_2">[97]harsat!#REF!</definedName>
    <definedName name="seti_4">[98]harsat!#REF!</definedName>
    <definedName name="SETUP">#N/A</definedName>
    <definedName name="SETUP1">#N/A</definedName>
    <definedName name="SETUP2">#N/A</definedName>
    <definedName name="SETUP3">#N/A</definedName>
    <definedName name="sewa_alat">#REF!</definedName>
    <definedName name="sewar">[96]harsat!$G$32</definedName>
    <definedName name="sewar_2">[97]harsat!$G$32</definedName>
    <definedName name="sewar_4">[98]harsat!$G$32</definedName>
    <definedName name="SFAG">#N/A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sav">#N/A</definedName>
    <definedName name="sfsdfs">[116]Reservoir!#REF!</definedName>
    <definedName name="sfv150_23">"$#REF!.$M$220"</definedName>
    <definedName name="sfvd100">#REF!</definedName>
    <definedName name="sfvd100_23">"$#REF!.$M$242"</definedName>
    <definedName name="sg_23">"$#REF!.$#REF!$#REF!"</definedName>
    <definedName name="SGD">#REF!</definedName>
    <definedName name="sgg">#REF!</definedName>
    <definedName name="SHF_23">"$#REF!.$C$563"</definedName>
    <definedName name="SHO">'[256]bahan '!$G$200</definedName>
    <definedName name="shrs">'[75]Sat~Bahu'!$G$87</definedName>
    <definedName name="siaran">#REF!</definedName>
    <definedName name="sifon">'[4]HB '!$F$161</definedName>
    <definedName name="sifon_wastafel">#REF!</definedName>
    <definedName name="sikat">'[50]Up &amp; bhn'!#REF!</definedName>
    <definedName name="siku40">'[4]HB '!$F$69</definedName>
    <definedName name="siku6b">[196]HB!#REF!</definedName>
    <definedName name="siku6k">'[4]HB '!#REF!</definedName>
    <definedName name="sikut">#REF!</definedName>
    <definedName name="sing">#REF!</definedName>
    <definedName name="sing_37">"$#REF!.$#REF!$#REF!"</definedName>
    <definedName name="singuph">#REF!</definedName>
    <definedName name="sinus_25">#REF!</definedName>
    <definedName name="sinus_30">#REF!</definedName>
    <definedName name="sinus_35">#REF!</definedName>
    <definedName name="sinus_40">#REF!</definedName>
    <definedName name="sinus_45">#REF!</definedName>
    <definedName name="sinus_50">#REF!</definedName>
    <definedName name="sinus_55">#REF!</definedName>
    <definedName name="sinus_60">#REF!</definedName>
    <definedName name="sinus25">#REF!</definedName>
    <definedName name="sinus30">#REF!</definedName>
    <definedName name="sinus35">#REF!</definedName>
    <definedName name="sinus40">#REF!</definedName>
    <definedName name="sinus45">#REF!</definedName>
    <definedName name="sinus50">#REF!</definedName>
    <definedName name="sinus55">#REF!</definedName>
    <definedName name="sinus60">#REF!</definedName>
    <definedName name="siphon">#REF!</definedName>
    <definedName name="SIPIL">#REF!</definedName>
    <definedName name="SIPIL_8">#REF!</definedName>
    <definedName name="sir">[133]DHSB!$G$19</definedName>
    <definedName name="sirapsupervip">[70]harga!#REF!</definedName>
    <definedName name="sirapsuvervip">[70]harga!#REF!</definedName>
    <definedName name="sirapvip">[70]harga!#REF!</definedName>
    <definedName name="SIRIP">#REF!</definedName>
    <definedName name="SIRIP10">#REF!</definedName>
    <definedName name="sirlak">[63]har.sat.S!$I$101</definedName>
    <definedName name="SIRPAV">'[84] R A B'!#REF!</definedName>
    <definedName name="SIRTU">#REF!</definedName>
    <definedName name="sisa">[86]Analisa!#REF!</definedName>
    <definedName name="SIT">'[257]k-320'!$P$52</definedName>
    <definedName name="SITE">#REF!</definedName>
    <definedName name="skb">'[75]Sat~Bahu'!$G$62</definedName>
    <definedName name="SKED" hidden="1">#REF!</definedName>
    <definedName name="skgb">'[75]Sat~Bahu'!$G$29</definedName>
    <definedName name="sklrgnd">#REF!</definedName>
    <definedName name="sklrtgl">#REF!</definedName>
    <definedName name="skpb">'[75]Sat~Bahu'!$G$58</definedName>
    <definedName name="skrup">'[50]Up &amp; bhn'!#REF!</definedName>
    <definedName name="sks">'[75]Sat~Bahu'!$G$30</definedName>
    <definedName name="skup">'[75]Sat~Bahu'!$G$77</definedName>
    <definedName name="sl2030b210">#REF!</definedName>
    <definedName name="sl2540b220">#REF!</definedName>
    <definedName name="sl3050b200">#REF!</definedName>
    <definedName name="slang">'[4]HB '!$F$163</definedName>
    <definedName name="slank">#REF!</definedName>
    <definedName name="SLEE_37">"$#REF!.$DN$38:$EL$85"</definedName>
    <definedName name="SLH">#REF!</definedName>
    <definedName name="sloof">'[258]Harsat Bahan'!#REF!</definedName>
    <definedName name="Sloof_Beton_Bertulang_Praktis">#REF!</definedName>
    <definedName name="sloof1">#REF!</definedName>
    <definedName name="sloof15">[42]Analisa!#REF!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SR">#REF!</definedName>
    <definedName name="SM">#REF!</definedName>
    <definedName name="SMP1BRB">#REF!</definedName>
    <definedName name="smt">'[75]Sat~Bahu'!$G$53</definedName>
    <definedName name="SNI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H_37">"$#REF!.$F$23"</definedName>
    <definedName name="SOLAR">[120]TABEL!$K$5</definedName>
    <definedName name="Sopir_Pribadi">#REF!</definedName>
    <definedName name="SopirPersonil">[56]SB!#REF!</definedName>
    <definedName name="SopirTruk">[56]SB!#REF!</definedName>
    <definedName name="SORTIE">#N/A</definedName>
    <definedName name="soso">'[145]U&amp;B'!$C$10:$E$1000</definedName>
    <definedName name="sourc">#REF!</definedName>
    <definedName name="SOURC1">#REF!</definedName>
    <definedName name="source">#REF!</definedName>
    <definedName name="spav">'[75]Sat~Bahu'!$G$82</definedName>
    <definedName name="spc">'[75]Sat~Bahu'!$G$55</definedName>
    <definedName name="SPD">#REF!</definedName>
    <definedName name="SPEMBA">#REF!</definedName>
    <definedName name="SPENING">#REF!</definedName>
    <definedName name="spesi13">#REF!</definedName>
    <definedName name="spesi15">#REF!</definedName>
    <definedName name="spirtus">[63]har.sat.S!$I$102</definedName>
    <definedName name="spj">'[75]Sat~Bahu'!$G$66</definedName>
    <definedName name="SPL">#REF!</definedName>
    <definedName name="SPL_8">#REF!</definedName>
    <definedName name="split">'[84] R A B'!#REF!</definedName>
    <definedName name="SPRAYER">#REF!</definedName>
    <definedName name="SprayerAspal200">[56]SB!#REF!</definedName>
    <definedName name="sprir">[133]DHSB!$G$20</definedName>
    <definedName name="spsaub">'[75]Sat~Bahu'!$G$46</definedName>
    <definedName name="spsp">'[75]Sat~Bahu'!$G$47</definedName>
    <definedName name="spsu">'[75]Sat~Bahu'!$G$45</definedName>
    <definedName name="sQ">'[75]Sat~Bahu'!$G$28</definedName>
    <definedName name="SREHAB">#REF!</definedName>
    <definedName name="SS">[62]ANALISA!#REF!</definedName>
    <definedName name="ssd">#REF!</definedName>
    <definedName name="SSE_37">"$#REF!.$F$22"</definedName>
    <definedName name="sss">[70]analis!#REF!</definedName>
    <definedName name="SSSP300">[172]Analisa!$R$142</definedName>
    <definedName name="SSSP350">[172]Analisa!$R$141</definedName>
    <definedName name="ssss">#REF!</definedName>
    <definedName name="ssss_23">"$#REF!.$#REF!$#REF!"</definedName>
    <definedName name="sssss">#REF!</definedName>
    <definedName name="ssssssssssssssss">#REF!</definedName>
    <definedName name="sstpb">'[75]Sat~Bahu'!$G$31</definedName>
    <definedName name="ST">'[75]Sat~Bahu'!$C$14</definedName>
    <definedName name="st_23">"$#REF!.$#REF!$#REF!"</definedName>
    <definedName name="stam">'[75]Sat~Bahu'!$C$100</definedName>
    <definedName name="stamp">#REF!</definedName>
    <definedName name="stamper">#REF!</definedName>
    <definedName name="stamper_gorong2_45sd75">#REF!</definedName>
    <definedName name="stamper_gorong2_75sd120">#REF!</definedName>
    <definedName name="Stamper_gorong2_sd45">#REF!</definedName>
    <definedName name="Stamper4">[56]SB!#REF!</definedName>
    <definedName name="std100_23">"$#REF!.$M$243"</definedName>
    <definedName name="std150_23">"$#REF!.$M$221"</definedName>
    <definedName name="std50_23">"$#REF!.$M$244"</definedName>
    <definedName name="std65_23">"$#REF!.$M$222"</definedName>
    <definedName name="steger">#REF!</definedName>
    <definedName name="steiger">'[50]Up &amp; bhn'!#REF!</definedName>
    <definedName name="sten1">#REF!</definedName>
    <definedName name="sten12">'[4]HB '!$F$45</definedName>
    <definedName name="sten12t">'[4]HB '!#REF!</definedName>
    <definedName name="sten23">#REF!</definedName>
    <definedName name="sten35">#REF!</definedName>
    <definedName name="sten57">#REF!</definedName>
    <definedName name="stnh">'[75]Sat~Bahu'!$G$88</definedName>
    <definedName name="STOM">#REF!</definedName>
    <definedName name="STONE">'[183]Ana-ALAT'!#REF!</definedName>
    <definedName name="Stone_Crusher">#REF!</definedName>
    <definedName name="STONECRUSHER">#REF!</definedName>
    <definedName name="stop">#REF!</definedName>
    <definedName name="STOP_37">"$#REF!.$B$1113"</definedName>
    <definedName name="stop_kontak">[138]SATUAN!$E$82</definedName>
    <definedName name="STOP2_37">"$#REF!.$C$394"</definedName>
    <definedName name="STOP2E_37">"$#REF!.$C$395"</definedName>
    <definedName name="STOPE_37">"$#REF!.$B$1148"</definedName>
    <definedName name="stopkontak">#REF!</definedName>
    <definedName name="stopkontak3">#REF!</definedName>
    <definedName name="stoplog">#REF!</definedName>
    <definedName name="stpb">'[75]Sat~Bahu'!$C$31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'[59]Harga '!$L$217</definedName>
    <definedName name="strbersih2.5">'[59]Harga '!$L$218</definedName>
    <definedName name="strhydrant1.5">#REF!</definedName>
    <definedName name="strhydrant2">'[59]Harga '!$L$222</definedName>
    <definedName name="strhydrant2.5">#REF!</definedName>
    <definedName name="strhydrant3">#REF!</definedName>
    <definedName name="strhydrant4">'[59]Harga '!$L$225</definedName>
    <definedName name="strhydrant5">#REF!</definedName>
    <definedName name="strhydrant6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KTUR">#REF!</definedName>
    <definedName name="struktur15">[42]Analisa!#REF!</definedName>
    <definedName name="stts">[133]REKAP!$I$28</definedName>
    <definedName name="su">#REF!</definedName>
    <definedName name="subcon">#REF!</definedName>
    <definedName name="SUBKON">[259]Harga!$O$7</definedName>
    <definedName name="SUBT_37">"$#REF!.$AQ$38:$BO$85"</definedName>
    <definedName name="suda">#REF!</definedName>
    <definedName name="SUGENG">#N/A</definedName>
    <definedName name="SUIT">#N/A</definedName>
    <definedName name="SUIT_0">#N/A</definedName>
    <definedName name="sum">[260]Rekapitulasi!#REF!</definedName>
    <definedName name="SUM_G52_G83">#REF!</definedName>
    <definedName name="SUM1_37">"$#REF!.$D$5:$AB$34"</definedName>
    <definedName name="SUM2_37">"$#REF!.$Q$38:$AO$85"</definedName>
    <definedName name="SUM2A_37">"$#REF!.$Q$37:$AP$85"</definedName>
    <definedName name="SUM3_37">"$#REF!.$AE$5:$BC$24"</definedName>
    <definedName name="SUMBAI">#REF!</definedName>
    <definedName name="sumbat">'[4]HB '!$F$150</definedName>
    <definedName name="SUMI_37">"$#REF!.$D$38:$L$85"</definedName>
    <definedName name="SUMUR">[62]ANALISA!#REF!</definedName>
    <definedName name="SUP_37">"$#REF!.$K$22"</definedName>
    <definedName name="SUPFS_37">"$#REF!.$T$37"</definedName>
    <definedName name="Supl">[261]Supl.X!$A$1:$O$84</definedName>
    <definedName name="Supl.I">'[69]Anl.+'!$A$1:$M$160</definedName>
    <definedName name="Supl.II">'[69]Anl.+'!$A$81:$M$160</definedName>
    <definedName name="Supl.III">'[69]Anl.+'!$A$161:$M$240</definedName>
    <definedName name="Supl.IV">'[69]Anl.+'!$A$241:$M$320</definedName>
    <definedName name="SUPL.IX">#REF!</definedName>
    <definedName name="Supl.IXa">#REF!</definedName>
    <definedName name="Supl.IXb">#REF!</definedName>
    <definedName name="Supl.V">'[69]Anl.+'!$A$321:$M$400</definedName>
    <definedName name="Supl.VI">'[69]Anl.+'!$A$643:$M$722</definedName>
    <definedName name="Supl.VII">'[69]Anl.+'!$A$401:$M$480</definedName>
    <definedName name="SUPL.X">#REF!</definedName>
    <definedName name="SUPL.XI">#REF!</definedName>
    <definedName name="SUPL.XII">#REF!</definedName>
    <definedName name="Supl.XIII">'[69]Anl.+'!$A$481:$M$560</definedName>
    <definedName name="SUPL__Ve">[71]ANALISA!#REF!</definedName>
    <definedName name="SUPL_IIIc">[71]ANALISA!#REF!</definedName>
    <definedName name="SUPL_IIId">[71]ANALISA!#REF!</definedName>
    <definedName name="supl_k">[120]Supl_K!$T$81</definedName>
    <definedName name="SUPL_V">[71]ANALISA!#REF!</definedName>
    <definedName name="SUPL_Va">[71]ANALISA!#REF!</definedName>
    <definedName name="SUPL_Vb">[71]ANALISA!#REF!</definedName>
    <definedName name="SUPL_Vc">[71]ANALISA!#REF!</definedName>
    <definedName name="SUPL_VIII">[71]ANALISA!#REF!</definedName>
    <definedName name="Supl_XII">'[69]112-885'!$A$5521:$M$5600</definedName>
    <definedName name="SuplIX.b">'[134]A+Supl.'!#REF!</definedName>
    <definedName name="SuplXI">#REF!</definedName>
    <definedName name="SUPPRIME">#N/A</definedName>
    <definedName name="SUPT_37">"$#REF!.$K$5"</definedName>
    <definedName name="SUR">#REF!</definedName>
    <definedName name="SURAT">#REF!</definedName>
    <definedName name="SURVEYOR_1">[34]TENAGA!#REF!</definedName>
    <definedName name="SURVEYOR_2">[34]TENAGA!#REF!</definedName>
    <definedName name="susut">[240]ANALISA!$L$274</definedName>
    <definedName name="suu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arna">'[50]Up &amp; bhn'!#REF!</definedName>
    <definedName name="SWIM">#REF!</definedName>
    <definedName name="sx">[130]NP!#REF!</definedName>
    <definedName name="symbol">#REF!</definedName>
    <definedName name="t">#REF!</definedName>
    <definedName name="t.1.2.e13">[85]analis!$I$62</definedName>
    <definedName name="t.1.3.a1">[85]analis!$I$20</definedName>
    <definedName name="t.1.3.a1.rk">[115]analis!$I$13</definedName>
    <definedName name="t.2k6.k23.3x">[85]analis!$I$730</definedName>
    <definedName name="t.2k6.k30.3x">[85]analis!$I$747</definedName>
    <definedName name="t.3.4.f23.lanan">[85]analis!$I$185</definedName>
    <definedName name="t.3.4.f37.lanan.2cm">[85]analis!$I$279</definedName>
    <definedName name="t.3.4.f37.ply.6">[85]analis!$I$326</definedName>
    <definedName name="t.a1">[85]analis!$I$11</definedName>
    <definedName name="t.a1.rk">[115]analis!$I$9</definedName>
    <definedName name="t.a16">[85]analis!$I$26</definedName>
    <definedName name="t.a18">[85]analis!$I$32</definedName>
    <definedName name="t.a18.rk">[115]analis!$I$19</definedName>
    <definedName name="t.batu">#REF!</definedName>
    <definedName name="t.besi">#REF!</definedName>
    <definedName name="t.bor">#REF!</definedName>
    <definedName name="t.cat">#REF!</definedName>
    <definedName name="t.f.27.4m">[85]analis!$I$203</definedName>
    <definedName name="t.f16">[85]analis!$I$115</definedName>
    <definedName name="t.f21">[85]analis!$I$133</definedName>
    <definedName name="t.f23.lanan">[85]analis!$I$184</definedName>
    <definedName name="t.f26">[85]analis!$I$193</definedName>
    <definedName name="t.f37.2cm">[85]analis!#REF!</definedName>
    <definedName name="t.f37.ulin.2cm">[85]analis!$I$268</definedName>
    <definedName name="t.f53">[85]analis!$I$384</definedName>
    <definedName name="t.g33f.g27">[85]analis!$I$458</definedName>
    <definedName name="t.g41.1.2.3">[85]analis!$I$478</definedName>
    <definedName name="t.g50i.g47.">[85]analis!$I$610</definedName>
    <definedName name="t.g67.t.5">[85]analis!$I$630</definedName>
    <definedName name="t.g72.40">[85]analis!$I$672</definedName>
    <definedName name="t.h10">[85]analis!$I$705</definedName>
    <definedName name="t.kayu">#REF!</definedName>
    <definedName name="t.urug">[70]harga!#REF!</definedName>
    <definedName name="T_23">"'file:///F:/SIMAS/EST.2006/AUDITORIUM GBI-SENTUL/Tender GBI/GRAND TOTAL.XLS'#$'Daf_ No_ _ 4_2'.$#REF!$#REF!"</definedName>
    <definedName name="T_8_1_2">#REF!</definedName>
    <definedName name="ta">[29]MUKAMC!$E$8</definedName>
    <definedName name="TAB_MAT">#N/A</definedName>
    <definedName name="TABDEC">#N/A</definedName>
    <definedName name="tabel_hrg">[220]HRG_NO_PRINT!$A$2:$H$115</definedName>
    <definedName name="Tabel1">#REF!</definedName>
    <definedName name="Tabel2">'[262] ANL. bw'!$A$33:$K$3539</definedName>
    <definedName name="TABEL3">#REF!</definedName>
    <definedName name="Tabel4">#REF!</definedName>
    <definedName name="TABLEAU">#N/A</definedName>
    <definedName name="TABTPT">#N/A</definedName>
    <definedName name="TABTTP">#N/A</definedName>
    <definedName name="tack">#REF!</definedName>
    <definedName name="tackcoat">#REF!</definedName>
    <definedName name="taekwood">[63]har.sat.S!$I$64</definedName>
    <definedName name="tahap2" localSheetId="5" hidden="1">{#N/A,#N/A,FALSE,"REK";#N/A,#N/A,FALSE,"rab"}</definedName>
    <definedName name="tahap2" localSheetId="6" hidden="1">{#N/A,#N/A,FALSE,"REK";#N/A,#N/A,FALSE,"rab"}</definedName>
    <definedName name="tahap2" hidden="1">{#N/A,#N/A,FALSE,"REK";#N/A,#N/A,FALSE,"rab"}</definedName>
    <definedName name="TAHAP21" localSheetId="5" hidden="1">{#N/A,#N/A,FALSE,"REK";#N/A,#N/A,FALSE,"rab"}</definedName>
    <definedName name="TAHAP21" localSheetId="6" hidden="1">{#N/A,#N/A,FALSE,"REK";#N/A,#N/A,FALSE,"rab"}</definedName>
    <definedName name="TAHAP21" hidden="1">{#N/A,#N/A,FALSE,"REK";#N/A,#N/A,FALSE,"rab"}</definedName>
    <definedName name="TAHAP221" localSheetId="5" hidden="1">{#N/A,#N/A,FALSE,"REK";#N/A,#N/A,FALSE,"rab"}</definedName>
    <definedName name="TAHAP221" localSheetId="6" hidden="1">{#N/A,#N/A,FALSE,"REK";#N/A,#N/A,FALSE,"rab"}</definedName>
    <definedName name="TAHAP221" hidden="1">{#N/A,#N/A,FALSE,"REK";#N/A,#N/A,FALSE,"rab"}</definedName>
    <definedName name="takon">[29]MUKAMC!$L$8</definedName>
    <definedName name="TakSangkaRange">#REF!</definedName>
    <definedName name="TakSgkCttRange">#REF!</definedName>
    <definedName name="TakSgkRange">#REF!</definedName>
    <definedName name="TakSgkTimEks">#REF!</definedName>
    <definedName name="talang_seng">#REF!</definedName>
    <definedName name="talangbjls">#REF!</definedName>
    <definedName name="talangkarpet40">[63]har.sat.S!$I$47</definedName>
    <definedName name="talangkarpet60">[63]har.sat.S!$I$48</definedName>
    <definedName name="talangseng">[63]har.sat.S!$I$49</definedName>
    <definedName name="tali_air">#REF!</definedName>
    <definedName name="talkaret">#REF!</definedName>
    <definedName name="TAMPER">#REF!</definedName>
    <definedName name="TANAH">#REF!</definedName>
    <definedName name="tanah_U">#REF!</definedName>
    <definedName name="Tanah_urug">#REF!</definedName>
    <definedName name="tANAH_URUG_URUG_TANAH_BIASA">#REF!</definedName>
    <definedName name="tanah_urug_URUGAN_TANAH_PILIHAN">#REF!</definedName>
    <definedName name="tanahtaman">'[4]HB '!$F$185</definedName>
    <definedName name="TanahUrug">'[188]Harga Satuan'!$J$30</definedName>
    <definedName name="tanam">#REF!</definedName>
    <definedName name="tanaman">#REF!</definedName>
    <definedName name="Tandem">'[79]Harga Dasar'!#REF!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GGA">#REF!</definedName>
    <definedName name="tanki">'[75]Sat~Bahu'!$C$105</definedName>
    <definedName name="tanur">'[205]Harga Bahan &amp; Upah'!$D$39</definedName>
    <definedName name="TARGET_MMG">#REF!</definedName>
    <definedName name="tarik">#REF!</definedName>
    <definedName name="taser">[29]MUKAMC!$L$11</definedName>
    <definedName name="tasir">[96]harsat!#REF!</definedName>
    <definedName name="tasir_2">[97]harsat!#REF!</definedName>
    <definedName name="tasir_4">[98]harsat!#REF!</definedName>
    <definedName name="tasirtu">#REF!</definedName>
    <definedName name="taur">[96]harsat!#REF!</definedName>
    <definedName name="taur_2">[97]harsat!#REF!</definedName>
    <definedName name="taur_4">[98]harsat!#REF!</definedName>
    <definedName name="tawg16_23">"$#REF!.$J$99"</definedName>
    <definedName name="TaxTV">10%</definedName>
    <definedName name="TaxXL">5%</definedName>
    <definedName name="tb">#REF!</definedName>
    <definedName name="TB_2">[140]bahan!$G$133</definedName>
    <definedName name="TB_4">[141]bahan!$G$133</definedName>
    <definedName name="tbatu">[96]harsat!$G$122</definedName>
    <definedName name="tbatu_2">[97]harsat!$G$122</definedName>
    <definedName name="tbatu_4">[98]harsat!$G$122</definedName>
    <definedName name="tbesi">[96]harsat!$G$124</definedName>
    <definedName name="tbesi_2">[97]harsat!$G$124</definedName>
    <definedName name="tbesi_4">[98]harsat!$G$124</definedName>
    <definedName name="TBL">#REF!</definedName>
    <definedName name="TBLSTRKTR">'[263]RAB garapanku'!#REF!</definedName>
    <definedName name="tbs">#REF!</definedName>
    <definedName name="tc">#REF!</definedName>
    <definedName name="TC_1">#REF!</definedName>
    <definedName name="TC_2">#REF!</definedName>
    <definedName name="TC_4">[141]bahan!$G$136</definedName>
    <definedName name="tcat">[96]harsat!$G$125</definedName>
    <definedName name="tcat_2">[97]harsat!$G$125</definedName>
    <definedName name="tcat_4">[98]harsat!$G$125</definedName>
    <definedName name="tcco">[29]MUKAMC!$L$9</definedName>
    <definedName name="TdkSgkRange">#REF!</definedName>
    <definedName name="tdoos">#REF!</definedName>
    <definedName name="teak">[247]Bahan!$H$66</definedName>
    <definedName name="teakwood">[236]bahan!$D$101</definedName>
    <definedName name="teakwood4">#REF!</definedName>
    <definedName name="teer">'[4]HB '!$F$104</definedName>
    <definedName name="TEGEL">'[84] R A B'!#REF!</definedName>
    <definedName name="Tegel_20x20">#REF!</definedName>
    <definedName name="tegel_abu2">#REF!</definedName>
    <definedName name="TEKNIS_1">#REF!</definedName>
    <definedName name="TEKNIS_1B">#REF!</definedName>
    <definedName name="TEKW">'[84] R A B'!#REF!</definedName>
    <definedName name="TELEX">#REF!</definedName>
    <definedName name="Telford">#REF!</definedName>
    <definedName name="TELP">#REF!</definedName>
    <definedName name="Tembok">'[264]Upah-Bhn'!#REF!</definedName>
    <definedName name="tempel">'[50]Up &amp; bhn'!#REF!</definedName>
    <definedName name="TENAGAE.001">#REF!</definedName>
    <definedName name="TENAGAE.003">#REF!</definedName>
    <definedName name="TENAGAE.010">#REF!</definedName>
    <definedName name="TENAGAE.020">#REF!</definedName>
    <definedName name="TENAGAE.031">#REF!</definedName>
    <definedName name="TENAGAE.032">#REF!</definedName>
    <definedName name="TENAGAE.033">#REF!</definedName>
    <definedName name="TENAGAE.040">#REF!</definedName>
    <definedName name="TENAGAE.051">#REF!</definedName>
    <definedName name="TENAGAE.052">#REF!</definedName>
    <definedName name="TENAGAE.053">#REF!</definedName>
    <definedName name="TENAGAE.080">#REF!</definedName>
    <definedName name="TENAGAE.081">#REF!</definedName>
    <definedName name="TENAGAE.082">#REF!</definedName>
    <definedName name="TENAGAE.083">#REF!</definedName>
    <definedName name="TENAGAE.084">#REF!</definedName>
    <definedName name="TENAGAE.087">#REF!</definedName>
    <definedName name="TENAGAE.088">#REF!</definedName>
    <definedName name="TENAGAE.089">#REF!</definedName>
    <definedName name="TENAGAE.130">#REF!</definedName>
    <definedName name="TENAGAE.152">#REF!</definedName>
    <definedName name="TENAGAE.153">#REF!</definedName>
    <definedName name="TENAGAE.154">#REF!</definedName>
    <definedName name="TENAGAE.155">#REF!</definedName>
    <definedName name="TENAGAE.156">#REF!</definedName>
    <definedName name="TENAGAE.157">#REF!</definedName>
    <definedName name="TENAGAE.172">#REF!</definedName>
    <definedName name="TENAGAE.182">#REF!</definedName>
    <definedName name="TENAGAE.191">#REF!</definedName>
    <definedName name="TENAGAE.192">#REF!</definedName>
    <definedName name="TENAGAE.211">#REF!</definedName>
    <definedName name="TENAGAE.212">#REF!</definedName>
    <definedName name="TENAGAE.213">#REF!</definedName>
    <definedName name="TENAGAE.221">#REF!</definedName>
    <definedName name="TENAGAE.222">#REF!</definedName>
    <definedName name="TENAGAE.223">#REF!</definedName>
    <definedName name="TENAGAE.224">#REF!</definedName>
    <definedName name="TENAGAE.225">#REF!</definedName>
    <definedName name="TENAGAE.226">#REF!</definedName>
    <definedName name="TENAGAE.231">#REF!</definedName>
    <definedName name="TENAGAE.232">#REF!</definedName>
    <definedName name="TENAGAE.251">#REF!</definedName>
    <definedName name="TENAGAE.252">#REF!</definedName>
    <definedName name="TENAGAE.253">#REF!</definedName>
    <definedName name="TENAGAE.301">#REF!</definedName>
    <definedName name="TENAGAE.311">#REF!</definedName>
    <definedName name="TENAGAE.341">#REF!</definedName>
    <definedName name="TENAGAE.342">#REF!</definedName>
    <definedName name="TENAGAE.351">#REF!</definedName>
    <definedName name="TENAGAE.351a">#REF!</definedName>
    <definedName name="TENAGAE.401">#REF!</definedName>
    <definedName name="TENAGAE.402">#REF!</definedName>
    <definedName name="TENAGAE.403">#REF!</definedName>
    <definedName name="ter" localSheetId="5">{"Book1","4.09 FLORA DAN FAUNA.xls","4.22 PERLENGKAPAN SEKOLAH.xls"}</definedName>
    <definedName name="ter" localSheetId="6">{"Book1","4.09 FLORA DAN FAUNA.xls","4.22 PERLENGKAPAN SEKOLAH.xls"}</definedName>
    <definedName name="ter">{"Book1","4.09 FLORA DAN FAUNA.xls","4.22 PERLENGKAPAN SEKOLAH.xls"}</definedName>
    <definedName name="teracota">#REF!</definedName>
    <definedName name="TERAL">'[84] R A B'!#REF!</definedName>
    <definedName name="TERBILANG__">#REF!</definedName>
    <definedName name="terpentin">#REF!</definedName>
    <definedName name="TEST_37">"$#REF!.$GK$38:$HI$85"</definedName>
    <definedName name="TEXTE">#N/A</definedName>
    <definedName name="tg">[130]NP!#REF!</definedName>
    <definedName name="tgali">[173]harsat!#REF!</definedName>
    <definedName name="tgali_2">[173]harsat!#REF!</definedName>
    <definedName name="tgali_4">[174]harsat!#REF!</definedName>
    <definedName name="TGL">[265]FAK!$B$12</definedName>
    <definedName name="tgl.plint">[70]harga!#REF!</definedName>
    <definedName name="tgl_37">"$#REF!.$D$3"</definedName>
    <definedName name="TGL_TAWAR">[220]HRG_NO_PRINT!$L$8</definedName>
    <definedName name="tgl_twr">[120]HRG_NO_PRINT!$L$6</definedName>
    <definedName name="tglabu2020">#REF!</definedName>
    <definedName name="tgstainlis">#REF!</definedName>
    <definedName name="tgt">[173]harsat!#REF!</definedName>
    <definedName name="tgt_2">[173]harsat!#REF!</definedName>
    <definedName name="tgt_4">[174]harsat!#REF!</definedName>
    <definedName name="th">#N/A</definedName>
    <definedName name="thin">'[50]Up &amp; bhn'!#REF!</definedName>
    <definedName name="THINER">[62]HSD!#REF!</definedName>
    <definedName name="thinner">#REF!</definedName>
    <definedName name="thinner_marka_jalan">#REF!</definedName>
    <definedName name="thn">[61]REKAP!$F$6</definedName>
    <definedName name="Three_wheel">'[183]Ana-ALAT'!#REF!</definedName>
    <definedName name="three_wheel_roller_lapen">#REF!</definedName>
    <definedName name="three_wheel_roller_macadam">#REF!</definedName>
    <definedName name="ThreeWheel">[266]HDS!$H$63</definedName>
    <definedName name="THREEWHEELROLLER">#REF!</definedName>
    <definedName name="tiang_pancang">#REF!</definedName>
    <definedName name="tiang_pancang_pancang_beton">#REF!</definedName>
    <definedName name="tiangBRC">#REF!</definedName>
    <definedName name="tiangpancang">#REF!</definedName>
    <definedName name="tidf10_23">"$#REF!.$J$84"</definedName>
    <definedName name="tidf100_23">"$#REF!.$J$391"</definedName>
    <definedName name="tidf350_23">"$#REF!.$J$83"</definedName>
    <definedName name="tika">[131]Analisa!$H$33</definedName>
    <definedName name="tim.urug.tnhbiasa">#REF!</definedName>
    <definedName name="timbdat">#REF!</definedName>
    <definedName name="timbpasir">#REF!</definedName>
    <definedName name="timbris">#REF!</definedName>
    <definedName name="timbris_pancang_beton">#REF!</definedName>
    <definedName name="timbunan">#REF!</definedName>
    <definedName name="TimbunanPilihan">[56]SB!#REF!</definedName>
    <definedName name="timbunantnh">#REF!</definedName>
    <definedName name="timdat">#REF!</definedName>
    <definedName name="time">[21]RINCIAN!$J$151</definedName>
    <definedName name="time_switch">#REF!</definedName>
    <definedName name="Time_work">#REF!</definedName>
    <definedName name="tiner">#REF!</definedName>
    <definedName name="tinerA">[63]har.sat.S!$I$105</definedName>
    <definedName name="tinerb">'[83]har-sat'!$E$202</definedName>
    <definedName name="tingkat">[85]rekap!$E$5</definedName>
    <definedName name="TIREROLLER">#REF!</definedName>
    <definedName name="TIT">'[257]k-520'!$J$48</definedName>
    <definedName name="TK">[204]BAHAN!$F$178</definedName>
    <definedName name="TK.BATU">'[114]HARGA BAHAN'!$F$16</definedName>
    <definedName name="TK.BESI">'[114]HARGA BAHAN'!$F$19</definedName>
    <definedName name="tk.cat">[70]harga!#REF!</definedName>
    <definedName name="TK.GALI">'[114]HARGA BAHAN'!$F$24</definedName>
    <definedName name="tk.kapur">[70]harga!#REF!</definedName>
    <definedName name="TK.KAYU">'[114]HARGA BAHAN'!$F$17</definedName>
    <definedName name="TK_01">'[74]HRG BHN'!$G$435</definedName>
    <definedName name="TK_03">'[74]HRG BHN'!$G$437</definedName>
    <definedName name="TK_04">'[74]HRG BHN'!$G$441</definedName>
    <definedName name="TK_2">[140]bahan!$G$134</definedName>
    <definedName name="TK_4">[141]bahan!$G$134</definedName>
    <definedName name="tk_batu">#REF!</definedName>
    <definedName name="tk_besi">#REF!</definedName>
    <definedName name="tk_cat">#REF!</definedName>
    <definedName name="tk_gali">#REF!</definedName>
    <definedName name="tk_gali_lumpur">#REF!</definedName>
    <definedName name="tk_kayu">#REF!</definedName>
    <definedName name="tk_listrik">#REF!</definedName>
    <definedName name="tk_pipa">#REF!</definedName>
    <definedName name="tk_plitur">#REF!</definedName>
    <definedName name="tk_tanam">#REF!</definedName>
    <definedName name="tk_tebang">#REF!</definedName>
    <definedName name="TK1_2">'[109]hrg sat1'!$L$8</definedName>
    <definedName name="TK1_4">'[110]hrg sat1'!$L$8</definedName>
    <definedName name="TK10_2">'[109]hrg sat1'!$L$17</definedName>
    <definedName name="TK10_4">'[110]hrg sat1'!$L$17</definedName>
    <definedName name="TK11_2">'[109]hrg sat1'!$L$18</definedName>
    <definedName name="TK11_4">'[110]hrg sat1'!$L$18</definedName>
    <definedName name="TK12_2">'[109]hrg sat1'!$L$19</definedName>
    <definedName name="TK12_4">'[110]hrg sat1'!$L$19</definedName>
    <definedName name="TK13_2">'[109]hrg sat1'!$L$20</definedName>
    <definedName name="TK13_4">'[110]hrg sat1'!$L$20</definedName>
    <definedName name="TK14_2">'[109]hrg sat1'!$L$21</definedName>
    <definedName name="TK14_4">'[110]hrg sat1'!$L$21</definedName>
    <definedName name="TK15_2">'[109]hrg sat1'!$L$22</definedName>
    <definedName name="TK15_4">'[110]hrg sat1'!$L$22</definedName>
    <definedName name="TK16_2">'[109]hrg sat1'!$L$23</definedName>
    <definedName name="TK16_4">'[110]hrg sat1'!$L$23</definedName>
    <definedName name="TK17_2">'[109]hrg sat1'!$L$24</definedName>
    <definedName name="TK17_4">'[110]hrg sat1'!$L$24</definedName>
    <definedName name="TK18_2">'[109]hrg sat1'!$L$25</definedName>
    <definedName name="TK18_4">'[110]hrg sat1'!$L$25</definedName>
    <definedName name="TK2_2">'[109]hrg sat1'!$L$9</definedName>
    <definedName name="TK2_4">'[110]hrg sat1'!$L$9</definedName>
    <definedName name="TK3_2">'[109]hrg sat1'!$L$10</definedName>
    <definedName name="TK3_4">'[110]hrg sat1'!$L$10</definedName>
    <definedName name="TK4_2">'[109]hrg sat1'!$L$11</definedName>
    <definedName name="TK4_4">'[110]hrg sat1'!$L$11</definedName>
    <definedName name="TK5_2">'[109]hrg sat1'!$L$12</definedName>
    <definedName name="TK5_4">'[110]hrg sat1'!$L$12</definedName>
    <definedName name="TK6_2">'[109]hrg sat1'!$L$13</definedName>
    <definedName name="TK6_4">'[110]hrg sat1'!$L$13</definedName>
    <definedName name="TK7_2">'[109]hrg sat1'!$L$14</definedName>
    <definedName name="TK7_4">'[110]hrg sat1'!$L$14</definedName>
    <definedName name="TK8_2">'[109]hrg sat1'!$L$15</definedName>
    <definedName name="TK8_4">'[110]hrg sat1'!$L$15</definedName>
    <definedName name="TK9_2">'[109]hrg sat1'!$L$16</definedName>
    <definedName name="TK9_4">'[110]hrg sat1'!$L$16</definedName>
    <definedName name="tkayu">[96]harsat!$G$123</definedName>
    <definedName name="tkayu_2">[97]harsat!$G$123</definedName>
    <definedName name="tkayu_4">[98]harsat!$G$123</definedName>
    <definedName name="tkbatu">#REF!</definedName>
    <definedName name="tkbesi">#REF!</definedName>
    <definedName name="tkbk">'[5]Harga Bahan &amp; Upah'!$D$346</definedName>
    <definedName name="tkbs">'[5]Harga Bahan &amp; Upah'!$D$343</definedName>
    <definedName name="tkbt">'[205]Harga Bahan &amp; Upah'!$I$21</definedName>
    <definedName name="tkc">'[5]Harga Bahan &amp; Upah'!$D$343</definedName>
    <definedName name="TKCAT">'[132]upah bahan'!$E$9</definedName>
    <definedName name="tkcatmelamik">'[83]har-sat'!$E$259</definedName>
    <definedName name="TKDN" localSheetId="5">{"Book1","4.09 FLORA DAN FAUNA.xls","4.22 PERLENGKAPAN SEKOLAH.xls"}</definedName>
    <definedName name="TKDN" localSheetId="6">{"Book1","4.09 FLORA DAN FAUNA.xls","4.22 PERLENGKAPAN SEKOLAH.xls"}</definedName>
    <definedName name="TKDN">{"Book1","4.09 FLORA DAN FAUNA.xls","4.22 PERLENGKAPAN SEKOLAH.xls"}</definedName>
    <definedName name="tkgali">'[4]HB '!$F$201</definedName>
    <definedName name="tki_23">"$#REF!.$J$96"</definedName>
    <definedName name="tkitc10x2x0.6_23">"$#REF!.$J$94"</definedName>
    <definedName name="tkkayu">#REF!</definedName>
    <definedName name="tkky">'[205]Harga Bahan &amp; Upah'!$I$20</definedName>
    <definedName name="tklas">#REF!</definedName>
    <definedName name="tkledeng">#REF!</definedName>
    <definedName name="tklist">#REF!</definedName>
    <definedName name="tklistrik">#REF!</definedName>
    <definedName name="tkls">'[267]Harga Bahan &amp; Upah'!$I$24</definedName>
    <definedName name="tkpipa">#REF!</definedName>
    <definedName name="tkplitur">#REF!</definedName>
    <definedName name="tktayuhalus">'[83]har-sat'!$E$251</definedName>
    <definedName name="tky">[268]har.sat.B!$H$151</definedName>
    <definedName name="Tl">#REF!</definedName>
    <definedName name="tl.bulat">[63]har.sat.S!$I$121</definedName>
    <definedName name="tl1x20">#REF!</definedName>
    <definedName name="tl1x36bimc_23">"$#REF!.$#REF!$#REF!"</definedName>
    <definedName name="tl1x40">#REF!</definedName>
    <definedName name="tl2x20">#REF!</definedName>
    <definedName name="TL2x36wBalk">[48]ARL!$G$11</definedName>
    <definedName name="tla2x18iac_23">"$#REF!.$#REF!$#REF!"</definedName>
    <definedName name="tla2x18iacbimc_23">"$#REF!.$#REF!$#REF!"</definedName>
    <definedName name="TLAMP_DO3">#N/A</definedName>
    <definedName name="tlb1x18_23">"$#REF!.$#REF!$#REF!"</definedName>
    <definedName name="tlb1x36_23">"$#REF!.$#REF!$#REF!:$#REF!$#REF!"</definedName>
    <definedName name="tlb1x36bimc_23">"$#REF!.$#REF!$#REF!"</definedName>
    <definedName name="tlb1x36w_23">"$#REF!.$#REF!$#REF!"</definedName>
    <definedName name="tlbk1x36_23">"$#REF!.$#REF!$#REF!"</definedName>
    <definedName name="tlbvs2x18_23">"$#REF!.$#REF!$#REF!"</definedName>
    <definedName name="tlbvs2x18bimc_23">"$#REF!.$#REF!$#REF!"</definedName>
    <definedName name="tlc20_23">"$#REF!.$#REF!$#REF!"</definedName>
    <definedName name="tlc20bimc_23">"$#REF!.$#REF!$#REF!"</definedName>
    <definedName name="tlidf250p_23">"$#REF!.$J$149"</definedName>
    <definedName name="tlistrik">[96]harsat!$G$128</definedName>
    <definedName name="tlistrik_2">[97]harsat!$G$128</definedName>
    <definedName name="tlistrik_4">[98]harsat!$G$128</definedName>
    <definedName name="tltko2x36_23">"$#REF!.$#REF!$#REF!"</definedName>
    <definedName name="tltko2x36bimc_23">"$#REF!.$#REF!$#REF!"</definedName>
    <definedName name="TmbPilihan">[56]SB!#REF!</definedName>
    <definedName name="tmp.cuci.alum">[70]harga!#REF!</definedName>
    <definedName name="tnh">'[75]Sat~Bahu'!$C$88</definedName>
    <definedName name="tnh.urug">[63]har.sat.S!$I$12</definedName>
    <definedName name="tnhtanam">#REF!</definedName>
    <definedName name="tnhurug">#REF!</definedName>
    <definedName name="TombolItong">[126]Bulanan!$U$9</definedName>
    <definedName name="TOP_37">"$#REF!.$D$631"</definedName>
    <definedName name="TOP_CONF">#N/A</definedName>
    <definedName name="TOP_DESI">#N/A</definedName>
    <definedName name="TOP_QTE">#N/A</definedName>
    <definedName name="TOP_TITRE">#N/A</definedName>
    <definedName name="TOP_TTP">#N/A</definedName>
    <definedName name="TOP2_37">"$#REF!.$A$361"</definedName>
    <definedName name="TOT">'[257]k-121'!$P$52</definedName>
    <definedName name="total">[269]HB!#REF!</definedName>
    <definedName name="TOTFOB">#N/A</definedName>
    <definedName name="TOTFRINS">#N/A</definedName>
    <definedName name="Toto">'[50]Up &amp; bhn'!#REF!</definedName>
    <definedName name="TOW">#REF!</definedName>
    <definedName name="town_a">#REF!</definedName>
    <definedName name="town_a_23">"$#REF!.$L$304"</definedName>
    <definedName name="town_b">#REF!</definedName>
    <definedName name="town_b_23">"$#REF!.$N$304"</definedName>
    <definedName name="town_c">#REF!</definedName>
    <definedName name="town_c_23">"$#REF!.$P$304"</definedName>
    <definedName name="town_d">#REF!</definedName>
    <definedName name="town_d_23">"$#REF!.$R$304"</definedName>
    <definedName name="town_e">#REF!</definedName>
    <definedName name="town_e_23">"$#REF!.$T$304"</definedName>
    <definedName name="TP">#REF!</definedName>
    <definedName name="tpa">'[5]RAB 2'!$K$1:$Q$53</definedName>
    <definedName name="tpipa">[96]harsat!$G$127</definedName>
    <definedName name="tpipa_2">[97]harsat!$G$127</definedName>
    <definedName name="tpipa_4">[98]harsat!$G$127</definedName>
    <definedName name="TPLEK">'[84] R A B'!#REF!</definedName>
    <definedName name="TPLEK5">'[84] R A B'!#REF!</definedName>
    <definedName name="tpm_23">"$#REF!.$J$100"</definedName>
    <definedName name="tpolitur">[173]harsat!#REF!</definedName>
    <definedName name="tpolitur_2">[173]harsat!#REF!</definedName>
    <definedName name="tpolitur_4">[174]harsat!#REF!</definedName>
    <definedName name="TPT">#N/A</definedName>
    <definedName name="TPTAD">#N/A</definedName>
    <definedName name="TPTFF">#N/A</definedName>
    <definedName name="TPTML">#N/A</definedName>
    <definedName name="TPTTEXTE">#N/A</definedName>
    <definedName name="tr_aspal_minor">#REF!</definedName>
    <definedName name="Track_Loader">#REF!</definedName>
    <definedName name="Track_roller">#REF!</definedName>
    <definedName name="TRACKLOADER">#REF!</definedName>
    <definedName name="trailer">'[75]Sat~Bahu'!$C$106</definedName>
    <definedName name="TRAILLER">#REF!</definedName>
    <definedName name="tralis">#REF!</definedName>
    <definedName name="traljend">#REF!</definedName>
    <definedName name="TRANSFERT">#N/A</definedName>
    <definedName name="TRANSPORT">[259]Harga!$O$5</definedName>
    <definedName name="TRAVEE">#N/A</definedName>
    <definedName name="Tree_Wheel">#REF!</definedName>
    <definedName name="trip110">#REF!</definedName>
    <definedName name="trip120">[196]HB!#REF!</definedName>
    <definedName name="trip3">'[50]Up &amp; bhn'!#REF!</definedName>
    <definedName name="trip6">'[50]Up &amp; bhn'!#REF!</definedName>
    <definedName name="trip9">'[50]Up &amp; bhn'!#REF!</definedName>
    <definedName name="tripalm110">#REF!</definedName>
    <definedName name="triplek">[63]har.sat.S!$I$63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L_37">"$#REF!.$BT$7:$BV$16"</definedName>
    <definedName name="trotoar">[270]ANALISA!$G$328</definedName>
    <definedName name="truck_prime_coat">#REF!</definedName>
    <definedName name="truck_tack_coat">#REF!</definedName>
    <definedName name="trucuk_kayu">#REF!</definedName>
    <definedName name="TrukTangkiAir">[56]SB!#REF!</definedName>
    <definedName name="TrukTerbuka3.5">[56]SB!#REF!</definedName>
    <definedName name="tryplek4">#REF!</definedName>
    <definedName name="ts">#REF!</definedName>
    <definedName name="TS_2">[140]bahan!$G$135</definedName>
    <definedName name="TS_4">[141]bahan!$G$135</definedName>
    <definedName name="tscb_23">"$#REF!.$J$80"</definedName>
    <definedName name="tscs3w_23">"$#REF!.$J$81"</definedName>
    <definedName name="tscs6w_23">"$#REF!.$J$100"</definedName>
    <definedName name="tshs15_23">"$#REF!.$J$104"</definedName>
    <definedName name="tshs6w_23">"$#REF!.$J$83"</definedName>
    <definedName name="tski_23">"$#REF!.$J$90"</definedName>
    <definedName name="tskie_23">"$#REF!.$J$91"</definedName>
    <definedName name="tsnya2x1.5_23">"$#REF!.$J$113"</definedName>
    <definedName name="tsnyafrc_23">"$#REF!.$J$88"</definedName>
    <definedName name="tso_23">"$#REF!.$J$86"</definedName>
    <definedName name="TSR">[62]ANALISA!#REF!</definedName>
    <definedName name="tsv25_23">"$#REF!.$M$281"</definedName>
    <definedName name="TT">#REF!</definedName>
    <definedName name="ttkinst">'[4]HB '!#REF!</definedName>
    <definedName name="ttklampu">#REF!</definedName>
    <definedName name="ttkstop">#REF!</definedName>
    <definedName name="TTP">#N/A</definedName>
    <definedName name="TU">'[84] R A B'!#REF!</definedName>
    <definedName name="TUK">'[84] R A B'!#REF!</definedName>
    <definedName name="tukang">#REF!</definedName>
    <definedName name="TUKANG.BATU">#REF!</definedName>
    <definedName name="TUKANG.BESI">#REF!</definedName>
    <definedName name="TUKANG.CAT">#REF!</definedName>
    <definedName name="TUKANG.KAYU">#REF!</definedName>
    <definedName name="Tukang.Kepala">#REF!</definedName>
    <definedName name="tukang_B_0">#REF!</definedName>
    <definedName name="tukang_batu">'[193]UNIT PRICE'!$D$137</definedName>
    <definedName name="tukang_batu_kali">#REF!</definedName>
    <definedName name="tukang_begisting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yu">'[193]UNIT PRICE'!$D$138</definedName>
    <definedName name="tukang_marka">#REF!</definedName>
    <definedName name="tukang_marka_jalan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'[193]UNIT PRICE'!$D$140</definedName>
    <definedName name="tukang_sandaran">#REF!</definedName>
    <definedName name="tukang_tulangan">#REF!</definedName>
    <definedName name="TUKANGBATU">'[44]SAT PL'!$O$9</definedName>
    <definedName name="TUKANGBESI">'[44]SAT PL'!$O$11</definedName>
    <definedName name="TUKANGCAT">'[44]SAT PL'!$O$12</definedName>
    <definedName name="TUKANGKAYU">'[44]SAT PL'!$O$10</definedName>
    <definedName name="tukb">#REF!</definedName>
    <definedName name="tukbes">#REF!</definedName>
    <definedName name="tukcat">#REF!</definedName>
    <definedName name="tukg">#REF!</definedName>
    <definedName name="tukk">#REF!</definedName>
    <definedName name="tulang24">#REF!</definedName>
    <definedName name="tulang39">#REF!</definedName>
    <definedName name="tulangan">#REF!</definedName>
    <definedName name="Tulangan_gorong2_45sd75">#REF!</definedName>
    <definedName name="tulangan_gorong2_75sd120">#REF!</definedName>
    <definedName name="tulpolos">#REF!</definedName>
    <definedName name="tululir">#REF!</definedName>
    <definedName name="TUR">[148]RABA!$H$109</definedName>
    <definedName name="turap">#REF!</definedName>
    <definedName name="turap15">#REF!</definedName>
    <definedName name="turap25">#REF!</definedName>
    <definedName name="turug">#REF!</definedName>
    <definedName name="TW_NG">[271]NEGO!$U$58</definedName>
    <definedName name="twlk">#N/A</definedName>
    <definedName name="twood">#REF!</definedName>
    <definedName name="twood110">#REF!</definedName>
    <definedName name="twood122">#REF!</definedName>
    <definedName name="twoodalm">#REF!</definedName>
    <definedName name="TYHTY">#REF!</definedName>
    <definedName name="TYHTY_7">#REF!</definedName>
    <definedName name="TYPE_C2">#REF!</definedName>
    <definedName name="TYPE_C3">#REF!</definedName>
    <definedName name="TYPE_ETUD">#N/A</definedName>
    <definedName name="TYPICAL_FLOOR___7_LEVEL">#REF!</definedName>
    <definedName name="TYPICAL_FLOOR___7_LEVEL_23">"$#REF!.$C$233"</definedName>
    <definedName name="tYRE">'[183]Ana-ALAT'!#REF!</definedName>
    <definedName name="Tyre_roller">#REF!</definedName>
    <definedName name="tyttere">#REF!</definedName>
    <definedName name="tyu">#REF!</definedName>
    <definedName name="u">#REF!</definedName>
    <definedName name="u.1">[70]harga!#REF!</definedName>
    <definedName name="u.2">[70]harga!#REF!</definedName>
    <definedName name="u.3">[70]harga!#REF!</definedName>
    <definedName name="u.4">[70]harga!#REF!</definedName>
    <definedName name="u.5">[70]harga!#REF!</definedName>
    <definedName name="u.6">[70]harga!#REF!</definedName>
    <definedName name="u.7">[70]harga!#REF!</definedName>
    <definedName name="U_1">#REF!</definedName>
    <definedName name="U_23">"'file:///F:/SIMAS/EST.2006/AUDITORIUM GBI-SENTUL/Tender GBI/GRAND TOTAL.XLS'#$'Daf_ No_ _ 4_2'.$#REF!$#REF!"</definedName>
    <definedName name="U_24">[62]ANALISA!#REF!</definedName>
    <definedName name="U_bekisting">#REF!</definedName>
    <definedName name="U_beton123">#REF!</definedName>
    <definedName name="u_ins_out">[135]Elektrikal!#REF!</definedName>
    <definedName name="u_ins_pen">[135]Elektrikal!#REF!</definedName>
    <definedName name="u_lamp">[135]Elektrikal!#REF!</definedName>
    <definedName name="u_pasir_padat">#REF!</definedName>
    <definedName name="U_Pembesian_polos">#REF!</definedName>
    <definedName name="u_se">[135]Elektrikal!#REF!</definedName>
    <definedName name="uang">#REF!</definedName>
    <definedName name="ub">[272]ARITMATIK!$N$8</definedName>
    <definedName name="ubak">#REF!</definedName>
    <definedName name="UBB">[172]Analisa!$H$119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LKT">'[75]Sat~Bahu'!$H$18</definedName>
    <definedName name="UBLT">'[75]Sat~Bahu'!$H$19</definedName>
    <definedName name="UBLTT">'[75]Sat~Bahu'!$H$17</definedName>
    <definedName name="UBP2_3">[172]Analisa!$H$74</definedName>
    <definedName name="UBP2_4">[131]Analisa!$H$74</definedName>
    <definedName name="UBP5_6">[172]Analisa!$H$107</definedName>
    <definedName name="ubrav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gal">#REF!</definedName>
    <definedName name="UINSTKTAG">#N/A</definedName>
    <definedName name="UINSTPEN">#N/A</definedName>
    <definedName name="UINSTSK">#N/A</definedName>
    <definedName name="uitzet">#REF!</definedName>
    <definedName name="UIU">[163]bahan!$A$79:$E$96</definedName>
    <definedName name="UJUNG_PANDANG_AIRPORT_DEVELOPMENT_PROJECT_37">"$#REF!.$A$81:$B$82"</definedName>
    <definedName name="UK">'[75]Sat~Bahu'!$H$16</definedName>
    <definedName name="uker20">#REF!</definedName>
    <definedName name="uker30">#REF!</definedName>
    <definedName name="ukol15">#REF!</definedName>
    <definedName name="UKT">'[75]Sat~Bahu'!$H$9</definedName>
    <definedName name="ukuran">#REF!</definedName>
    <definedName name="ulaker">#REF!</definedName>
    <definedName name="Ulin45">'[273]Harga Satuan'!#REF!</definedName>
    <definedName name="Ulin67">'[273]Harga Satuan'!#REF!</definedName>
    <definedName name="Ulin89">'[273]Harga Satuan'!#REF!</definedName>
    <definedName name="Ulin90">'[273]Harga Satuan'!#REF!</definedName>
    <definedName name="ulinlokP4M">[70]harga!#REF!</definedName>
    <definedName name="ulinlokP5M">[70]harga!#REF!</definedName>
    <definedName name="ulinlokP6M">[70]harga!#REF!</definedName>
    <definedName name="ulinlokP8M">[70]harga!#REF!</definedName>
    <definedName name="umadat">#REF!</definedName>
    <definedName name="UML">'[75]Sat~Bahu'!$H$6</definedName>
    <definedName name="UMUM">#REF!</definedName>
    <definedName name="UMURE.001">#REF!</definedName>
    <definedName name="UMURE.003">#REF!</definedName>
    <definedName name="UMURE.010">#REF!</definedName>
    <definedName name="UMURE.020">#REF!</definedName>
    <definedName name="UMURE.031">#REF!</definedName>
    <definedName name="UMURE.032">#REF!</definedName>
    <definedName name="UMURE.033">#REF!</definedName>
    <definedName name="UMURE.040">#REF!</definedName>
    <definedName name="UMURE.051">#REF!</definedName>
    <definedName name="UMURE.052">#REF!</definedName>
    <definedName name="UMURE.053">#REF!</definedName>
    <definedName name="UMURE.080">#REF!</definedName>
    <definedName name="UMURE.081">#REF!</definedName>
    <definedName name="UMURE.082">#REF!</definedName>
    <definedName name="UMURE.083">#REF!</definedName>
    <definedName name="UMURE.084">#REF!</definedName>
    <definedName name="UMURE.087">#REF!</definedName>
    <definedName name="UMURE.088">#REF!</definedName>
    <definedName name="UMURE.089">#REF!</definedName>
    <definedName name="UMURE.130">#REF!</definedName>
    <definedName name="UMURE.152">#REF!</definedName>
    <definedName name="UMURE.153">#REF!</definedName>
    <definedName name="UMURE.154">#REF!</definedName>
    <definedName name="UMURE.155">#REF!</definedName>
    <definedName name="UMURE.156">#REF!</definedName>
    <definedName name="UMURE.157">#REF!</definedName>
    <definedName name="UMURE.172">#REF!</definedName>
    <definedName name="UMURE.182">#REF!</definedName>
    <definedName name="UMURE.191">#REF!</definedName>
    <definedName name="UMURE.192">#REF!</definedName>
    <definedName name="UMURE.211">#REF!</definedName>
    <definedName name="UMURE.212">#REF!</definedName>
    <definedName name="UMURE.213">#REF!</definedName>
    <definedName name="UMURE.221">#REF!</definedName>
    <definedName name="UMURE.222">#REF!</definedName>
    <definedName name="UMURE.223">#REF!</definedName>
    <definedName name="UMURE.224">#REF!</definedName>
    <definedName name="UMURE.225">#REF!</definedName>
    <definedName name="UMURE.226">#REF!</definedName>
    <definedName name="UMURE.231">#REF!</definedName>
    <definedName name="UMURE.232">#REF!</definedName>
    <definedName name="UMURE.251">#REF!</definedName>
    <definedName name="UMURE.252">#REF!</definedName>
    <definedName name="UMURE.253">#REF!</definedName>
    <definedName name="UMURE.301">#REF!</definedName>
    <definedName name="UMURE.311">#REF!</definedName>
    <definedName name="UMURE.341">#REF!</definedName>
    <definedName name="UMURE.342">#REF!</definedName>
    <definedName name="UMURE.351">#REF!</definedName>
    <definedName name="UMURE.351a">#REF!</definedName>
    <definedName name="UMURE.401">#REF!</definedName>
    <definedName name="UMURE.402">#REF!</definedName>
    <definedName name="UMURE.403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'[75]Sat~Bahu'!$H$12</definedName>
    <definedName name="UOT">'[75]Sat~Bahu'!$H$11</definedName>
    <definedName name="UP">'[274]RAB.SEKRETARIAT (1)'!$J$6</definedName>
    <definedName name="up20d">#N/A</definedName>
    <definedName name="upah">#REF!</definedName>
    <definedName name="upah.1">[70]harga!#REF!</definedName>
    <definedName name="upah.2">[70]harga!#REF!</definedName>
    <definedName name="upah.3">[70]harga!#REF!</definedName>
    <definedName name="upah.4">[70]harga!#REF!</definedName>
    <definedName name="UPAH?">#REF!</definedName>
    <definedName name="UPAH_2">#REF!</definedName>
    <definedName name="UPAH_23">"$#REF!.$H$3"</definedName>
    <definedName name="UPAH_4">'[245]BAHAN  lap'!#REF!</definedName>
    <definedName name="UPAH_6">#REF!</definedName>
    <definedName name="UPAH_BAHAN">[259]Harga!$C$7:$E$157</definedName>
    <definedName name="UPAH_BAHAN_CK">#REF!</definedName>
    <definedName name="Upah_Beton_1_2_3">#REF!</definedName>
    <definedName name="UPAH_KERJA">#REF!</definedName>
    <definedName name="UPAH_KERJA_4">'[245]BAHAN  lap'!#REF!</definedName>
    <definedName name="Upah01">#REF!</definedName>
    <definedName name="Upah1">#REF!</definedName>
    <definedName name="Upah2">#REF!</definedName>
    <definedName name="uPAH3">#REF!</definedName>
    <definedName name="upahwf">#REF!</definedName>
    <definedName name="upasbk5">#REF!</definedName>
    <definedName name="upasbm3">#REF!</definedName>
    <definedName name="upasbm5">#REF!</definedName>
    <definedName name="UPL_37">"$#REF!.A50:CA1"</definedName>
    <definedName name="uplest3">#REF!</definedName>
    <definedName name="uplest5">#REF!</definedName>
    <definedName name="UPO">'[75]Sat~Bahu'!$H$13</definedName>
    <definedName name="UPP">[172]Analisa!$H$52</definedName>
    <definedName name="upurug">#REF!</definedName>
    <definedName name="urabat">#REF!</definedName>
    <definedName name="urai">#REF!</definedName>
    <definedName name="URAI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[167]Drainase!#REF!</definedName>
    <definedName name="URAIAN231">[167]Drainase!#REF!</definedName>
    <definedName name="URAIAN232">[167]Drainase!#REF!</definedName>
    <definedName name="URAIAN233">[167]Drainase!#REF!</definedName>
    <definedName name="Uraian234">[167]Drainase!#REF!</definedName>
    <definedName name="URAIAN234L">#REF!</definedName>
    <definedName name="Uraian235">[167]Drainase!#REF!</definedName>
    <definedName name="Uraian236">[167]Drainase!#REF!</definedName>
    <definedName name="URAIAN241">[167]Drainase!#REF!</definedName>
    <definedName name="URAIAN242">[167]Drainase!#REF!</definedName>
    <definedName name="URAIAN243">[167]Drainase!#REF!</definedName>
    <definedName name="Uraian311">#REF!</definedName>
    <definedName name="Uraian312">#REF!</definedName>
    <definedName name="Uraian313">#REF!</definedName>
    <definedName name="Uraian314">#REF!</definedName>
    <definedName name="Uraian315">#REF!</definedName>
    <definedName name="URAIAN316">'[25]D-3 (M)'!#REF!</definedName>
    <definedName name="Uraian319">#REF!</definedName>
    <definedName name="URAIAN321">'[25]D-3 (M)'!#REF!</definedName>
    <definedName name="Uraian322">#REF!</definedName>
    <definedName name="Uraian323">#REF!</definedName>
    <definedName name="URAIAN323L">#REF!</definedName>
    <definedName name="Uraian324">#REF!</definedName>
    <definedName name="URAIAN33">'[25]D-3 (M)'!#REF!</definedName>
    <definedName name="Uraian331">#REF!</definedName>
    <definedName name="Uraian346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">[17]cadam!$B$12:$L$187</definedName>
    <definedName name="URAIAN661">#REF!</definedName>
    <definedName name="URAIAN662">#REF!</definedName>
    <definedName name="URAIAN66PERATA">#REF!</definedName>
    <definedName name="URAIAN66PERMUKAAN">#REF!</definedName>
    <definedName name="URAIAN7101">[167]Beton!#REF!</definedName>
    <definedName name="URAIAN7102">[167]Beton!#REF!</definedName>
    <definedName name="URAIAN7103">[167]Beton!#REF!</definedName>
    <definedName name="URAIAN711">#REF!</definedName>
    <definedName name="URAIAN712">[167]Beton!#REF!</definedName>
    <definedName name="URAIAN713">[167]Beton!#REF!</definedName>
    <definedName name="URAIAN714">#REF!</definedName>
    <definedName name="URAIAN715">[167]Beton!#REF!</definedName>
    <definedName name="URAIAN716">[167]Beton!#REF!</definedName>
    <definedName name="URAIAN717">[167]Beton!#REF!</definedName>
    <definedName name="URAIAN718">[27]D7!#REF!</definedName>
    <definedName name="URAIAN721">#REF!</definedName>
    <definedName name="URAIAN73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'[24]NP 7'!#REF!</definedName>
    <definedName name="URAIAN73UL">'[25]D-7 (M)'!#REF!</definedName>
    <definedName name="URAIAN744">[167]Beton!#REF!</definedName>
    <definedName name="URAIAN745">[167]Beton!#REF!</definedName>
    <definedName name="URAIAN751">'[25]D-7 (M)'!#REF!</definedName>
    <definedName name="URAIAN752">'[25]D-7 (M)'!#REF!</definedName>
    <definedName name="URAIAN7610">[167]Beton!#REF!</definedName>
    <definedName name="URAIAN7611">'[25]D-7 (M)'!#REF!</definedName>
    <definedName name="URAIAN7612">'[25]D-7 (M)'!#REF!</definedName>
    <definedName name="URAIAN7612a">[167]Beton!#REF!</definedName>
    <definedName name="URAIAN7612b">[167]Beton!#REF!</definedName>
    <definedName name="URAIAN7612c">[167]Beton!#REF!</definedName>
    <definedName name="URAIAN7613">'[25]D-7 (M)'!#REF!</definedName>
    <definedName name="URAIAN7613a">[167]Beton!#REF!</definedName>
    <definedName name="URAIAN7613b">[167]Beton!#REF!</definedName>
    <definedName name="URAIAN7613c">[167]Beton!#REF!</definedName>
    <definedName name="URAIAN7614">'[25]D-7 (M)'!#REF!</definedName>
    <definedName name="URAIAN7614a">[167]Beton!#REF!</definedName>
    <definedName name="URAIAN7614b">[167]Beton!#REF!</definedName>
    <definedName name="URAIAN7614d">[167]Beton!#REF!</definedName>
    <definedName name="URAIAN7614e">[167]Beton!#REF!</definedName>
    <definedName name="URAIAN7615">'[25]D-7 (M)'!#REF!</definedName>
    <definedName name="URAIAN7616">'[25]D-7 (M)'!#REF!</definedName>
    <definedName name="URAIAN7617">'[25]D-7 (M)'!#REF!</definedName>
    <definedName name="URAIAN7618">[167]Beton!#REF!</definedName>
    <definedName name="URAIAN7619">[167]Beton!#REF!</definedName>
    <definedName name="URAIAN7620">'[25]D-7 (M)'!#REF!</definedName>
    <definedName name="URAIAN7621">'[25]D-7 (M)'!#REF!</definedName>
    <definedName name="URAIAN7625">'[25]D-7 (M)'!#REF!</definedName>
    <definedName name="URAIAN7626">'[25]D-7 (M)'!#REF!</definedName>
    <definedName name="URAIAN767">'[25]D-7 (M)'!#REF!</definedName>
    <definedName name="URAIAN768">[167]Beton!#REF!</definedName>
    <definedName name="URAIAN769">[167]Beton!#REF!</definedName>
    <definedName name="URAIAN76x">[167]Beton!#REF!</definedName>
    <definedName name="URAIAN771">'[25]D-7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'[25]D-7 (M)'!#REF!</definedName>
    <definedName name="URAIAN79">[27]D7!#REF!</definedName>
    <definedName name="URAIAN79L">'[24]NP 7'!$A$1:$K$118</definedName>
    <definedName name="URAIAN79manual">[167]Beton!#REF!</definedName>
    <definedName name="URAIAN79mekanis">'[168]DIV7-BM'!#REF!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[167]Beton!#REF!</definedName>
    <definedName name="URAIANLatasirK">#REF!</definedName>
    <definedName name="URAIANLatasirKL">#REF!</definedName>
    <definedName name="ureserv">#REF!</definedName>
    <definedName name="urinoar">[63]har.sat.S!$I$79</definedName>
    <definedName name="urkemb">#REF!</definedName>
    <definedName name="urp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KEMBALI">#REF!</definedName>
    <definedName name="Urug_Psr_Bwh_Pondasi">#REF!</definedName>
    <definedName name="Urugan_Kembali">#REF!</definedName>
    <definedName name="Urugan_pasir.">#REF!</definedName>
    <definedName name="Urugan_Pasir_Bawah_Pondasi">#REF!</definedName>
    <definedName name="Urugan_Psr_Bwh_Lt">#REF!</definedName>
    <definedName name="Urugan_Sirtu">#REF!</definedName>
    <definedName name="Urugan_Tanah_Bawah_Lt">#REF!</definedName>
    <definedName name="URUGANKEMBALI">#REF!</definedName>
    <definedName name="URUGANPASIR">#REF!</definedName>
    <definedName name="URUGANSIRTU">#REF!</definedName>
    <definedName name="URUGANTANAH">#REF!</definedName>
    <definedName name="urugatnh.bhpilih">#REF!</definedName>
    <definedName name="urugbekasgalian">#REF!</definedName>
    <definedName name="urugpasir">[60]anal!#REF!</definedName>
    <definedName name="urugpasir_2">#REF!</definedName>
    <definedName name="urugpasir_6">#REF!</definedName>
    <definedName name="urugpasir_7">#REF!</definedName>
    <definedName name="urugpedel">#REF!</definedName>
    <definedName name="urugsirtu">#REF!</definedName>
    <definedName name="US">[135]Elektrikal!#REF!</definedName>
    <definedName name="USD">#REF!</definedName>
    <definedName name="usd_37">"$#REF!.$#REF!$#REF!"</definedName>
    <definedName name="useptick">#REF!</definedName>
    <definedName name="UST">'[75]Sat~Bahu'!$H$14</definedName>
    <definedName name="ustamp">#REF!</definedName>
    <definedName name="usuk">#REF!</definedName>
    <definedName name="usuk_kamper">#REF!</definedName>
    <definedName name="usuk_meranti">#REF!</definedName>
    <definedName name="usuk_reng">#REF!</definedName>
    <definedName name="usukmer">'[4]HB '!$F$37</definedName>
    <definedName name="usukmeranti">'[238]Daftar Harga'!$D$58</definedName>
    <definedName name="usukreng">#REF!</definedName>
    <definedName name="UTAIAN7614c">[167]Beton!#REF!</definedName>
    <definedName name="UTAMA">#REF!</definedName>
    <definedName name="UTK">'[75]Sat~Bahu'!$H$10</definedName>
    <definedName name="utul24">#REF!</definedName>
    <definedName name="utul39">#REF!</definedName>
    <definedName name="UU">#REF!</definedName>
    <definedName name="uwater">#REF!</definedName>
    <definedName name="V">#REF!</definedName>
    <definedName name="v_shape_136">[135]Elektrikal!#REF!</definedName>
    <definedName name="v_shape_236">[135]Elektrikal!#REF!</definedName>
    <definedName name="V735asic">#REF!</definedName>
    <definedName name="V735B8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b">#REF!</definedName>
    <definedName name="vbg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44_37">"$#REF!.$#REF!$#REF!"</definedName>
    <definedName name="vd66_37">"$#REF!.$#REF!$#REF!"</definedName>
    <definedName name="vd86_37">"$#REF!.$#REF!$#REF!"</definedName>
    <definedName name="vent1">[135]Elektrikal!#REF!</definedName>
    <definedName name="vertical_drain">#REF!</definedName>
    <definedName name="vg">[130]NP!#REF!</definedName>
    <definedName name="vgyt">#REF!</definedName>
    <definedName name="VI">#REF!</definedName>
    <definedName name="vibrator">#REF!</definedName>
    <definedName name="Vibro">#REF!</definedName>
    <definedName name="Vibro_roller">#REF!</definedName>
    <definedName name="vibro_roller__agregat_A_pelebaran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I">#REF!</definedName>
    <definedName name="VII.2">#REF!</definedName>
    <definedName name="VII.3">#REF!</definedName>
    <definedName name="VII.4">#REF!</definedName>
    <definedName name="VII.5">#REF!</definedName>
    <definedName name="VII.6">#REF!</definedName>
    <definedName name="VII.7">#REF!</definedName>
    <definedName name="VII.8">#REF!</definedName>
    <definedName name="VIII">#REF!</definedName>
    <definedName name="Vlookup_Harga">#REF!</definedName>
    <definedName name="vnt100_23">"$#REF!.$#REF!$#REF!"</definedName>
    <definedName name="vnt40_23">"$#REF!.$V$107"</definedName>
    <definedName name="vnt50_23">"$#REF!.$#REF!$#REF!"</definedName>
    <definedName name="vnt80_23">"$#REF!.$#REF!$#REF!"</definedName>
    <definedName name="vntf100">#REF!</definedName>
    <definedName name="vntf100_23">"$#REF!.$#REF!$#REF!"</definedName>
    <definedName name="vntf80">#REF!</definedName>
    <definedName name="vntf80_23">"$#REF!.$#REF!$#REF!"</definedName>
    <definedName name="vol">#REF!</definedName>
    <definedName name="Vol_ASli">#REF!</definedName>
    <definedName name="VOL_AWAL">#REF!</definedName>
    <definedName name="Vol_CCO01">#REF!</definedName>
    <definedName name="VolAsli_BACCO">#REF!</definedName>
    <definedName name="VolCCO_BACCO">#REF!</definedName>
    <definedName name="VOLUME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'[183]Ana-ALAT'!#REF!</definedName>
    <definedName name="VUP_37">"$#REF!.$AR$6:$BF$25"</definedName>
    <definedName name="vv">#REF!</definedName>
    <definedName name="vvv">#REF!</definedName>
    <definedName name="w">#REF!</definedName>
    <definedName name="w.1.1.5.20bahan">[70]analis!#REF!</definedName>
    <definedName name="w.1.1.5.20bhn">[70]analis!#REF!</definedName>
    <definedName name="w.1.1.5.20upah">[70]analis!#REF!</definedName>
    <definedName name="W_16">#REF!</definedName>
    <definedName name="W_2">#REF!</definedName>
    <definedName name="w_23">"$#REF!.$#REF!#REF!"</definedName>
    <definedName name="W_3_5">#REF!</definedName>
    <definedName name="W_3_6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adir">[85]rekap!$G$35</definedName>
    <definedName name="wafel">[42]Bahan!#REF!</definedName>
    <definedName name="wafel2020">#REF!</definedName>
    <definedName name="wakil">[85]rekap!$G$34</definedName>
    <definedName name="WAKTU">#REF!</definedName>
    <definedName name="war">[85]rekap!$G$27</definedName>
    <definedName name="wastafel">#REF!</definedName>
    <definedName name="wastafel.kia">[70]harga!#REF!</definedName>
    <definedName name="water">#REF!</definedName>
    <definedName name="Water_Pump">#REF!</definedName>
    <definedName name="Water_Pump_4">#REF!</definedName>
    <definedName name="Water_Tank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mur">'[4]HB '!$F$159</definedName>
    <definedName name="waterproofing">'[4]HB '!$F$165</definedName>
    <definedName name="WATERPUMP">#REF!</definedName>
    <definedName name="waterstop">#REF!</definedName>
    <definedName name="WaterTank">#REF!</definedName>
    <definedName name="watertank_agregat_A_pelebaran">#REF!</definedName>
    <definedName name="WATERTANKER">#REF!</definedName>
    <definedName name="WATES">[275]Rupiah!$B$6:$C$24</definedName>
    <definedName name="watproof">'[50]Up &amp; bhn'!#REF!</definedName>
    <definedName name="WC">#REF!</definedName>
    <definedName name="we">#REF!</definedName>
    <definedName name="weath">'[50]Up &amp; bhn'!#REF!</definedName>
    <definedName name="wee">#REF!</definedName>
    <definedName name="WEERERE">[163]bahan!$A$79:$E$96</definedName>
    <definedName name="wer">#N/A</definedName>
    <definedName name="wf">'[4]HB '!#REF!</definedName>
    <definedName name="WF300.150">#REF!</definedName>
    <definedName name="wfprof">#REF!</definedName>
    <definedName name="Wheel_Loader">#REF!</definedName>
    <definedName name="wheel_loader_aspal_minor">#REF!</definedName>
    <definedName name="Wheel_loader_URUGAN_TANAH_PILIHAN">#REF!</definedName>
    <definedName name="WHEELLOADER">#REF!</definedName>
    <definedName name="Wheelloader115">[56]SB!#REF!</definedName>
    <definedName name="WhelLoder115">[56]SB!#REF!</definedName>
    <definedName name="Wheltractor">[99]SB!$H$112</definedName>
    <definedName name="windak">#REF!</definedName>
    <definedName name="wl">#REF!</definedName>
    <definedName name="wl.80hp">'[75]Sat~Bahu'!$C$94</definedName>
    <definedName name="wls">[15]SAP!#REF!</definedName>
    <definedName name="wls_23">"'file:///F:/DOCUME~1/MARKET~1/LOCALS~1/Temp/lamp-d.XLS'#$SAP.$#REF!$#REF!"</definedName>
    <definedName name="Wp.5">'[75]Sat~Bahu'!$C$112</definedName>
    <definedName name="wqw">#REF!</definedName>
    <definedName name="wrn.AAA." localSheetId="5" hidden="1">{#N/A,#N/A,FALSE,"REK";#N/A,#N/A,FALSE,"Bq-ARS"}</definedName>
    <definedName name="wrn.AAA." localSheetId="6" hidden="1">{#N/A,#N/A,FALSE,"REK";#N/A,#N/A,FALSE,"Bq-ARS"}</definedName>
    <definedName name="wrn.AAA." hidden="1">{#N/A,#N/A,FALSE,"REK";#N/A,#N/A,FALSE,"Bq-ARS"}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rtpl." localSheetId="5" hidden="1">{#N/A,#N/A,FALSE,"REK-S-TPL";#N/A,#N/A,FALSE,"REK-TPML";#N/A,#N/A,FALSE,"RAB-TEMPEL"}</definedName>
    <definedName name="wrn.rtpl." localSheetId="6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5" hidden="1">{#N/A,#N/A,FALSE,"REK";#N/A,#N/A,FALSE,"rab"}</definedName>
    <definedName name="wrn.ry." localSheetId="6" hidden="1">{#N/A,#N/A,FALSE,"REK";#N/A,#N/A,FALSE,"rab"}</definedName>
    <definedName name="wrn.ry." hidden="1">{#N/A,#N/A,FALSE,"REK";#N/A,#N/A,FALSE,"rab"}</definedName>
    <definedName name="ws">[130]NP!#REF!</definedName>
    <definedName name="wt">#REF!</definedName>
    <definedName name="wt.60hp">'[75]Sat~Bahu'!$C$95</definedName>
    <definedName name="wtc">#REF!</definedName>
    <definedName name="wtc_23">"$#REF!.$AF$14"</definedName>
    <definedName name="wuwung">#REF!</definedName>
    <definedName name="wuwung_Gjawa">#REF!</definedName>
    <definedName name="WW">#REF!</definedName>
    <definedName name="X">#REF!</definedName>
    <definedName name="X.1">#REF!</definedName>
    <definedName name="XCCT">0.5</definedName>
    <definedName name="XI">#REF!</definedName>
    <definedName name="XII">#REF!</definedName>
    <definedName name="XIII">#REF!</definedName>
    <definedName name="xl">[63]har.sat.S!$I$122</definedName>
    <definedName name="XX">[71]ANALISA!#REF!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XX">[221]Bahan!#REF!</definedName>
    <definedName name="y">#REF!</definedName>
    <definedName name="ya" hidden="1">#REF!</definedName>
    <definedName name="YEN">#REF!</definedName>
    <definedName name="yes">'[84] R A B'!#REF!</definedName>
    <definedName name="yh">[130]NP!#REF!</definedName>
    <definedName name="you" localSheetId="5">{"Book1","4.09 FLORA DAN FAUNA.xls","4.22 PERLENGKAPAN SEKOLAH.xls"}</definedName>
    <definedName name="you" localSheetId="6">{"Book1","4.09 FLORA DAN FAUNA.xls","4.22 PERLENGKAPAN SEKOLAH.xls"}</definedName>
    <definedName name="you">{"Book1","4.09 FLORA DAN FAUNA.xls","4.22 PERLENGKAPAN SEKOLAH.xls"}</definedName>
    <definedName name="YT5Y">#REF!</definedName>
    <definedName name="YT5Y_7">#REF!</definedName>
    <definedName name="ytytj">[91]bahan!$A$79:$E$96</definedName>
    <definedName name="YUY">#REF!</definedName>
    <definedName name="YUY_7">#REF!</definedName>
    <definedName name="YY">#REF!</definedName>
    <definedName name="Z">#REF!</definedName>
    <definedName name="Z_062F37CF_EA4D_4E44_8A25_30F7F8EE07FB_.wvu.PrintArea" localSheetId="10" hidden="1">'[276]ANALISA railing'!#REF!</definedName>
    <definedName name="Z_062F37CF_EA4D_4E44_8A25_30F7F8EE07FB_.wvu.PrintArea" localSheetId="9" hidden="1">'[276]ANALISA railing'!#REF!</definedName>
    <definedName name="Z_062F37CF_EA4D_4E44_8A25_30F7F8EE07FB_.wvu.PrintArea" hidden="1">'[276]ANALISA railing'!#REF!</definedName>
    <definedName name="Z_062F37CF_EA4D_4E44_8A25_30F7F8EE07FB_.wvu.Rows" localSheetId="10" hidden="1">'[276]ANALISA railing'!#REF!,'[276]ANALISA railing'!$A$58:$IV$58</definedName>
    <definedName name="Z_062F37CF_EA4D_4E44_8A25_30F7F8EE07FB_.wvu.Rows" localSheetId="9" hidden="1">'[276]ANALISA railing'!#REF!,'[276]ANALISA railing'!$A$58:$IV$58</definedName>
    <definedName name="Z_062F37CF_EA4D_4E44_8A25_30F7F8EE07FB_.wvu.Rows" hidden="1">'[276]ANALISA railing'!#REF!,'[276]ANALISA railing'!$A$58:$IV$58</definedName>
    <definedName name="Z_23">"$#REF!.$G$66"</definedName>
    <definedName name="Z_4900D912_D400_4A61_8DD9_12CD5711EDE2_.wvu.FilterData" localSheetId="10" hidden="1">'[46]HRG BAHAN &amp; UPAH okk'!#REF!</definedName>
    <definedName name="Z_4900D912_D400_4A61_8DD9_12CD5711EDE2_.wvu.FilterData" localSheetId="9" hidden="1">'[46]HRG BAHAN &amp; UPAH okk'!#REF!</definedName>
    <definedName name="Z_4900D912_D400_4A61_8DD9_12CD5711EDE2_.wvu.FilterData" hidden="1">'[46]HRG BAHAN &amp; UPAH okk'!#REF!</definedName>
    <definedName name="Z_4A4DBCF5_6E02_43D6_8F4D_223D21633DB8_.wvu.PrintArea" localSheetId="10" hidden="1">#REF!</definedName>
    <definedName name="Z_4A4DBCF5_6E02_43D6_8F4D_223D21633DB8_.wvu.PrintArea" localSheetId="9" hidden="1">#REF!</definedName>
    <definedName name="Z_4A4DBCF5_6E02_43D6_8F4D_223D21633DB8_.wvu.PrintArea" hidden="1">#REF!</definedName>
    <definedName name="Z_4A4DBCF5_6E02_43D6_8F4D_223D21633DB8_.wvu.Rows" localSheetId="10" hidden="1">#REF!,#REF!</definedName>
    <definedName name="Z_4A4DBCF5_6E02_43D6_8F4D_223D21633DB8_.wvu.Rows" localSheetId="9" hidden="1">#REF!,#REF!</definedName>
    <definedName name="Z_4A4DBCF5_6E02_43D6_8F4D_223D21633DB8_.wvu.Rows" hidden="1">#REF!,#REF!</definedName>
    <definedName name="Z_5107985B_0AF1_481E_8B01_41E5AE471770_.wvu.FilterData" localSheetId="10" hidden="1">'[46]HRG BAHAN &amp; UPAH okk'!#REF!</definedName>
    <definedName name="Z_5107985B_0AF1_481E_8B01_41E5AE471770_.wvu.FilterData" localSheetId="9" hidden="1">'[46]HRG BAHAN &amp; UPAH okk'!#REF!</definedName>
    <definedName name="Z_5107985B_0AF1_481E_8B01_41E5AE471770_.wvu.FilterData" hidden="1">'[46]HRG BAHAN &amp; UPAH okk'!#REF!</definedName>
    <definedName name="Z_579C6866_27D7_4D76_AFB4_0265FFFA8617_.wvu.Rows" localSheetId="10" hidden="1">'[277]P-late'!$A$9:$IV$9,'[277]P-late'!$A$11:$IV$16,'[277]P-late'!$A$20:$IV$22,'[277]P-late'!$A$65:$IV$69,'[277]P-late'!$A$71:$IV$105,'[277]P-late'!$A$111:$IV$115,'[277]P-late'!$A$119:$IV$119,'[277]P-late'!$A$126:$IV$145,'[277]P-late'!$A$147:$IV$226</definedName>
    <definedName name="Z_579C6866_27D7_4D76_AFB4_0265FFFA8617_.wvu.Rows" localSheetId="9" hidden="1">'[277]P-late'!$A$9:$IV$9,'[277]P-late'!$A$11:$IV$16,'[277]P-late'!$A$20:$IV$22,'[277]P-late'!$A$65:$IV$69,'[277]P-late'!$A$71:$IV$105,'[277]P-late'!$A$111:$IV$115,'[277]P-late'!$A$119:$IV$119,'[277]P-late'!$A$126:$IV$145,'[277]P-late'!$A$147:$IV$226</definedName>
    <definedName name="Z_579C6866_27D7_4D76_AFB4_0265FFFA8617_.wvu.Rows" hidden="1">'[277]P-late'!$A$9:$IV$9,'[277]P-late'!$A$11:$IV$16,'[277]P-late'!$A$20:$IV$22,'[277]P-late'!$A$65:$IV$69,'[277]P-late'!$A$71:$IV$105,'[277]P-late'!$A$111:$IV$115,'[277]P-late'!$A$119:$IV$119,'[277]P-late'!$A$126:$IV$145,'[277]P-late'!$A$147:$IV$226</definedName>
    <definedName name="Z_5E4338DB_0000_47B7_801C_FD302927C5A0_.wvu.Rows" localSheetId="10" hidden="1">'[278]AnalisaSIPIL RIIL RAP'!$A$1325:$IV$1350</definedName>
    <definedName name="Z_5E4338DB_0000_47B7_801C_FD302927C5A0_.wvu.Rows" localSheetId="9" hidden="1">'[278]AnalisaSIPIL RIIL RAP'!$A$1325:$IV$1350</definedName>
    <definedName name="Z_5E4338DB_0000_47B7_801C_FD302927C5A0_.wvu.Rows" hidden="1">'[278]AnalisaSIPIL RIIL RAP'!$A$1325:$IV$1350</definedName>
    <definedName name="Z_60C09D59_E1B8_4DE0_84A5_C4D52EC877AC_.wvu.Rows" hidden="1">'[46]Analis Kusen okk'!$A$17:$IV$20,'[46]Analis Kusen okk'!$A$25:$IV$26,'[46]Analis Kusen okk'!$A$28:$IV$30,'[46]Analis Kusen okk'!$A$33:$IV$42,'[46]Analis Kusen okk'!$A$44:$IV$44,'[46]Analis Kusen okk'!$A$47:$IV$50,'[46]Analis Kusen okk'!$A$52:$IV$60,'[46]Analis Kusen okk'!$A$65:$IV$67,'[46]Analis Kusen okk'!$A$143:$IV$878</definedName>
    <definedName name="Z_8A65AEEF_2720_423E_8097_8F96864863B5_.wvu.Rows" localSheetId="10" hidden="1">'[278]AnalisaSIPIL RIIL RAP'!$A$1325:$IV$1350</definedName>
    <definedName name="Z_8A65AEEF_2720_423E_8097_8F96864863B5_.wvu.Rows" localSheetId="9" hidden="1">'[278]AnalisaSIPIL RIIL RAP'!$A$1325:$IV$1350</definedName>
    <definedName name="Z_8A65AEEF_2720_423E_8097_8F96864863B5_.wvu.Rows" hidden="1">'[278]AnalisaSIPIL RIIL RAP'!$A$1325:$IV$1350</definedName>
    <definedName name="Z_905CC869_795C_4E5E_B879_52BB42470404_.wvu.FilterData" localSheetId="10" hidden="1">'[46]HRG BAHAN &amp; UPAH okk'!#REF!</definedName>
    <definedName name="Z_905CC869_795C_4E5E_B879_52BB42470404_.wvu.FilterData" localSheetId="9" hidden="1">'[46]HRG BAHAN &amp; UPAH okk'!#REF!</definedName>
    <definedName name="Z_905CC869_795C_4E5E_B879_52BB42470404_.wvu.FilterData" hidden="1">'[46]HRG BAHAN &amp; UPAH okk'!#REF!</definedName>
    <definedName name="Z_951381D6_C6D1_4C6C_A572_59CAF1F656FA_.wvu.Rows" localSheetId="10" hidden="1">#REF!</definedName>
    <definedName name="Z_951381D6_C6D1_4C6C_A572_59CAF1F656FA_.wvu.Rows" localSheetId="9" hidden="1">#REF!</definedName>
    <definedName name="Z_951381D6_C6D1_4C6C_A572_59CAF1F656FA_.wvu.Rows" hidden="1">#REF!</definedName>
    <definedName name="Z_C68F7E66_DBEE_4C62_8CE7_6B99B31303FC_.wvu.Rows" hidden="1">'[279]AnalisaSIPIL RIIL'!$A$208:$IV$214,'[279]AnalisaSIPIL RIIL'!$A$224:$IV$231,'[279]AnalisaSIPIL RIIL'!$A$468:$IV$482</definedName>
    <definedName name="zam" localSheetId="5">{"Book1","4.09 FLORA DAN FAUNA.xls","4.22 PERLENGKAPAN SEKOLAH.xls"}</definedName>
    <definedName name="zam" localSheetId="6">{"Book1","4.09 FLORA DAN FAUNA.xls","4.22 PERLENGKAPAN SEKOLAH.xls"}</definedName>
    <definedName name="zam">{"Book1","4.09 FLORA DAN FAUNA.xls","4.22 PERLENGKAPAN SEKOLAH.xls"}</definedName>
    <definedName name="zFjdsahflkjdsf">[34]TENAGA!#REF!</definedName>
    <definedName name="zink">'[50]Up &amp; bhn'!#REF!</definedName>
    <definedName name="ZVDSGERGS">[77]ALAT!$AW$8</definedName>
    <definedName name="ZVZXVCX">[77]ALAT!$AW$9</definedName>
    <definedName name="ZZ_37">"$#REF!.$D$41"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2" l="1"/>
  <c r="E12" i="12"/>
  <c r="B13" i="12"/>
  <c r="E13" i="12"/>
  <c r="B14" i="12"/>
  <c r="E14" i="12"/>
  <c r="E19" i="12" s="1"/>
  <c r="B15" i="12"/>
  <c r="E15" i="12"/>
  <c r="B16" i="12"/>
  <c r="E16" i="12"/>
  <c r="B17" i="12"/>
  <c r="E17" i="12"/>
  <c r="B18" i="12"/>
  <c r="E18" i="12"/>
  <c r="B21" i="12"/>
  <c r="E21" i="12"/>
  <c r="E26" i="12" s="1"/>
  <c r="E27" i="12" s="1"/>
  <c r="B22" i="12"/>
  <c r="E22" i="12"/>
  <c r="B23" i="12"/>
  <c r="E23" i="12"/>
  <c r="B24" i="12"/>
  <c r="E24" i="12"/>
  <c r="B25" i="12"/>
  <c r="E25" i="12"/>
  <c r="C5" i="11"/>
  <c r="C7" i="11"/>
  <c r="C12" i="11"/>
  <c r="D18" i="11"/>
  <c r="D20" i="11"/>
  <c r="D22" i="11"/>
  <c r="E27" i="11"/>
  <c r="E31" i="11" s="1"/>
  <c r="E29" i="11"/>
  <c r="D34" i="11"/>
  <c r="D37" i="11"/>
  <c r="D40" i="11"/>
  <c r="C45" i="11"/>
  <c r="C48" i="11"/>
  <c r="C51" i="11"/>
  <c r="C56" i="11"/>
  <c r="D60" i="11"/>
  <c r="D64" i="11" s="1"/>
  <c r="D62" i="11"/>
  <c r="D68" i="11"/>
  <c r="D70" i="11"/>
  <c r="D72" i="11"/>
  <c r="D74" i="11"/>
  <c r="D78" i="11"/>
  <c r="D82" i="11" s="1"/>
  <c r="D80" i="11"/>
  <c r="D86" i="11"/>
  <c r="D88" i="11"/>
  <c r="D92" i="11"/>
  <c r="D94" i="11"/>
  <c r="D96" i="11"/>
  <c r="D98" i="11"/>
  <c r="C101" i="11"/>
  <c r="C104" i="11"/>
  <c r="C107" i="11"/>
  <c r="E113" i="11"/>
  <c r="E115" i="11"/>
  <c r="E117" i="11"/>
  <c r="E121" i="11"/>
  <c r="E123" i="11"/>
  <c r="E125" i="11"/>
  <c r="E127" i="11"/>
  <c r="D130" i="11"/>
  <c r="E135" i="11"/>
  <c r="E137" i="11"/>
  <c r="E139" i="11"/>
  <c r="E143" i="11"/>
  <c r="E145" i="11"/>
  <c r="E147" i="11"/>
  <c r="E149" i="11"/>
  <c r="D155" i="11"/>
  <c r="D157" i="11"/>
  <c r="D161" i="11"/>
  <c r="D163" i="11"/>
  <c r="D167" i="11"/>
  <c r="D169" i="11"/>
  <c r="D175" i="11"/>
  <c r="D177" i="11"/>
  <c r="C180" i="11"/>
  <c r="D184" i="11"/>
  <c r="D186" i="11"/>
  <c r="E192" i="11"/>
  <c r="E194" i="11"/>
  <c r="E198" i="11"/>
  <c r="E200" i="11"/>
  <c r="E205" i="11"/>
  <c r="E207" i="11"/>
  <c r="E211" i="11"/>
  <c r="E213" i="11"/>
  <c r="E218" i="11"/>
  <c r="E220" i="11"/>
  <c r="E224" i="11"/>
  <c r="E226" i="11"/>
  <c r="C232" i="11"/>
  <c r="C234" i="11"/>
  <c r="D239" i="11"/>
  <c r="D241" i="11"/>
  <c r="D245" i="11"/>
  <c r="D247" i="11"/>
  <c r="C251" i="11"/>
  <c r="C253" i="11"/>
  <c r="C257" i="11"/>
  <c r="E264" i="11"/>
  <c r="E266" i="11"/>
  <c r="E269" i="11"/>
  <c r="E271" i="11"/>
  <c r="E276" i="11"/>
  <c r="E278" i="11"/>
  <c r="E282" i="11"/>
  <c r="E284" i="11"/>
  <c r="D288" i="11"/>
  <c r="D290" i="11"/>
  <c r="C293" i="11"/>
  <c r="D297" i="11"/>
  <c r="D299" i="11"/>
  <c r="D301" i="11"/>
  <c r="C304" i="11"/>
  <c r="C309" i="11"/>
  <c r="D312" i="11"/>
  <c r="D314" i="11"/>
  <c r="D361" i="11"/>
  <c r="D363" i="11"/>
  <c r="D367" i="11"/>
  <c r="D369" i="11"/>
  <c r="C371" i="11"/>
  <c r="C374" i="11"/>
  <c r="C377" i="11"/>
  <c r="D380" i="11"/>
  <c r="D382" i="11"/>
  <c r="E387" i="11"/>
  <c r="E389" i="11"/>
  <c r="E393" i="11"/>
  <c r="E395" i="11"/>
  <c r="E227" i="9"/>
  <c r="E282" i="1"/>
  <c r="F12" i="12" l="1"/>
  <c r="F14" i="12"/>
  <c r="F16" i="12"/>
  <c r="F21" i="12"/>
  <c r="F25" i="12"/>
  <c r="F17" i="12"/>
  <c r="F24" i="12"/>
  <c r="E28" i="12"/>
  <c r="F15" i="12"/>
  <c r="F13" i="12"/>
  <c r="F22" i="12"/>
  <c r="F18" i="12"/>
  <c r="F23" i="12"/>
  <c r="A214" i="9"/>
  <c r="B214" i="9"/>
  <c r="D214" i="9"/>
  <c r="E205" i="9"/>
  <c r="A113" i="9"/>
  <c r="B113" i="9"/>
  <c r="C113" i="9"/>
  <c r="F113" i="9" s="1"/>
  <c r="D113" i="9"/>
  <c r="E197" i="9"/>
  <c r="E196" i="9"/>
  <c r="E195" i="9"/>
  <c r="E194" i="9"/>
  <c r="E193" i="9"/>
  <c r="E192" i="9"/>
  <c r="E186" i="9"/>
  <c r="E175" i="9"/>
  <c r="E176" i="9"/>
  <c r="E164" i="9"/>
  <c r="F1376" i="2"/>
  <c r="E95" i="9"/>
  <c r="E88" i="9"/>
  <c r="E82" i="9"/>
  <c r="E80" i="9"/>
  <c r="E77" i="9"/>
  <c r="E72" i="9"/>
  <c r="C360" i="2"/>
  <c r="R61" i="5"/>
  <c r="O61" i="5"/>
  <c r="Q61" i="5" s="1"/>
  <c r="S61" i="5" s="1"/>
  <c r="R66" i="4"/>
  <c r="Q66" i="4"/>
  <c r="O66" i="4"/>
  <c r="R64" i="4"/>
  <c r="O64" i="4"/>
  <c r="Q64" i="4" s="1"/>
  <c r="R62" i="4"/>
  <c r="O62" i="4"/>
  <c r="Q62" i="4" s="1"/>
  <c r="S62" i="4" s="1"/>
  <c r="R21" i="4"/>
  <c r="O21" i="4"/>
  <c r="Q21" i="4" s="1"/>
  <c r="S21" i="4" s="1"/>
  <c r="N131" i="4"/>
  <c r="P126" i="4"/>
  <c r="J127" i="4" s="1"/>
  <c r="N126" i="4"/>
  <c r="F125" i="4"/>
  <c r="N121" i="4"/>
  <c r="L121" i="4"/>
  <c r="R111" i="4"/>
  <c r="O111" i="4"/>
  <c r="Q111" i="4" s="1"/>
  <c r="S111" i="4" s="1"/>
  <c r="R109" i="4"/>
  <c r="O109" i="4"/>
  <c r="Q109" i="4" s="1"/>
  <c r="R107" i="4"/>
  <c r="Q107" i="4"/>
  <c r="O107" i="4"/>
  <c r="R103" i="4"/>
  <c r="K103" i="4"/>
  <c r="J103" i="4"/>
  <c r="N103" i="4" s="1"/>
  <c r="F103" i="4"/>
  <c r="O103" i="4" s="1"/>
  <c r="R101" i="4"/>
  <c r="O101" i="4"/>
  <c r="K101" i="4"/>
  <c r="J101" i="4"/>
  <c r="N101" i="4" s="1"/>
  <c r="Q101" i="4" s="1"/>
  <c r="F101" i="4"/>
  <c r="E60" i="2"/>
  <c r="F60" i="2" s="1"/>
  <c r="E59" i="2"/>
  <c r="F59" i="2" s="1"/>
  <c r="N24" i="12" l="1"/>
  <c r="M24" i="12"/>
  <c r="O24" i="12"/>
  <c r="N17" i="12"/>
  <c r="O17" i="12"/>
  <c r="M17" i="12"/>
  <c r="W17" i="12" s="1"/>
  <c r="L23" i="12"/>
  <c r="M23" i="12"/>
  <c r="U23" i="12"/>
  <c r="Q23" i="12"/>
  <c r="S23" i="12"/>
  <c r="T23" i="12"/>
  <c r="N23" i="12"/>
  <c r="O23" i="12"/>
  <c r="P23" i="12"/>
  <c r="R23" i="12"/>
  <c r="U25" i="12"/>
  <c r="S25" i="12"/>
  <c r="T25" i="12"/>
  <c r="M21" i="12"/>
  <c r="K21" i="12"/>
  <c r="L21" i="12"/>
  <c r="H13" i="12"/>
  <c r="F28" i="12"/>
  <c r="I14" i="12"/>
  <c r="J14" i="12"/>
  <c r="L14" i="12"/>
  <c r="K14" i="12"/>
  <c r="M14" i="12"/>
  <c r="V18" i="12"/>
  <c r="V27" i="12" s="1"/>
  <c r="T18" i="12"/>
  <c r="U18" i="12"/>
  <c r="Q22" i="12"/>
  <c r="R22" i="12"/>
  <c r="S22" i="12"/>
  <c r="O22" i="12"/>
  <c r="T22" i="12"/>
  <c r="U22" i="12"/>
  <c r="N22" i="12"/>
  <c r="P22" i="12"/>
  <c r="P16" i="12"/>
  <c r="I16" i="12"/>
  <c r="J16" i="12"/>
  <c r="R16" i="12"/>
  <c r="L16" i="12"/>
  <c r="M16" i="12"/>
  <c r="N16" i="12"/>
  <c r="K16" i="12"/>
  <c r="O16" i="12"/>
  <c r="Q16" i="12"/>
  <c r="Q15" i="12"/>
  <c r="K15" i="12"/>
  <c r="S15" i="12"/>
  <c r="S27" i="12" s="1"/>
  <c r="U15" i="12"/>
  <c r="N15" i="12"/>
  <c r="N27" i="12" s="1"/>
  <c r="L15" i="12"/>
  <c r="T15" i="12"/>
  <c r="M15" i="12"/>
  <c r="O15" i="12"/>
  <c r="P15" i="12"/>
  <c r="R15" i="12"/>
  <c r="G12" i="12"/>
  <c r="F27" i="12"/>
  <c r="J122" i="4"/>
  <c r="F61" i="2"/>
  <c r="S66" i="4"/>
  <c r="S64" i="4"/>
  <c r="S109" i="4"/>
  <c r="Q103" i="4"/>
  <c r="S103" i="4" s="1"/>
  <c r="J132" i="4"/>
  <c r="J136" i="4" s="1"/>
  <c r="C306" i="2" s="1"/>
  <c r="S101" i="4"/>
  <c r="Q116" i="4"/>
  <c r="S107" i="4"/>
  <c r="W23" i="12" l="1"/>
  <c r="W12" i="12"/>
  <c r="G27" i="12"/>
  <c r="G28" i="12" s="1"/>
  <c r="R27" i="12"/>
  <c r="W13" i="12"/>
  <c r="H27" i="12"/>
  <c r="H28" i="12" s="1"/>
  <c r="W22" i="12"/>
  <c r="W18" i="12"/>
  <c r="U27" i="12"/>
  <c r="M27" i="12"/>
  <c r="W21" i="12"/>
  <c r="P27" i="12"/>
  <c r="W15" i="12"/>
  <c r="K27" i="12"/>
  <c r="O27" i="12"/>
  <c r="Q27" i="12"/>
  <c r="L27" i="12"/>
  <c r="W25" i="12"/>
  <c r="W24" i="12"/>
  <c r="W16" i="12"/>
  <c r="J27" i="12"/>
  <c r="T27" i="12"/>
  <c r="W14" i="12"/>
  <c r="I27" i="12"/>
  <c r="S115" i="4"/>
  <c r="Q115" i="4"/>
  <c r="S116" i="4"/>
  <c r="S118" i="4"/>
  <c r="J135" i="4" s="1"/>
  <c r="C305" i="2" s="1"/>
  <c r="I28" i="12" l="1"/>
  <c r="J28" i="12" s="1"/>
  <c r="K28" i="12" s="1"/>
  <c r="L28" i="12" s="1"/>
  <c r="M28" i="12" s="1"/>
  <c r="N28" i="12" s="1"/>
  <c r="O28" i="12" s="1"/>
  <c r="P28" i="12" s="1"/>
  <c r="Q28" i="12" s="1"/>
  <c r="R28" i="12" s="1"/>
  <c r="S28" i="12" s="1"/>
  <c r="T28" i="12" s="1"/>
  <c r="U28" i="12" s="1"/>
  <c r="V28" i="12" s="1"/>
  <c r="W27" i="12"/>
  <c r="C11" i="1"/>
  <c r="A227" i="9"/>
  <c r="B227" i="9"/>
  <c r="D227" i="9"/>
  <c r="A143" i="9"/>
  <c r="B143" i="9"/>
  <c r="D143" i="9"/>
  <c r="A131" i="9"/>
  <c r="B131" i="9"/>
  <c r="D131" i="9"/>
  <c r="A122" i="9"/>
  <c r="B122" i="9"/>
  <c r="C122" i="9"/>
  <c r="D122" i="9"/>
  <c r="A42" i="9" l="1"/>
  <c r="B42" i="9"/>
  <c r="D42" i="9"/>
  <c r="E308" i="1"/>
  <c r="C308" i="1" s="1"/>
  <c r="C227" i="9" s="1"/>
  <c r="F227" i="9" s="1"/>
  <c r="E307" i="1"/>
  <c r="I306" i="1"/>
  <c r="G306" i="1"/>
  <c r="E306" i="1" s="1"/>
  <c r="I300" i="1"/>
  <c r="G300" i="1" s="1"/>
  <c r="I301" i="1"/>
  <c r="G301" i="1" s="1"/>
  <c r="I303" i="1"/>
  <c r="G303" i="1" s="1"/>
  <c r="I299" i="1"/>
  <c r="G299" i="1" s="1"/>
  <c r="K297" i="1"/>
  <c r="G297" i="1" s="1"/>
  <c r="I296" i="1"/>
  <c r="G296" i="1" s="1"/>
  <c r="G289" i="1"/>
  <c r="I294" i="1"/>
  <c r="G294" i="1" s="1"/>
  <c r="I292" i="1"/>
  <c r="G292" i="1" s="1"/>
  <c r="I290" i="1"/>
  <c r="G290" i="1" s="1"/>
  <c r="E286" i="1"/>
  <c r="E284" i="1"/>
  <c r="E281" i="1"/>
  <c r="C281" i="1" s="1"/>
  <c r="C214" i="9" s="1"/>
  <c r="E280" i="1"/>
  <c r="E279" i="1"/>
  <c r="E270" i="1"/>
  <c r="C270" i="1" s="1"/>
  <c r="C258" i="1"/>
  <c r="C271" i="1"/>
  <c r="C272" i="1"/>
  <c r="C257" i="1"/>
  <c r="C269" i="1"/>
  <c r="E251" i="1"/>
  <c r="E253" i="1"/>
  <c r="G252" i="1"/>
  <c r="E252" i="1" s="1"/>
  <c r="G250" i="1"/>
  <c r="E250" i="1" s="1"/>
  <c r="E247" i="1"/>
  <c r="E242" i="1"/>
  <c r="E243" i="1"/>
  <c r="E244" i="1"/>
  <c r="E241" i="1"/>
  <c r="E238" i="1"/>
  <c r="E236" i="1"/>
  <c r="C236" i="1" s="1"/>
  <c r="G237" i="1"/>
  <c r="E237" i="1" s="1"/>
  <c r="C237" i="1" s="1"/>
  <c r="G235" i="1"/>
  <c r="E235" i="1" s="1"/>
  <c r="E296" i="1" l="1"/>
  <c r="E289" i="1"/>
  <c r="I223" i="1"/>
  <c r="G223" i="1"/>
  <c r="I211" i="1"/>
  <c r="I210" i="1"/>
  <c r="I216" i="1"/>
  <c r="K214" i="1"/>
  <c r="G214" i="1" s="1"/>
  <c r="K215" i="1"/>
  <c r="G215" i="1" s="1"/>
  <c r="K216" i="1"/>
  <c r="K217" i="1"/>
  <c r="G217" i="1" s="1"/>
  <c r="K213" i="1"/>
  <c r="G213" i="1" s="1"/>
  <c r="G77" i="1"/>
  <c r="I209" i="1"/>
  <c r="G76" i="1"/>
  <c r="G204" i="1"/>
  <c r="G202" i="1"/>
  <c r="G201" i="1"/>
  <c r="G200" i="1"/>
  <c r="I203" i="1"/>
  <c r="I302" i="1" s="1"/>
  <c r="G302" i="1" s="1"/>
  <c r="E299" i="1" s="1"/>
  <c r="C296" i="1" s="1"/>
  <c r="C223" i="9" s="1"/>
  <c r="G196" i="1"/>
  <c r="I197" i="1"/>
  <c r="G197" i="1" s="1"/>
  <c r="I195" i="1"/>
  <c r="G195" i="1" s="1"/>
  <c r="E191" i="1"/>
  <c r="C191" i="1" s="1"/>
  <c r="C143" i="9" s="1"/>
  <c r="G190" i="1"/>
  <c r="E190" i="1" s="1"/>
  <c r="C190" i="1" s="1"/>
  <c r="C142" i="9" s="1"/>
  <c r="G189" i="1"/>
  <c r="E189" i="1" s="1"/>
  <c r="C189" i="1" s="1"/>
  <c r="C141" i="9" s="1"/>
  <c r="E184" i="1"/>
  <c r="C184" i="1" s="1"/>
  <c r="C136" i="9" s="1"/>
  <c r="E185" i="1"/>
  <c r="C185" i="1" s="1"/>
  <c r="C137" i="9" s="1"/>
  <c r="E187" i="1"/>
  <c r="C187" i="1" s="1"/>
  <c r="C139" i="9" s="1"/>
  <c r="E186" i="1"/>
  <c r="C186" i="1" s="1"/>
  <c r="C138" i="9" s="1"/>
  <c r="G180" i="1"/>
  <c r="E180" i="1" s="1"/>
  <c r="C180" i="1" s="1"/>
  <c r="C131" i="9" s="1"/>
  <c r="F131" i="9" s="1"/>
  <c r="I60" i="1"/>
  <c r="G179" i="1"/>
  <c r="E179" i="1" s="1"/>
  <c r="C179" i="1" s="1"/>
  <c r="C130" i="9" s="1"/>
  <c r="G178" i="1"/>
  <c r="I174" i="1"/>
  <c r="G174" i="1" s="1"/>
  <c r="I173" i="1"/>
  <c r="G173" i="1" s="1"/>
  <c r="G171" i="1"/>
  <c r="G170" i="1"/>
  <c r="I160" i="1"/>
  <c r="E160" i="1" s="1"/>
  <c r="C160" i="1" s="1"/>
  <c r="C124" i="9" s="1"/>
  <c r="I166" i="1"/>
  <c r="G166" i="1" s="1"/>
  <c r="K163" i="1"/>
  <c r="I164" i="1"/>
  <c r="G164" i="1" s="1"/>
  <c r="I163" i="1"/>
  <c r="E159" i="1"/>
  <c r="C159" i="1" s="1"/>
  <c r="C123" i="9" s="1"/>
  <c r="E143" i="1"/>
  <c r="C143" i="1" s="1"/>
  <c r="C107" i="9" s="1"/>
  <c r="E142" i="1"/>
  <c r="C142" i="1" s="1"/>
  <c r="C106" i="9" s="1"/>
  <c r="C128" i="1"/>
  <c r="C92" i="9" s="1"/>
  <c r="C129" i="1"/>
  <c r="C93" i="9" s="1"/>
  <c r="E122" i="1"/>
  <c r="C122" i="1" s="1"/>
  <c r="C86" i="9" s="1"/>
  <c r="E124" i="1"/>
  <c r="C124" i="1" s="1"/>
  <c r="C88" i="9" s="1"/>
  <c r="F88" i="9" s="1"/>
  <c r="G123" i="1"/>
  <c r="E123" i="1" s="1"/>
  <c r="C123" i="1" s="1"/>
  <c r="C87" i="9" s="1"/>
  <c r="G121" i="1"/>
  <c r="E121" i="1" s="1"/>
  <c r="C121" i="1" s="1"/>
  <c r="C85" i="9" s="1"/>
  <c r="E115" i="1"/>
  <c r="C115" i="1" s="1"/>
  <c r="C79" i="9" s="1"/>
  <c r="G114" i="1"/>
  <c r="E114" i="1" s="1"/>
  <c r="C114" i="1" s="1"/>
  <c r="C78" i="9" s="1"/>
  <c r="I112" i="1"/>
  <c r="E112" i="1" s="1"/>
  <c r="C112" i="1" s="1"/>
  <c r="C76" i="9" s="1"/>
  <c r="E103" i="1"/>
  <c r="C103" i="1" s="1"/>
  <c r="C67" i="9" s="1"/>
  <c r="F67" i="9" s="1"/>
  <c r="I100" i="1"/>
  <c r="G100" i="1"/>
  <c r="E99" i="1"/>
  <c r="C99" i="1" s="1"/>
  <c r="C63" i="9" s="1"/>
  <c r="E97" i="1"/>
  <c r="C97" i="1" s="1"/>
  <c r="C61" i="9" s="1"/>
  <c r="E91" i="1"/>
  <c r="E90" i="1"/>
  <c r="E86" i="1"/>
  <c r="C85" i="1" s="1"/>
  <c r="C52" i="9" s="1"/>
  <c r="C56" i="1"/>
  <c r="C42" i="9" s="1"/>
  <c r="E56" i="1"/>
  <c r="G80" i="1"/>
  <c r="G79" i="1"/>
  <c r="G75" i="1"/>
  <c r="G74" i="1"/>
  <c r="I82" i="1"/>
  <c r="G82" i="1" s="1"/>
  <c r="I81" i="1"/>
  <c r="G81" i="1" s="1"/>
  <c r="E34" i="1"/>
  <c r="E72" i="1"/>
  <c r="G66" i="1"/>
  <c r="G65" i="1"/>
  <c r="G61" i="1"/>
  <c r="I68" i="1"/>
  <c r="G68" i="1" s="1"/>
  <c r="I67" i="1"/>
  <c r="G67" i="1" s="1"/>
  <c r="K62" i="1"/>
  <c r="G62" i="1" s="1"/>
  <c r="E55" i="1"/>
  <c r="C55" i="1" s="1"/>
  <c r="C41" i="9" s="1"/>
  <c r="E53" i="1"/>
  <c r="C53" i="1" s="1"/>
  <c r="C39" i="9" s="1"/>
  <c r="E51" i="1"/>
  <c r="C51" i="1" s="1"/>
  <c r="C37" i="9" s="1"/>
  <c r="E52" i="1"/>
  <c r="C52" i="1" s="1"/>
  <c r="C38" i="9" s="1"/>
  <c r="E50" i="1"/>
  <c r="C50" i="1" s="1"/>
  <c r="C36" i="9" s="1"/>
  <c r="E54" i="1"/>
  <c r="C54" i="1" s="1"/>
  <c r="C40" i="9" s="1"/>
  <c r="K48" i="1"/>
  <c r="E48" i="1" s="1"/>
  <c r="C48" i="1" s="1"/>
  <c r="C34" i="9" s="1"/>
  <c r="E43" i="1"/>
  <c r="E42" i="1"/>
  <c r="I30" i="1"/>
  <c r="G30" i="1"/>
  <c r="E27" i="1"/>
  <c r="I28" i="1"/>
  <c r="G28" i="1"/>
  <c r="I24" i="1"/>
  <c r="I37" i="1" s="1"/>
  <c r="G24" i="1"/>
  <c r="G37" i="1" s="1"/>
  <c r="I23" i="1"/>
  <c r="I36" i="1" s="1"/>
  <c r="G23" i="1"/>
  <c r="G36" i="1" s="1"/>
  <c r="G39" i="1" s="1"/>
  <c r="E39" i="1" s="1"/>
  <c r="M22" i="1"/>
  <c r="E22" i="1" s="1"/>
  <c r="C22" i="1" s="1"/>
  <c r="C20" i="9" s="1"/>
  <c r="I21" i="1"/>
  <c r="E19" i="1"/>
  <c r="C19" i="1" s="1"/>
  <c r="C17" i="9" s="1"/>
  <c r="E20" i="1"/>
  <c r="C20" i="1" s="1"/>
  <c r="C18" i="9" s="1"/>
  <c r="E18" i="1"/>
  <c r="C18" i="1" s="1"/>
  <c r="C16" i="9" s="1"/>
  <c r="E14" i="1"/>
  <c r="C14" i="1" s="1"/>
  <c r="C14" i="9" s="1"/>
  <c r="E16" i="1"/>
  <c r="E15" i="1"/>
  <c r="C307" i="1"/>
  <c r="C226" i="9" s="1"/>
  <c r="F226" i="9" s="1"/>
  <c r="C306" i="1"/>
  <c r="C225" i="9" s="1"/>
  <c r="C286" i="1"/>
  <c r="C219" i="9" s="1"/>
  <c r="C285" i="1"/>
  <c r="C218" i="9" s="1"/>
  <c r="C284" i="1"/>
  <c r="C217" i="9" s="1"/>
  <c r="C283" i="1"/>
  <c r="C216" i="9" s="1"/>
  <c r="C282" i="1"/>
  <c r="C215" i="9" s="1"/>
  <c r="C280" i="1"/>
  <c r="C279" i="1"/>
  <c r="C276" i="1"/>
  <c r="C209" i="9" s="1"/>
  <c r="C275" i="1"/>
  <c r="C208" i="9" s="1"/>
  <c r="C274" i="1"/>
  <c r="C207" i="9" s="1"/>
  <c r="C273" i="1"/>
  <c r="C206" i="9" s="1"/>
  <c r="C205" i="9"/>
  <c r="F205" i="9" s="1"/>
  <c r="C204" i="9"/>
  <c r="F204" i="9" s="1"/>
  <c r="C203" i="9"/>
  <c r="C202" i="9"/>
  <c r="C199" i="9"/>
  <c r="C198" i="9"/>
  <c r="C197" i="9"/>
  <c r="F197" i="9" s="1"/>
  <c r="C196" i="9"/>
  <c r="F196" i="9" s="1"/>
  <c r="C195" i="9"/>
  <c r="F195" i="9" s="1"/>
  <c r="C194" i="9"/>
  <c r="F194" i="9" s="1"/>
  <c r="C193" i="9"/>
  <c r="F193" i="9" s="1"/>
  <c r="C192" i="9"/>
  <c r="F192" i="9" s="1"/>
  <c r="C191" i="9"/>
  <c r="C190" i="9"/>
  <c r="C253" i="1"/>
  <c r="C186" i="9" s="1"/>
  <c r="F186" i="9" s="1"/>
  <c r="C252" i="1"/>
  <c r="C185" i="9" s="1"/>
  <c r="C251" i="1"/>
  <c r="C184" i="9" s="1"/>
  <c r="C250" i="1"/>
  <c r="C183" i="9" s="1"/>
  <c r="C247" i="1"/>
  <c r="C180" i="9" s="1"/>
  <c r="C244" i="1"/>
  <c r="C177" i="9" s="1"/>
  <c r="C243" i="1"/>
  <c r="C176" i="9" s="1"/>
  <c r="F176" i="9" s="1"/>
  <c r="C242" i="1"/>
  <c r="C175" i="9" s="1"/>
  <c r="F175" i="9" s="1"/>
  <c r="C241" i="1"/>
  <c r="C174" i="9" s="1"/>
  <c r="C238" i="1"/>
  <c r="C171" i="9" s="1"/>
  <c r="F171" i="9" s="1"/>
  <c r="C170" i="9"/>
  <c r="C169" i="9"/>
  <c r="C235" i="1"/>
  <c r="C168" i="9" s="1"/>
  <c r="C158" i="9"/>
  <c r="C224" i="1"/>
  <c r="C157" i="9" s="1"/>
  <c r="C155" i="9"/>
  <c r="C154" i="9"/>
  <c r="C153" i="9"/>
  <c r="C140" i="9"/>
  <c r="C121" i="9"/>
  <c r="C118" i="9"/>
  <c r="C117" i="9"/>
  <c r="C116" i="9"/>
  <c r="C115" i="9"/>
  <c r="F115" i="9" s="1"/>
  <c r="C114" i="9"/>
  <c r="F114" i="9" s="1"/>
  <c r="C112" i="9"/>
  <c r="F112" i="9" s="1"/>
  <c r="C111" i="9"/>
  <c r="F111" i="9" s="1"/>
  <c r="C110" i="9"/>
  <c r="F110" i="9" s="1"/>
  <c r="C109" i="9"/>
  <c r="F109" i="9" s="1"/>
  <c r="C108" i="9"/>
  <c r="F108" i="9" s="1"/>
  <c r="C103" i="9"/>
  <c r="C102" i="9"/>
  <c r="C101" i="9"/>
  <c r="F101" i="9" s="1"/>
  <c r="C100" i="9"/>
  <c r="F100" i="9" s="1"/>
  <c r="C99" i="9"/>
  <c r="F99" i="9" s="1"/>
  <c r="C98" i="9"/>
  <c r="F98" i="9" s="1"/>
  <c r="C97" i="9"/>
  <c r="F97" i="9" s="1"/>
  <c r="C96" i="9"/>
  <c r="F96" i="9" s="1"/>
  <c r="C95" i="9"/>
  <c r="F95" i="9" s="1"/>
  <c r="C94" i="9"/>
  <c r="F94" i="9" s="1"/>
  <c r="C118" i="1"/>
  <c r="C82" i="9" s="1"/>
  <c r="F82" i="9" s="1"/>
  <c r="C117" i="1"/>
  <c r="C81" i="9" s="1"/>
  <c r="C116" i="1"/>
  <c r="C80" i="9" s="1"/>
  <c r="F80" i="9" s="1"/>
  <c r="C113" i="1"/>
  <c r="C77" i="9" s="1"/>
  <c r="F77" i="9" s="1"/>
  <c r="C109" i="1"/>
  <c r="C108" i="1"/>
  <c r="C107" i="1"/>
  <c r="C106" i="1"/>
  <c r="C102" i="1"/>
  <c r="C66" i="9" s="1"/>
  <c r="C101" i="1"/>
  <c r="C65" i="9" s="1"/>
  <c r="F65" i="9" s="1"/>
  <c r="C98" i="1"/>
  <c r="C62" i="9" s="1"/>
  <c r="F62" i="9" s="1"/>
  <c r="C57" i="9"/>
  <c r="C56" i="9"/>
  <c r="C89" i="1"/>
  <c r="C54" i="9" s="1"/>
  <c r="C88" i="1"/>
  <c r="C53" i="9" s="1"/>
  <c r="C11" i="9"/>
  <c r="E10" i="1"/>
  <c r="C10" i="1" s="1"/>
  <c r="C10" i="9" s="1"/>
  <c r="A222" i="9"/>
  <c r="B222" i="9"/>
  <c r="D222" i="9"/>
  <c r="A223" i="9"/>
  <c r="B223" i="9"/>
  <c r="D223" i="9"/>
  <c r="A224" i="9"/>
  <c r="B224" i="9"/>
  <c r="D224" i="9"/>
  <c r="A225" i="9"/>
  <c r="B225" i="9"/>
  <c r="D225" i="9"/>
  <c r="A226" i="9"/>
  <c r="B226" i="9"/>
  <c r="D226" i="9"/>
  <c r="B221" i="9"/>
  <c r="B25" i="10" s="1"/>
  <c r="A221" i="9"/>
  <c r="A212" i="9"/>
  <c r="B212" i="9"/>
  <c r="D212" i="9"/>
  <c r="A213" i="9"/>
  <c r="B213" i="9"/>
  <c r="D213" i="9"/>
  <c r="A215" i="9"/>
  <c r="B215" i="9"/>
  <c r="D215" i="9"/>
  <c r="A216" i="9"/>
  <c r="B216" i="9"/>
  <c r="D216" i="9"/>
  <c r="A217" i="9"/>
  <c r="B217" i="9"/>
  <c r="D217" i="9"/>
  <c r="A218" i="9"/>
  <c r="B218" i="9"/>
  <c r="D218" i="9"/>
  <c r="A219" i="9"/>
  <c r="B219" i="9"/>
  <c r="D219" i="9"/>
  <c r="B211" i="9"/>
  <c r="B24" i="10" s="1"/>
  <c r="A211" i="9"/>
  <c r="A189" i="9"/>
  <c r="B189" i="9"/>
  <c r="A190" i="9"/>
  <c r="B190" i="9"/>
  <c r="D190" i="9"/>
  <c r="A191" i="9"/>
  <c r="B191" i="9"/>
  <c r="D191" i="9"/>
  <c r="A192" i="9"/>
  <c r="B192" i="9"/>
  <c r="D192" i="9"/>
  <c r="A193" i="9"/>
  <c r="B193" i="9"/>
  <c r="D193" i="9"/>
  <c r="A194" i="9"/>
  <c r="B194" i="9"/>
  <c r="D194" i="9"/>
  <c r="A195" i="9"/>
  <c r="B195" i="9"/>
  <c r="D195" i="9"/>
  <c r="A196" i="9"/>
  <c r="B196" i="9"/>
  <c r="D196" i="9"/>
  <c r="A197" i="9"/>
  <c r="B197" i="9"/>
  <c r="D197" i="9"/>
  <c r="A198" i="9"/>
  <c r="B198" i="9"/>
  <c r="D198" i="9"/>
  <c r="A199" i="9"/>
  <c r="B199" i="9"/>
  <c r="D199" i="9"/>
  <c r="A201" i="9"/>
  <c r="B201" i="9"/>
  <c r="A202" i="9"/>
  <c r="B202" i="9"/>
  <c r="D202" i="9"/>
  <c r="A203" i="9"/>
  <c r="B203" i="9"/>
  <c r="D203" i="9"/>
  <c r="A204" i="9"/>
  <c r="B204" i="9"/>
  <c r="D204" i="9"/>
  <c r="A205" i="9"/>
  <c r="B205" i="9"/>
  <c r="D205" i="9"/>
  <c r="A206" i="9"/>
  <c r="B206" i="9"/>
  <c r="D206" i="9"/>
  <c r="A207" i="9"/>
  <c r="B207" i="9"/>
  <c r="D207" i="9"/>
  <c r="A208" i="9"/>
  <c r="B208" i="9"/>
  <c r="D208" i="9"/>
  <c r="A209" i="9"/>
  <c r="B209" i="9"/>
  <c r="D209" i="9"/>
  <c r="B188" i="9"/>
  <c r="B23" i="10" s="1"/>
  <c r="A188" i="9"/>
  <c r="A146" i="9"/>
  <c r="B146" i="9"/>
  <c r="A147" i="9"/>
  <c r="B147" i="9"/>
  <c r="D147" i="9"/>
  <c r="A148" i="9"/>
  <c r="B148" i="9"/>
  <c r="D148" i="9"/>
  <c r="A149" i="9"/>
  <c r="B149" i="9"/>
  <c r="D149" i="9"/>
  <c r="A150" i="9"/>
  <c r="B150" i="9"/>
  <c r="D150" i="9"/>
  <c r="A152" i="9"/>
  <c r="B152" i="9"/>
  <c r="A153" i="9"/>
  <c r="B153" i="9"/>
  <c r="D153" i="9"/>
  <c r="A154" i="9"/>
  <c r="B154" i="9"/>
  <c r="D154" i="9"/>
  <c r="A155" i="9"/>
  <c r="B155" i="9"/>
  <c r="D155" i="9"/>
  <c r="A156" i="9"/>
  <c r="B156" i="9"/>
  <c r="D156" i="9"/>
  <c r="A157" i="9"/>
  <c r="B157" i="9"/>
  <c r="D157" i="9"/>
  <c r="A158" i="9"/>
  <c r="B158" i="9"/>
  <c r="D158" i="9"/>
  <c r="A160" i="9"/>
  <c r="B160" i="9"/>
  <c r="A161" i="9"/>
  <c r="B161" i="9"/>
  <c r="B162" i="9"/>
  <c r="D162" i="9"/>
  <c r="B163" i="9"/>
  <c r="D163" i="9"/>
  <c r="B164" i="9"/>
  <c r="D164" i="9"/>
  <c r="B165" i="9"/>
  <c r="D165" i="9"/>
  <c r="A167" i="9"/>
  <c r="B167" i="9"/>
  <c r="B168" i="9"/>
  <c r="D168" i="9"/>
  <c r="B169" i="9"/>
  <c r="D169" i="9"/>
  <c r="B170" i="9"/>
  <c r="D170" i="9"/>
  <c r="B171" i="9"/>
  <c r="D171" i="9"/>
  <c r="A173" i="9"/>
  <c r="B173" i="9"/>
  <c r="B174" i="9"/>
  <c r="D174" i="9"/>
  <c r="B175" i="9"/>
  <c r="D175" i="9"/>
  <c r="B176" i="9"/>
  <c r="D176" i="9"/>
  <c r="B177" i="9"/>
  <c r="D177" i="9"/>
  <c r="A179" i="9"/>
  <c r="B179" i="9"/>
  <c r="B180" i="9"/>
  <c r="D180" i="9"/>
  <c r="A182" i="9"/>
  <c r="B182" i="9"/>
  <c r="B183" i="9"/>
  <c r="D183" i="9"/>
  <c r="B184" i="9"/>
  <c r="D184" i="9"/>
  <c r="B185" i="9"/>
  <c r="D185" i="9"/>
  <c r="B186" i="9"/>
  <c r="D186" i="9"/>
  <c r="B145" i="9"/>
  <c r="B22" i="10" s="1"/>
  <c r="A145" i="9"/>
  <c r="A136" i="9"/>
  <c r="B136" i="9"/>
  <c r="D136" i="9"/>
  <c r="A137" i="9"/>
  <c r="B137" i="9"/>
  <c r="D137" i="9"/>
  <c r="A138" i="9"/>
  <c r="B138" i="9"/>
  <c r="D138" i="9"/>
  <c r="A139" i="9"/>
  <c r="B139" i="9"/>
  <c r="D139" i="9"/>
  <c r="A140" i="9"/>
  <c r="B140" i="9"/>
  <c r="D140" i="9"/>
  <c r="A141" i="9"/>
  <c r="B141" i="9"/>
  <c r="D141" i="9"/>
  <c r="A142" i="9"/>
  <c r="B142" i="9"/>
  <c r="D142" i="9"/>
  <c r="B134" i="9"/>
  <c r="B135" i="9"/>
  <c r="B21" i="10" s="1"/>
  <c r="A135" i="9"/>
  <c r="D130" i="9"/>
  <c r="B130" i="9"/>
  <c r="A130" i="9"/>
  <c r="D129" i="9"/>
  <c r="B129" i="9"/>
  <c r="A129" i="9"/>
  <c r="D128" i="9"/>
  <c r="B128" i="9"/>
  <c r="A128" i="9"/>
  <c r="D127" i="9"/>
  <c r="B127" i="9"/>
  <c r="A127" i="9"/>
  <c r="B126" i="9"/>
  <c r="B18" i="10" s="1"/>
  <c r="A126" i="9"/>
  <c r="A121" i="9"/>
  <c r="B121" i="9"/>
  <c r="D121" i="9"/>
  <c r="A123" i="9"/>
  <c r="B123" i="9"/>
  <c r="D123" i="9"/>
  <c r="A124" i="9"/>
  <c r="B124" i="9"/>
  <c r="D124" i="9"/>
  <c r="B120" i="9"/>
  <c r="B17" i="10" s="1"/>
  <c r="A120" i="9"/>
  <c r="B90" i="9"/>
  <c r="B16" i="10" s="1"/>
  <c r="A90" i="9"/>
  <c r="A26" i="9"/>
  <c r="A44" i="9"/>
  <c r="A91" i="9"/>
  <c r="B91" i="9"/>
  <c r="A92" i="9"/>
  <c r="B92" i="9"/>
  <c r="D92" i="9"/>
  <c r="A93" i="9"/>
  <c r="B93" i="9"/>
  <c r="D93" i="9"/>
  <c r="A94" i="9"/>
  <c r="B94" i="9"/>
  <c r="D94" i="9"/>
  <c r="A95" i="9"/>
  <c r="B95" i="9"/>
  <c r="D95" i="9"/>
  <c r="A96" i="9"/>
  <c r="B96" i="9"/>
  <c r="D96" i="9"/>
  <c r="A97" i="9"/>
  <c r="B97" i="9"/>
  <c r="D97" i="9"/>
  <c r="A98" i="9"/>
  <c r="B98" i="9"/>
  <c r="D98" i="9"/>
  <c r="A99" i="9"/>
  <c r="B99" i="9"/>
  <c r="D99" i="9"/>
  <c r="A100" i="9"/>
  <c r="B100" i="9"/>
  <c r="D100" i="9"/>
  <c r="A101" i="9"/>
  <c r="B101" i="9"/>
  <c r="D101" i="9"/>
  <c r="A102" i="9"/>
  <c r="B102" i="9"/>
  <c r="D102" i="9"/>
  <c r="A103" i="9"/>
  <c r="B103" i="9"/>
  <c r="D103" i="9"/>
  <c r="A105" i="9"/>
  <c r="B105" i="9"/>
  <c r="A106" i="9"/>
  <c r="B106" i="9"/>
  <c r="D106" i="9"/>
  <c r="A107" i="9"/>
  <c r="B107" i="9"/>
  <c r="D107" i="9"/>
  <c r="A108" i="9"/>
  <c r="B108" i="9"/>
  <c r="D108" i="9"/>
  <c r="A109" i="9"/>
  <c r="B109" i="9"/>
  <c r="D109" i="9"/>
  <c r="A110" i="9"/>
  <c r="B110" i="9"/>
  <c r="D110" i="9"/>
  <c r="A111" i="9"/>
  <c r="B111" i="9"/>
  <c r="D111" i="9"/>
  <c r="A112" i="9"/>
  <c r="B112" i="9"/>
  <c r="D112" i="9"/>
  <c r="A114" i="9"/>
  <c r="B114" i="9"/>
  <c r="D114" i="9"/>
  <c r="A115" i="9"/>
  <c r="B115" i="9"/>
  <c r="D115" i="9"/>
  <c r="A116" i="9"/>
  <c r="B116" i="9"/>
  <c r="D116" i="9"/>
  <c r="A117" i="9"/>
  <c r="B117" i="9"/>
  <c r="D117" i="9"/>
  <c r="A118" i="9"/>
  <c r="B118" i="9"/>
  <c r="D118" i="9"/>
  <c r="B75" i="9"/>
  <c r="A45" i="9"/>
  <c r="B45" i="9"/>
  <c r="A46" i="9"/>
  <c r="B46" i="9"/>
  <c r="D46" i="9"/>
  <c r="A47" i="9"/>
  <c r="B47" i="9"/>
  <c r="D47" i="9"/>
  <c r="A48" i="9"/>
  <c r="B48" i="9"/>
  <c r="D48" i="9"/>
  <c r="A49" i="9"/>
  <c r="B49" i="9"/>
  <c r="D49" i="9"/>
  <c r="A51" i="9"/>
  <c r="B51" i="9"/>
  <c r="A52" i="9"/>
  <c r="B52" i="9"/>
  <c r="D52" i="9"/>
  <c r="A53" i="9"/>
  <c r="B53" i="9"/>
  <c r="D53" i="9"/>
  <c r="A54" i="9"/>
  <c r="B54" i="9"/>
  <c r="D54" i="9"/>
  <c r="A55" i="9"/>
  <c r="B55" i="9"/>
  <c r="D55" i="9"/>
  <c r="A56" i="9"/>
  <c r="B56" i="9"/>
  <c r="D56" i="9"/>
  <c r="A57" i="9"/>
  <c r="B57" i="9"/>
  <c r="D57" i="9"/>
  <c r="A59" i="9"/>
  <c r="B59" i="9"/>
  <c r="A60" i="9"/>
  <c r="B60" i="9"/>
  <c r="B61" i="9"/>
  <c r="D61" i="9"/>
  <c r="B62" i="9"/>
  <c r="D62" i="9"/>
  <c r="B63" i="9"/>
  <c r="D63" i="9"/>
  <c r="B64" i="9"/>
  <c r="D64" i="9"/>
  <c r="B65" i="9"/>
  <c r="D65" i="9"/>
  <c r="B66" i="9"/>
  <c r="D66" i="9"/>
  <c r="B67" i="9"/>
  <c r="D67" i="9"/>
  <c r="A69" i="9"/>
  <c r="B69" i="9"/>
  <c r="B70" i="9"/>
  <c r="D70" i="9"/>
  <c r="B71" i="9"/>
  <c r="D71" i="9"/>
  <c r="B72" i="9"/>
  <c r="D72" i="9"/>
  <c r="B73" i="9"/>
  <c r="D73" i="9"/>
  <c r="A75" i="9"/>
  <c r="B76" i="9"/>
  <c r="D76" i="9"/>
  <c r="B77" i="9"/>
  <c r="D77" i="9"/>
  <c r="B78" i="9"/>
  <c r="D78" i="9"/>
  <c r="B79" i="9"/>
  <c r="D79" i="9"/>
  <c r="B80" i="9"/>
  <c r="D80" i="9"/>
  <c r="B81" i="9"/>
  <c r="D81" i="9"/>
  <c r="B82" i="9"/>
  <c r="D82" i="9"/>
  <c r="A84" i="9"/>
  <c r="B84" i="9"/>
  <c r="B85" i="9"/>
  <c r="D85" i="9"/>
  <c r="B86" i="9"/>
  <c r="D86" i="9"/>
  <c r="B87" i="9"/>
  <c r="D87" i="9"/>
  <c r="B88" i="9"/>
  <c r="D88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14" i="9"/>
  <c r="D15" i="9"/>
  <c r="D16" i="9"/>
  <c r="D17" i="9"/>
  <c r="D18" i="9"/>
  <c r="D19" i="9"/>
  <c r="D20" i="9"/>
  <c r="D21" i="9"/>
  <c r="D22" i="9"/>
  <c r="D23" i="9"/>
  <c r="D24" i="9"/>
  <c r="D10" i="9"/>
  <c r="D11" i="9"/>
  <c r="A14" i="9"/>
  <c r="A15" i="9"/>
  <c r="A16" i="9"/>
  <c r="A17" i="9"/>
  <c r="A18" i="9"/>
  <c r="A19" i="9"/>
  <c r="A20" i="9"/>
  <c r="A21" i="9"/>
  <c r="A22" i="9"/>
  <c r="A23" i="9"/>
  <c r="A24" i="9"/>
  <c r="A13" i="9"/>
  <c r="A11" i="9"/>
  <c r="A10" i="9"/>
  <c r="A9" i="9"/>
  <c r="B44" i="9"/>
  <c r="B15" i="10" s="1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27" i="9"/>
  <c r="B26" i="9"/>
  <c r="B14" i="10" s="1"/>
  <c r="B15" i="9"/>
  <c r="B16" i="9"/>
  <c r="B17" i="9"/>
  <c r="B18" i="9"/>
  <c r="B19" i="9"/>
  <c r="B20" i="9"/>
  <c r="B21" i="9"/>
  <c r="B22" i="9"/>
  <c r="B23" i="9"/>
  <c r="B24" i="9"/>
  <c r="B14" i="9"/>
  <c r="B13" i="9"/>
  <c r="B13" i="10" s="1"/>
  <c r="B11" i="9"/>
  <c r="B10" i="9"/>
  <c r="B9" i="9"/>
  <c r="B12" i="10" s="1"/>
  <c r="B8" i="9"/>
  <c r="C212" i="9" l="1"/>
  <c r="G305" i="1"/>
  <c r="E305" i="1" s="1"/>
  <c r="C305" i="1" s="1"/>
  <c r="C224" i="9" s="1"/>
  <c r="C213" i="9"/>
  <c r="I305" i="1"/>
  <c r="G203" i="1"/>
  <c r="E200" i="1" s="1"/>
  <c r="I293" i="1"/>
  <c r="G293" i="1" s="1"/>
  <c r="E292" i="1" s="1"/>
  <c r="C289" i="1" s="1"/>
  <c r="C222" i="9" s="1"/>
  <c r="E195" i="1"/>
  <c r="E209" i="1"/>
  <c r="G216" i="1"/>
  <c r="E213" i="1" s="1"/>
  <c r="E223" i="1"/>
  <c r="C223" i="1" s="1"/>
  <c r="C156" i="9" s="1"/>
  <c r="C72" i="9"/>
  <c r="F72" i="9" s="1"/>
  <c r="C231" i="1"/>
  <c r="C164" i="9" s="1"/>
  <c r="F164" i="9" s="1"/>
  <c r="C73" i="9"/>
  <c r="C232" i="1"/>
  <c r="C165" i="9" s="1"/>
  <c r="C70" i="9"/>
  <c r="C229" i="1"/>
  <c r="C162" i="9" s="1"/>
  <c r="C71" i="9"/>
  <c r="F71" i="9" s="1"/>
  <c r="C230" i="1"/>
  <c r="C163" i="9" s="1"/>
  <c r="F163" i="9" s="1"/>
  <c r="E74" i="1"/>
  <c r="E170" i="1"/>
  <c r="I176" i="1"/>
  <c r="G176" i="1" s="1"/>
  <c r="I178" i="1"/>
  <c r="E178" i="1" s="1"/>
  <c r="C178" i="1" s="1"/>
  <c r="C129" i="9" s="1"/>
  <c r="I175" i="1"/>
  <c r="G175" i="1" s="1"/>
  <c r="G163" i="1"/>
  <c r="E163" i="1" s="1"/>
  <c r="I167" i="1"/>
  <c r="G167" i="1" s="1"/>
  <c r="I168" i="1"/>
  <c r="G168" i="1" s="1"/>
  <c r="E100" i="1"/>
  <c r="C100" i="1" s="1"/>
  <c r="C64" i="9" s="1"/>
  <c r="C90" i="1"/>
  <c r="C55" i="9" s="1"/>
  <c r="E79" i="1"/>
  <c r="E65" i="1"/>
  <c r="K63" i="1"/>
  <c r="G63" i="1" s="1"/>
  <c r="C42" i="1"/>
  <c r="C30" i="9" s="1"/>
  <c r="K49" i="1"/>
  <c r="C45" i="1"/>
  <c r="C31" i="9" s="1"/>
  <c r="C47" i="1"/>
  <c r="C33" i="9" s="1"/>
  <c r="C46" i="1"/>
  <c r="C32" i="9" s="1"/>
  <c r="E37" i="1"/>
  <c r="G40" i="1"/>
  <c r="E40" i="1" s="1"/>
  <c r="C39" i="1" s="1"/>
  <c r="C29" i="9" s="1"/>
  <c r="E28" i="1"/>
  <c r="C27" i="1" s="1"/>
  <c r="C23" i="9" s="1"/>
  <c r="E36" i="1"/>
  <c r="C15" i="1"/>
  <c r="G21" i="1" s="1"/>
  <c r="E21" i="1" s="1"/>
  <c r="C21" i="1" s="1"/>
  <c r="C19" i="9" s="1"/>
  <c r="E23" i="1"/>
  <c r="C23" i="1" s="1"/>
  <c r="C21" i="9" s="1"/>
  <c r="E30" i="1"/>
  <c r="C30" i="1" s="1"/>
  <c r="C24" i="9" s="1"/>
  <c r="F24" i="9" s="1"/>
  <c r="G25" i="1"/>
  <c r="E24" i="1"/>
  <c r="U112" i="8"/>
  <c r="S109" i="8"/>
  <c r="Q109" i="8"/>
  <c r="R109" i="8" s="1"/>
  <c r="T109" i="8" s="1"/>
  <c r="P109" i="8"/>
  <c r="C109" i="8"/>
  <c r="S108" i="8"/>
  <c r="Q108" i="8"/>
  <c r="P108" i="8"/>
  <c r="E108" i="8"/>
  <c r="C108" i="8"/>
  <c r="S106" i="8"/>
  <c r="Q106" i="8"/>
  <c r="P106" i="8"/>
  <c r="S105" i="8"/>
  <c r="Q105" i="8"/>
  <c r="R105" i="8" s="1"/>
  <c r="P105" i="8"/>
  <c r="I105" i="8"/>
  <c r="I108" i="8" s="1"/>
  <c r="K103" i="8"/>
  <c r="N103" i="8" s="1"/>
  <c r="V112" i="8" s="1"/>
  <c r="C103" i="8"/>
  <c r="B103" i="8"/>
  <c r="U98" i="8"/>
  <c r="S95" i="8"/>
  <c r="P95" i="8"/>
  <c r="C95" i="8"/>
  <c r="S94" i="8"/>
  <c r="P94" i="8"/>
  <c r="E94" i="8"/>
  <c r="C94" i="8"/>
  <c r="S92" i="8"/>
  <c r="Q92" i="8"/>
  <c r="S91" i="8"/>
  <c r="Q91" i="8"/>
  <c r="I91" i="8"/>
  <c r="I94" i="8" s="1"/>
  <c r="X90" i="8"/>
  <c r="D89" i="8" s="1"/>
  <c r="B89" i="8"/>
  <c r="U84" i="8"/>
  <c r="S81" i="8"/>
  <c r="Q81" i="8"/>
  <c r="R81" i="8" s="1"/>
  <c r="T81" i="8" s="1"/>
  <c r="P81" i="8"/>
  <c r="C81" i="8"/>
  <c r="S80" i="8"/>
  <c r="Q80" i="8"/>
  <c r="R80" i="8" s="1"/>
  <c r="P80" i="8"/>
  <c r="E80" i="8"/>
  <c r="C80" i="8"/>
  <c r="S78" i="8"/>
  <c r="Q78" i="8"/>
  <c r="P78" i="8"/>
  <c r="S77" i="8"/>
  <c r="Q77" i="8"/>
  <c r="R77" i="8" s="1"/>
  <c r="T77" i="8" s="1"/>
  <c r="P77" i="8"/>
  <c r="I77" i="8"/>
  <c r="I80" i="8" s="1"/>
  <c r="K75" i="8"/>
  <c r="N75" i="8" s="1"/>
  <c r="V84" i="8" s="1"/>
  <c r="C75" i="8"/>
  <c r="B75" i="8"/>
  <c r="U70" i="8"/>
  <c r="S67" i="8"/>
  <c r="P67" i="8"/>
  <c r="C67" i="8"/>
  <c r="S66" i="8"/>
  <c r="P66" i="8"/>
  <c r="E66" i="8"/>
  <c r="C66" i="8"/>
  <c r="S64" i="8"/>
  <c r="Q64" i="8"/>
  <c r="S63" i="8"/>
  <c r="Q63" i="8"/>
  <c r="I63" i="8"/>
  <c r="I66" i="8" s="1"/>
  <c r="X61" i="8"/>
  <c r="D61" i="8" s="1"/>
  <c r="B61" i="8"/>
  <c r="U57" i="8"/>
  <c r="S54" i="8"/>
  <c r="Q54" i="8"/>
  <c r="R54" i="8" s="1"/>
  <c r="T54" i="8" s="1"/>
  <c r="P54" i="8"/>
  <c r="G54" i="8"/>
  <c r="C54" i="8"/>
  <c r="S53" i="8"/>
  <c r="Q53" i="8"/>
  <c r="R53" i="8" s="1"/>
  <c r="P53" i="8"/>
  <c r="E53" i="8"/>
  <c r="C53" i="8"/>
  <c r="S51" i="8"/>
  <c r="Q51" i="8"/>
  <c r="P51" i="8"/>
  <c r="I51" i="8"/>
  <c r="I54" i="8" s="1"/>
  <c r="G51" i="8"/>
  <c r="S50" i="8"/>
  <c r="Q50" i="8"/>
  <c r="R50" i="8" s="1"/>
  <c r="P50" i="8"/>
  <c r="I50" i="8"/>
  <c r="I53" i="8" s="1"/>
  <c r="K48" i="8"/>
  <c r="N48" i="8" s="1"/>
  <c r="V57" i="8" s="1"/>
  <c r="C48" i="8"/>
  <c r="V43" i="8"/>
  <c r="U43" i="8"/>
  <c r="S40" i="8"/>
  <c r="Q40" i="8"/>
  <c r="P40" i="8"/>
  <c r="R40" i="8" s="1"/>
  <c r="G40" i="8"/>
  <c r="C40" i="8"/>
  <c r="S39" i="8"/>
  <c r="Q39" i="8"/>
  <c r="R39" i="8" s="1"/>
  <c r="P39" i="8"/>
  <c r="E39" i="8"/>
  <c r="C39" i="8"/>
  <c r="S37" i="8"/>
  <c r="T37" i="8" s="1"/>
  <c r="R37" i="8"/>
  <c r="Q37" i="8"/>
  <c r="P37" i="8"/>
  <c r="G37" i="8"/>
  <c r="S36" i="8"/>
  <c r="Q36" i="8"/>
  <c r="R36" i="8" s="1"/>
  <c r="T36" i="8" s="1"/>
  <c r="P36" i="8"/>
  <c r="I36" i="8"/>
  <c r="I39" i="8" s="1"/>
  <c r="K34" i="8"/>
  <c r="N34" i="8" s="1"/>
  <c r="C34" i="8"/>
  <c r="V29" i="8"/>
  <c r="U29" i="8"/>
  <c r="S26" i="8"/>
  <c r="Q26" i="8"/>
  <c r="R26" i="8" s="1"/>
  <c r="T26" i="8" s="1"/>
  <c r="P26" i="8"/>
  <c r="C26" i="8"/>
  <c r="S25" i="8"/>
  <c r="Q25" i="8"/>
  <c r="P25" i="8"/>
  <c r="E25" i="8"/>
  <c r="C25" i="8"/>
  <c r="S23" i="8"/>
  <c r="Q23" i="8"/>
  <c r="P23" i="8"/>
  <c r="S22" i="8"/>
  <c r="Q22" i="8"/>
  <c r="P22" i="8"/>
  <c r="I22" i="8"/>
  <c r="I25" i="8" s="1"/>
  <c r="X21" i="8"/>
  <c r="X22" i="8" s="1"/>
  <c r="Z22" i="8" s="1"/>
  <c r="Z20" i="8"/>
  <c r="X20" i="8"/>
  <c r="N20" i="8"/>
  <c r="K20" i="8"/>
  <c r="C20" i="8"/>
  <c r="B20" i="8"/>
  <c r="V15" i="8"/>
  <c r="U15" i="8"/>
  <c r="S12" i="8"/>
  <c r="Q12" i="8"/>
  <c r="R12" i="8" s="1"/>
  <c r="P12" i="8"/>
  <c r="C12" i="8"/>
  <c r="S11" i="8"/>
  <c r="Q11" i="8"/>
  <c r="R11" i="8" s="1"/>
  <c r="P11" i="8"/>
  <c r="E11" i="8"/>
  <c r="C11" i="8"/>
  <c r="S9" i="8"/>
  <c r="Q9" i="8"/>
  <c r="P9" i="8"/>
  <c r="S8" i="8"/>
  <c r="Q8" i="8"/>
  <c r="R8" i="8" s="1"/>
  <c r="P8" i="8"/>
  <c r="I8" i="8"/>
  <c r="I11" i="8" s="1"/>
  <c r="N6" i="8"/>
  <c r="K6" i="8"/>
  <c r="C6" i="8"/>
  <c r="B6" i="8"/>
  <c r="P48" i="7"/>
  <c r="P47" i="7"/>
  <c r="J47" i="7"/>
  <c r="P46" i="7"/>
  <c r="J46" i="7"/>
  <c r="P45" i="7"/>
  <c r="J45" i="7"/>
  <c r="P44" i="7"/>
  <c r="P43" i="7"/>
  <c r="P42" i="7"/>
  <c r="AK41" i="7"/>
  <c r="P41" i="7"/>
  <c r="R40" i="7"/>
  <c r="R41" i="7" s="1"/>
  <c r="R42" i="7" s="1"/>
  <c r="R43" i="7" s="1"/>
  <c r="R44" i="7" s="1"/>
  <c r="R45" i="7" s="1"/>
  <c r="R46" i="7" s="1"/>
  <c r="R47" i="7" s="1"/>
  <c r="P40" i="7"/>
  <c r="E39" i="7"/>
  <c r="P37" i="7"/>
  <c r="L46" i="7" s="1"/>
  <c r="N37" i="7"/>
  <c r="P34" i="7"/>
  <c r="P33" i="7"/>
  <c r="J33" i="7"/>
  <c r="P32" i="7"/>
  <c r="J32" i="7"/>
  <c r="P31" i="7"/>
  <c r="P30" i="7"/>
  <c r="P29" i="7"/>
  <c r="P28" i="7"/>
  <c r="AK27" i="7"/>
  <c r="P27" i="7"/>
  <c r="R26" i="7"/>
  <c r="R27" i="7" s="1"/>
  <c r="R28" i="7" s="1"/>
  <c r="R29" i="7" s="1"/>
  <c r="R30" i="7" s="1"/>
  <c r="R31" i="7" s="1"/>
  <c r="R32" i="7" s="1"/>
  <c r="R33" i="7" s="1"/>
  <c r="P26" i="7"/>
  <c r="E25" i="7"/>
  <c r="P23" i="7"/>
  <c r="L33" i="7" s="1"/>
  <c r="N23" i="7"/>
  <c r="P20" i="7"/>
  <c r="R19" i="7"/>
  <c r="P19" i="7"/>
  <c r="J19" i="7"/>
  <c r="R18" i="7"/>
  <c r="P18" i="7"/>
  <c r="J18" i="7"/>
  <c r="R17" i="7"/>
  <c r="P17" i="7"/>
  <c r="R16" i="7"/>
  <c r="P16" i="7"/>
  <c r="J16" i="7"/>
  <c r="L16" i="7" s="1"/>
  <c r="R15" i="7"/>
  <c r="P15" i="7"/>
  <c r="R14" i="7"/>
  <c r="P14" i="7"/>
  <c r="AK13" i="7"/>
  <c r="R13" i="7"/>
  <c r="P13" i="7"/>
  <c r="R12" i="7"/>
  <c r="P12" i="7"/>
  <c r="E11" i="7"/>
  <c r="P9" i="7"/>
  <c r="J14" i="7" s="1"/>
  <c r="N9" i="7"/>
  <c r="N75" i="6"/>
  <c r="J76" i="6" s="1"/>
  <c r="N70" i="6"/>
  <c r="J71" i="6" s="1"/>
  <c r="L70" i="6"/>
  <c r="R55" i="6"/>
  <c r="O55" i="6"/>
  <c r="Q55" i="6" s="1"/>
  <c r="R52" i="6"/>
  <c r="K52" i="6"/>
  <c r="J52" i="6"/>
  <c r="F52" i="6"/>
  <c r="O52" i="6" s="1"/>
  <c r="R50" i="6"/>
  <c r="K50" i="6"/>
  <c r="J50" i="6"/>
  <c r="F50" i="6"/>
  <c r="O50" i="6" s="1"/>
  <c r="N36" i="6"/>
  <c r="J37" i="6" s="1"/>
  <c r="N31" i="6"/>
  <c r="L31" i="6"/>
  <c r="R16" i="6"/>
  <c r="O16" i="6"/>
  <c r="Q16" i="6" s="1"/>
  <c r="Q26" i="6" s="1"/>
  <c r="R13" i="6"/>
  <c r="K13" i="6"/>
  <c r="N13" i="6" s="1"/>
  <c r="J13" i="6"/>
  <c r="F13" i="6"/>
  <c r="O13" i="6" s="1"/>
  <c r="R11" i="6"/>
  <c r="K11" i="6"/>
  <c r="N11" i="6" s="1"/>
  <c r="Q11" i="6" s="1"/>
  <c r="J11" i="6"/>
  <c r="F11" i="6"/>
  <c r="O11" i="6" s="1"/>
  <c r="J203" i="5"/>
  <c r="J201" i="5"/>
  <c r="J204" i="5" s="1"/>
  <c r="J196" i="5"/>
  <c r="J193" i="5"/>
  <c r="J197" i="5" s="1"/>
  <c r="F191" i="5"/>
  <c r="S187" i="5"/>
  <c r="Q187" i="5"/>
  <c r="R174" i="5"/>
  <c r="N174" i="5"/>
  <c r="R173" i="5"/>
  <c r="O173" i="5"/>
  <c r="J173" i="5"/>
  <c r="N173" i="5" s="1"/>
  <c r="Q173" i="5" s="1"/>
  <c r="S173" i="5" s="1"/>
  <c r="R171" i="5"/>
  <c r="N171" i="5"/>
  <c r="Q171" i="5" s="1"/>
  <c r="J171" i="5"/>
  <c r="R170" i="5"/>
  <c r="O170" i="5"/>
  <c r="K170" i="5"/>
  <c r="J170" i="5"/>
  <c r="N156" i="5"/>
  <c r="J157" i="5" s="1"/>
  <c r="J161" i="5" s="1"/>
  <c r="N151" i="5"/>
  <c r="L151" i="5"/>
  <c r="J152" i="5" s="1"/>
  <c r="R141" i="5"/>
  <c r="Q141" i="5"/>
  <c r="S141" i="5" s="1"/>
  <c r="O141" i="5"/>
  <c r="R139" i="5"/>
  <c r="O139" i="5"/>
  <c r="Q139" i="5" s="1"/>
  <c r="S139" i="5" s="1"/>
  <c r="R137" i="5"/>
  <c r="O137" i="5"/>
  <c r="Q137" i="5" s="1"/>
  <c r="R133" i="5"/>
  <c r="K133" i="5"/>
  <c r="J133" i="5"/>
  <c r="N133" i="5" s="1"/>
  <c r="F133" i="5"/>
  <c r="O133" i="5" s="1"/>
  <c r="R131" i="5"/>
  <c r="O131" i="5"/>
  <c r="K131" i="5"/>
  <c r="J131" i="5"/>
  <c r="F131" i="5"/>
  <c r="N116" i="5"/>
  <c r="J117" i="5" s="1"/>
  <c r="N111" i="5"/>
  <c r="L111" i="5"/>
  <c r="R99" i="5"/>
  <c r="O99" i="5"/>
  <c r="Q99" i="5" s="1"/>
  <c r="S99" i="5" s="1"/>
  <c r="R97" i="5"/>
  <c r="Q97" i="5"/>
  <c r="O97" i="5"/>
  <c r="R93" i="5"/>
  <c r="O93" i="5"/>
  <c r="K93" i="5"/>
  <c r="J93" i="5"/>
  <c r="F93" i="5"/>
  <c r="R91" i="5"/>
  <c r="O91" i="5"/>
  <c r="K91" i="5"/>
  <c r="J91" i="5"/>
  <c r="F91" i="5"/>
  <c r="N76" i="5"/>
  <c r="J77" i="5" s="1"/>
  <c r="N71" i="5"/>
  <c r="L71" i="5"/>
  <c r="R59" i="5"/>
  <c r="O59" i="5"/>
  <c r="Q59" i="5" s="1"/>
  <c r="S59" i="5" s="1"/>
  <c r="R57" i="5"/>
  <c r="O57" i="5"/>
  <c r="Q57" i="5" s="1"/>
  <c r="R53" i="5"/>
  <c r="K53" i="5"/>
  <c r="J53" i="5"/>
  <c r="F53" i="5"/>
  <c r="O53" i="5" s="1"/>
  <c r="R51" i="5"/>
  <c r="O51" i="5"/>
  <c r="K51" i="5"/>
  <c r="J51" i="5"/>
  <c r="N51" i="5" s="1"/>
  <c r="F51" i="5"/>
  <c r="N36" i="5"/>
  <c r="J37" i="5" s="1"/>
  <c r="L36" i="5"/>
  <c r="N31" i="5"/>
  <c r="J32" i="5" s="1"/>
  <c r="J41" i="5" s="1"/>
  <c r="C329" i="2" s="1"/>
  <c r="L31" i="5"/>
  <c r="R21" i="5"/>
  <c r="O21" i="5"/>
  <c r="Q21" i="5" s="1"/>
  <c r="S21" i="5" s="1"/>
  <c r="R19" i="5"/>
  <c r="O19" i="5"/>
  <c r="Q19" i="5" s="1"/>
  <c r="R17" i="5"/>
  <c r="O17" i="5"/>
  <c r="Q17" i="5" s="1"/>
  <c r="R13" i="5"/>
  <c r="K13" i="5"/>
  <c r="N13" i="5" s="1"/>
  <c r="J13" i="5"/>
  <c r="F13" i="5"/>
  <c r="O13" i="5" s="1"/>
  <c r="R11" i="5"/>
  <c r="K11" i="5"/>
  <c r="J11" i="5"/>
  <c r="F11" i="5"/>
  <c r="O11" i="5" s="1"/>
  <c r="N86" i="4"/>
  <c r="P81" i="4"/>
  <c r="J82" i="4" s="1"/>
  <c r="N81" i="4"/>
  <c r="F80" i="4"/>
  <c r="N76" i="4"/>
  <c r="L76" i="4"/>
  <c r="Q71" i="4"/>
  <c r="R58" i="4"/>
  <c r="O58" i="4"/>
  <c r="K58" i="4"/>
  <c r="J58" i="4"/>
  <c r="F58" i="4"/>
  <c r="R56" i="4"/>
  <c r="K56" i="4"/>
  <c r="J56" i="4"/>
  <c r="N56" i="4" s="1"/>
  <c r="F56" i="4"/>
  <c r="O56" i="4" s="1"/>
  <c r="N41" i="4"/>
  <c r="P36" i="4"/>
  <c r="N36" i="4"/>
  <c r="F35" i="4"/>
  <c r="N31" i="4"/>
  <c r="J32" i="4" s="1"/>
  <c r="L31" i="4"/>
  <c r="R19" i="4"/>
  <c r="O19" i="4"/>
  <c r="Q19" i="4" s="1"/>
  <c r="R17" i="4"/>
  <c r="O17" i="4"/>
  <c r="Q17" i="4" s="1"/>
  <c r="R13" i="4"/>
  <c r="K13" i="4"/>
  <c r="J13" i="4"/>
  <c r="F13" i="4"/>
  <c r="O13" i="4" s="1"/>
  <c r="R11" i="4"/>
  <c r="K11" i="4"/>
  <c r="N11" i="4" s="1"/>
  <c r="J11" i="4"/>
  <c r="F11" i="4"/>
  <c r="O11" i="4" s="1"/>
  <c r="I140" i="3"/>
  <c r="H139" i="3"/>
  <c r="I138" i="3"/>
  <c r="I139" i="3" s="1"/>
  <c r="G138" i="3"/>
  <c r="G134" i="3"/>
  <c r="G132" i="3"/>
  <c r="G133" i="3" s="1"/>
  <c r="F64" i="3"/>
  <c r="D64" i="3"/>
  <c r="E838" i="2" s="1"/>
  <c r="F838" i="2" s="1"/>
  <c r="D42" i="3"/>
  <c r="E237" i="2" s="1"/>
  <c r="F237" i="2" s="1"/>
  <c r="D40" i="3"/>
  <c r="D39" i="3"/>
  <c r="D38" i="3"/>
  <c r="E1365" i="2" s="1"/>
  <c r="E1427" i="2" s="1"/>
  <c r="F1427" i="2" s="1"/>
  <c r="E1413" i="2"/>
  <c r="F1413" i="2" s="1"/>
  <c r="F1414" i="2" s="1"/>
  <c r="E1404" i="2"/>
  <c r="F1404" i="2" s="1"/>
  <c r="F1405" i="2" s="1"/>
  <c r="E1395" i="2"/>
  <c r="F1395" i="2" s="1"/>
  <c r="F1396" i="2" s="1"/>
  <c r="E1393" i="2"/>
  <c r="F1393" i="2" s="1"/>
  <c r="E1392" i="2"/>
  <c r="F1392" i="2" s="1"/>
  <c r="E1385" i="2"/>
  <c r="F1385" i="2" s="1"/>
  <c r="E1374" i="2"/>
  <c r="F1374" i="2" s="1"/>
  <c r="E1372" i="2"/>
  <c r="F1372" i="2" s="1"/>
  <c r="E1371" i="2"/>
  <c r="E1382" i="2" s="1"/>
  <c r="E1401" i="2" s="1"/>
  <c r="E1364" i="2"/>
  <c r="E1363" i="2"/>
  <c r="E1425" i="2" s="1"/>
  <c r="F1425" i="2" s="1"/>
  <c r="E1362" i="2"/>
  <c r="E1424" i="2" s="1"/>
  <c r="F1424" i="2" s="1"/>
  <c r="E1360" i="2"/>
  <c r="E1422" i="2" s="1"/>
  <c r="F1422" i="2" s="1"/>
  <c r="E1359" i="2"/>
  <c r="E1421" i="2" s="1"/>
  <c r="F1421" i="2" s="1"/>
  <c r="E1358" i="2"/>
  <c r="E1357" i="2"/>
  <c r="F1357" i="2" s="1"/>
  <c r="E1351" i="2"/>
  <c r="F1351" i="2" s="1"/>
  <c r="E1350" i="2"/>
  <c r="F1350" i="2" s="1"/>
  <c r="E1348" i="2"/>
  <c r="F1348" i="2" s="1"/>
  <c r="E1347" i="2"/>
  <c r="F1347" i="2" s="1"/>
  <c r="E1346" i="2"/>
  <c r="F1346" i="2" s="1"/>
  <c r="E1345" i="2"/>
  <c r="F1345" i="2" s="1"/>
  <c r="E1337" i="2"/>
  <c r="F1337" i="2" s="1"/>
  <c r="E1336" i="2"/>
  <c r="F1336" i="2" s="1"/>
  <c r="E1334" i="2"/>
  <c r="F1334" i="2" s="1"/>
  <c r="E1333" i="2"/>
  <c r="F1333" i="2" s="1"/>
  <c r="E1332" i="2"/>
  <c r="F1332" i="2" s="1"/>
  <c r="E1331" i="2"/>
  <c r="F1331" i="2" s="1"/>
  <c r="E1325" i="2"/>
  <c r="F1325" i="2" s="1"/>
  <c r="E1324" i="2"/>
  <c r="F1324" i="2" s="1"/>
  <c r="E1322" i="2"/>
  <c r="F1322" i="2" s="1"/>
  <c r="E1321" i="2"/>
  <c r="F1321" i="2" s="1"/>
  <c r="E1315" i="2"/>
  <c r="F1315" i="2" s="1"/>
  <c r="E1314" i="2"/>
  <c r="F1314" i="2" s="1"/>
  <c r="E1312" i="2"/>
  <c r="F1312" i="2" s="1"/>
  <c r="E1311" i="2"/>
  <c r="F1311" i="2" s="1"/>
  <c r="E1310" i="2"/>
  <c r="F1310" i="2" s="1"/>
  <c r="E1309" i="2"/>
  <c r="F1309" i="2" s="1"/>
  <c r="E1303" i="2"/>
  <c r="F1303" i="2" s="1"/>
  <c r="E1302" i="2"/>
  <c r="F1302" i="2" s="1"/>
  <c r="E1300" i="2"/>
  <c r="F1300" i="2" s="1"/>
  <c r="E1299" i="2"/>
  <c r="F1299" i="2" s="1"/>
  <c r="E1298" i="2"/>
  <c r="F1298" i="2" s="1"/>
  <c r="E1297" i="2"/>
  <c r="F1297" i="2" s="1"/>
  <c r="E1291" i="2"/>
  <c r="F1291" i="2" s="1"/>
  <c r="E1290" i="2"/>
  <c r="F1290" i="2" s="1"/>
  <c r="E1288" i="2"/>
  <c r="F1288" i="2" s="1"/>
  <c r="E1287" i="2"/>
  <c r="F1287" i="2" s="1"/>
  <c r="E1286" i="2"/>
  <c r="F1286" i="2" s="1"/>
  <c r="E1285" i="2"/>
  <c r="F1285" i="2" s="1"/>
  <c r="E1279" i="2"/>
  <c r="F1279" i="2" s="1"/>
  <c r="E1278" i="2"/>
  <c r="F1278" i="2" s="1"/>
  <c r="E1276" i="2"/>
  <c r="F1276" i="2" s="1"/>
  <c r="E1275" i="2"/>
  <c r="F1275" i="2" s="1"/>
  <c r="E1274" i="2"/>
  <c r="F1274" i="2" s="1"/>
  <c r="E1273" i="2"/>
  <c r="F1273" i="2" s="1"/>
  <c r="E1267" i="2"/>
  <c r="F1267" i="2" s="1"/>
  <c r="F1268" i="2" s="1"/>
  <c r="E1265" i="2"/>
  <c r="F1265" i="2" s="1"/>
  <c r="E1264" i="2"/>
  <c r="F1264" i="2" s="1"/>
  <c r="E1263" i="2"/>
  <c r="F1263" i="2" s="1"/>
  <c r="E1257" i="2"/>
  <c r="F1257" i="2" s="1"/>
  <c r="F1258" i="2" s="1"/>
  <c r="E1255" i="2"/>
  <c r="F1255" i="2" s="1"/>
  <c r="E1254" i="2"/>
  <c r="F1254" i="2" s="1"/>
  <c r="E1253" i="2"/>
  <c r="F1253" i="2" s="1"/>
  <c r="E1234" i="2"/>
  <c r="F1234" i="2" s="1"/>
  <c r="E1220" i="2"/>
  <c r="F1220" i="2" s="1"/>
  <c r="E1193" i="2"/>
  <c r="F1193" i="2" s="1"/>
  <c r="E1179" i="2"/>
  <c r="F1179" i="2" s="1"/>
  <c r="E1165" i="2"/>
  <c r="F1165" i="2" s="1"/>
  <c r="E1151" i="2"/>
  <c r="F1151" i="2" s="1"/>
  <c r="E1150" i="2"/>
  <c r="F1150" i="2" s="1"/>
  <c r="E1149" i="2"/>
  <c r="E1163" i="2" s="1"/>
  <c r="E1148" i="2"/>
  <c r="F1148" i="2" s="1"/>
  <c r="E1147" i="2"/>
  <c r="E1145" i="2"/>
  <c r="E1159" i="2" s="1"/>
  <c r="E1173" i="2" s="1"/>
  <c r="E1144" i="2"/>
  <c r="F1144" i="2" s="1"/>
  <c r="E1143" i="2"/>
  <c r="F1134" i="2"/>
  <c r="E1124" i="2"/>
  <c r="F1124" i="2" s="1"/>
  <c r="E1123" i="2"/>
  <c r="E1136" i="2" s="1"/>
  <c r="F1136" i="2" s="1"/>
  <c r="E1122" i="2"/>
  <c r="F1122" i="2" s="1"/>
  <c r="E1121" i="2"/>
  <c r="F1121" i="2" s="1"/>
  <c r="E1119" i="2"/>
  <c r="E1118" i="2"/>
  <c r="E1131" i="2" s="1"/>
  <c r="F1131" i="2" s="1"/>
  <c r="E1117" i="2"/>
  <c r="D1112" i="2"/>
  <c r="C1112" i="2"/>
  <c r="B1112" i="2"/>
  <c r="D1111" i="2"/>
  <c r="C1111" i="2"/>
  <c r="B1111" i="2"/>
  <c r="D1106" i="2"/>
  <c r="C1106" i="2"/>
  <c r="B1106" i="2"/>
  <c r="D1105" i="2"/>
  <c r="C1105" i="2"/>
  <c r="B1105" i="2"/>
  <c r="D1100" i="2"/>
  <c r="C1100" i="2"/>
  <c r="B1100" i="2"/>
  <c r="D1099" i="2"/>
  <c r="C1099" i="2"/>
  <c r="B1099" i="2"/>
  <c r="E1094" i="2"/>
  <c r="D1094" i="2"/>
  <c r="C1094" i="2"/>
  <c r="B1094" i="2"/>
  <c r="E1093" i="2"/>
  <c r="D1093" i="2"/>
  <c r="C1093" i="2"/>
  <c r="B1093" i="2"/>
  <c r="D1092" i="2"/>
  <c r="C1092" i="2"/>
  <c r="B1092" i="2"/>
  <c r="D1091" i="2"/>
  <c r="C1091" i="2"/>
  <c r="B1091" i="2"/>
  <c r="D1090" i="2"/>
  <c r="C1090" i="2"/>
  <c r="B1090" i="2"/>
  <c r="E1085" i="2"/>
  <c r="D1085" i="2"/>
  <c r="C1085" i="2"/>
  <c r="B1085" i="2"/>
  <c r="E1084" i="2"/>
  <c r="D1084" i="2"/>
  <c r="C1084" i="2"/>
  <c r="B1084" i="2"/>
  <c r="D1083" i="2"/>
  <c r="C1083" i="2"/>
  <c r="B1083" i="2"/>
  <c r="D1082" i="2"/>
  <c r="C1082" i="2"/>
  <c r="B1082" i="2"/>
  <c r="D1081" i="2"/>
  <c r="C1081" i="2"/>
  <c r="B1081" i="2"/>
  <c r="E1076" i="2"/>
  <c r="D1076" i="2"/>
  <c r="C1076" i="2"/>
  <c r="B1076" i="2"/>
  <c r="E1075" i="2"/>
  <c r="D1075" i="2"/>
  <c r="C1075" i="2"/>
  <c r="B1075" i="2"/>
  <c r="D1074" i="2"/>
  <c r="C1074" i="2"/>
  <c r="B1074" i="2"/>
  <c r="D1073" i="2"/>
  <c r="C1073" i="2"/>
  <c r="B1073" i="2"/>
  <c r="D1072" i="2"/>
  <c r="C1072" i="2"/>
  <c r="B1072" i="2"/>
  <c r="E1067" i="2"/>
  <c r="D1067" i="2"/>
  <c r="C1067" i="2"/>
  <c r="B1067" i="2"/>
  <c r="E1066" i="2"/>
  <c r="D1066" i="2"/>
  <c r="C1066" i="2"/>
  <c r="B1066" i="2"/>
  <c r="E1065" i="2"/>
  <c r="D1065" i="2"/>
  <c r="C1065" i="2"/>
  <c r="B1065" i="2"/>
  <c r="E1064" i="2"/>
  <c r="D1064" i="2"/>
  <c r="C1064" i="2"/>
  <c r="B1064" i="2"/>
  <c r="D1063" i="2"/>
  <c r="C1063" i="2"/>
  <c r="B1063" i="2"/>
  <c r="D1062" i="2"/>
  <c r="C1062" i="2"/>
  <c r="B1062" i="2"/>
  <c r="D1061" i="2"/>
  <c r="C1061" i="2"/>
  <c r="B1061" i="2"/>
  <c r="E1056" i="2"/>
  <c r="D1056" i="2"/>
  <c r="C1056" i="2"/>
  <c r="B1056" i="2"/>
  <c r="E1055" i="2"/>
  <c r="D1055" i="2"/>
  <c r="C1055" i="2"/>
  <c r="B1055" i="2"/>
  <c r="E1054" i="2"/>
  <c r="D1054" i="2"/>
  <c r="C1054" i="2"/>
  <c r="B1054" i="2"/>
  <c r="E1053" i="2"/>
  <c r="D1053" i="2"/>
  <c r="C1053" i="2"/>
  <c r="B1053" i="2"/>
  <c r="D1052" i="2"/>
  <c r="C1052" i="2"/>
  <c r="F1052" i="2" s="1"/>
  <c r="B1052" i="2"/>
  <c r="D1051" i="2"/>
  <c r="C1051" i="2"/>
  <c r="B1051" i="2"/>
  <c r="E1046" i="2"/>
  <c r="D1046" i="2"/>
  <c r="C1046" i="2"/>
  <c r="B1046" i="2"/>
  <c r="E1045" i="2"/>
  <c r="D1045" i="2"/>
  <c r="C1045" i="2"/>
  <c r="B1045" i="2"/>
  <c r="E1044" i="2"/>
  <c r="D1044" i="2"/>
  <c r="C1044" i="2"/>
  <c r="B1044" i="2"/>
  <c r="E1043" i="2"/>
  <c r="D1043" i="2"/>
  <c r="C1043" i="2"/>
  <c r="B1043" i="2"/>
  <c r="E1042" i="2"/>
  <c r="D1042" i="2"/>
  <c r="C1042" i="2"/>
  <c r="B1042" i="2"/>
  <c r="E1041" i="2"/>
  <c r="D1041" i="2"/>
  <c r="C1041" i="2"/>
  <c r="B1041" i="2"/>
  <c r="D1040" i="2"/>
  <c r="C1040" i="2"/>
  <c r="B1040" i="2"/>
  <c r="D1039" i="2"/>
  <c r="C1039" i="2"/>
  <c r="B1039" i="2"/>
  <c r="D1038" i="2"/>
  <c r="C1038" i="2"/>
  <c r="F1038" i="2" s="1"/>
  <c r="B1038" i="2"/>
  <c r="D1037" i="2"/>
  <c r="C1037" i="2"/>
  <c r="B1037" i="2"/>
  <c r="E1032" i="2"/>
  <c r="D1032" i="2"/>
  <c r="C1032" i="2"/>
  <c r="B1032" i="2"/>
  <c r="E1031" i="2"/>
  <c r="D1031" i="2"/>
  <c r="C1031" i="2"/>
  <c r="B1031" i="2"/>
  <c r="E1030" i="2"/>
  <c r="D1030" i="2"/>
  <c r="C1030" i="2"/>
  <c r="B1030" i="2"/>
  <c r="E1029" i="2"/>
  <c r="D1029" i="2"/>
  <c r="C1029" i="2"/>
  <c r="B1029" i="2"/>
  <c r="E1028" i="2"/>
  <c r="D1028" i="2"/>
  <c r="C1028" i="2"/>
  <c r="B1028" i="2"/>
  <c r="E1027" i="2"/>
  <c r="D1027" i="2"/>
  <c r="C1027" i="2"/>
  <c r="B1027" i="2"/>
  <c r="D1026" i="2"/>
  <c r="C1026" i="2"/>
  <c r="B1026" i="2"/>
  <c r="D1025" i="2"/>
  <c r="C1025" i="2"/>
  <c r="B1025" i="2"/>
  <c r="D1024" i="2"/>
  <c r="C1024" i="2"/>
  <c r="B1024" i="2"/>
  <c r="D1023" i="2"/>
  <c r="C1023" i="2"/>
  <c r="B1023" i="2"/>
  <c r="E1018" i="2"/>
  <c r="D1018" i="2"/>
  <c r="C1018" i="2"/>
  <c r="B1018" i="2"/>
  <c r="E1017" i="2"/>
  <c r="D1017" i="2"/>
  <c r="C1017" i="2"/>
  <c r="B1017" i="2"/>
  <c r="E1016" i="2"/>
  <c r="D1016" i="2"/>
  <c r="C1016" i="2"/>
  <c r="B1016" i="2"/>
  <c r="E1015" i="2"/>
  <c r="D1015" i="2"/>
  <c r="C1015" i="2"/>
  <c r="B1015" i="2"/>
  <c r="E1014" i="2"/>
  <c r="D1014" i="2"/>
  <c r="C1014" i="2"/>
  <c r="B1014" i="2"/>
  <c r="E1013" i="2"/>
  <c r="D1013" i="2"/>
  <c r="C1013" i="2"/>
  <c r="B1013" i="2"/>
  <c r="D1012" i="2"/>
  <c r="C1012" i="2"/>
  <c r="B1012" i="2"/>
  <c r="D1011" i="2"/>
  <c r="C1011" i="2"/>
  <c r="B1011" i="2"/>
  <c r="D1010" i="2"/>
  <c r="C1010" i="2"/>
  <c r="F1010" i="2" s="1"/>
  <c r="B1010" i="2"/>
  <c r="D1009" i="2"/>
  <c r="C1009" i="2"/>
  <c r="B1009" i="2"/>
  <c r="E1004" i="2"/>
  <c r="F1004" i="2" s="1"/>
  <c r="E1003" i="2"/>
  <c r="F1003" i="2" s="1"/>
  <c r="E1002" i="2"/>
  <c r="F1002" i="2" s="1"/>
  <c r="E1000" i="2"/>
  <c r="F1000" i="2" s="1"/>
  <c r="E999" i="2"/>
  <c r="F999" i="2" s="1"/>
  <c r="E998" i="2"/>
  <c r="F998" i="2" s="1"/>
  <c r="E997" i="2"/>
  <c r="F997" i="2" s="1"/>
  <c r="E991" i="2"/>
  <c r="F991" i="2" s="1"/>
  <c r="E990" i="2"/>
  <c r="F990" i="2" s="1"/>
  <c r="F989" i="2"/>
  <c r="E989" i="2"/>
  <c r="E987" i="2"/>
  <c r="F987" i="2" s="1"/>
  <c r="E986" i="2"/>
  <c r="F986" i="2" s="1"/>
  <c r="E985" i="2"/>
  <c r="F985" i="2" s="1"/>
  <c r="E984" i="2"/>
  <c r="F984" i="2" s="1"/>
  <c r="E980" i="2"/>
  <c r="E978" i="2"/>
  <c r="D978" i="2"/>
  <c r="C978" i="2"/>
  <c r="B978" i="2"/>
  <c r="D977" i="2"/>
  <c r="C977" i="2"/>
  <c r="F977" i="2" s="1"/>
  <c r="B977" i="2"/>
  <c r="E976" i="2"/>
  <c r="B976" i="2"/>
  <c r="E975" i="2"/>
  <c r="D975" i="2"/>
  <c r="C975" i="2"/>
  <c r="B975" i="2"/>
  <c r="E974" i="2"/>
  <c r="D974" i="2"/>
  <c r="C974" i="2"/>
  <c r="B974" i="2"/>
  <c r="E973" i="2"/>
  <c r="D973" i="2"/>
  <c r="C973" i="2"/>
  <c r="B973" i="2"/>
  <c r="E972" i="2"/>
  <c r="D972" i="2"/>
  <c r="C972" i="2"/>
  <c r="D970" i="2"/>
  <c r="B970" i="2"/>
  <c r="E966" i="2"/>
  <c r="F966" i="2" s="1"/>
  <c r="E965" i="2"/>
  <c r="F965" i="2" s="1"/>
  <c r="E964" i="2"/>
  <c r="F964" i="2" s="1"/>
  <c r="E962" i="2"/>
  <c r="F962" i="2" s="1"/>
  <c r="E961" i="2"/>
  <c r="F961" i="2" s="1"/>
  <c r="E960" i="2"/>
  <c r="F960" i="2" s="1"/>
  <c r="E959" i="2"/>
  <c r="F959" i="2" s="1"/>
  <c r="E953" i="2"/>
  <c r="F953" i="2" s="1"/>
  <c r="F954" i="2" s="1"/>
  <c r="E942" i="2"/>
  <c r="F942" i="2" s="1"/>
  <c r="F943" i="2" s="1"/>
  <c r="E940" i="2"/>
  <c r="E939" i="2"/>
  <c r="E950" i="2" s="1"/>
  <c r="F950" i="2" s="1"/>
  <c r="E938" i="2"/>
  <c r="F938" i="2" s="1"/>
  <c r="E937" i="2"/>
  <c r="F937" i="2" s="1"/>
  <c r="F931" i="2"/>
  <c r="F932" i="2" s="1"/>
  <c r="E929" i="2"/>
  <c r="F929" i="2" s="1"/>
  <c r="E928" i="2"/>
  <c r="F928" i="2" s="1"/>
  <c r="E927" i="2"/>
  <c r="F927" i="2" s="1"/>
  <c r="E926" i="2"/>
  <c r="F926" i="2" s="1"/>
  <c r="E920" i="2"/>
  <c r="F920" i="2" s="1"/>
  <c r="E919" i="2"/>
  <c r="F919" i="2" s="1"/>
  <c r="E917" i="2"/>
  <c r="F917" i="2" s="1"/>
  <c r="E916" i="2"/>
  <c r="F916" i="2" s="1"/>
  <c r="E915" i="2"/>
  <c r="F915" i="2" s="1"/>
  <c r="E914" i="2"/>
  <c r="F914" i="2" s="1"/>
  <c r="E908" i="2"/>
  <c r="F908" i="2" s="1"/>
  <c r="E907" i="2"/>
  <c r="F907" i="2" s="1"/>
  <c r="E906" i="2"/>
  <c r="F906" i="2" s="1"/>
  <c r="E904" i="2"/>
  <c r="F904" i="2" s="1"/>
  <c r="E903" i="2"/>
  <c r="F903" i="2" s="1"/>
  <c r="E902" i="2"/>
  <c r="F902" i="2" s="1"/>
  <c r="E901" i="2"/>
  <c r="F901" i="2" s="1"/>
  <c r="F895" i="2"/>
  <c r="F894" i="2"/>
  <c r="F893" i="2"/>
  <c r="F892" i="2"/>
  <c r="E890" i="2"/>
  <c r="F890" i="2" s="1"/>
  <c r="E889" i="2"/>
  <c r="F889" i="2" s="1"/>
  <c r="E888" i="2"/>
  <c r="F888" i="2" s="1"/>
  <c r="E887" i="2"/>
  <c r="F887" i="2" s="1"/>
  <c r="F881" i="2"/>
  <c r="F880" i="2"/>
  <c r="E878" i="2"/>
  <c r="F878" i="2" s="1"/>
  <c r="E877" i="2"/>
  <c r="F877" i="2" s="1"/>
  <c r="E876" i="2"/>
  <c r="F876" i="2" s="1"/>
  <c r="E875" i="2"/>
  <c r="F875" i="2" s="1"/>
  <c r="E869" i="2"/>
  <c r="F869" i="2" s="1"/>
  <c r="E868" i="2"/>
  <c r="F868" i="2" s="1"/>
  <c r="F863" i="2"/>
  <c r="E863" i="2"/>
  <c r="E862" i="2"/>
  <c r="F862" i="2" s="1"/>
  <c r="E861" i="2"/>
  <c r="F861" i="2" s="1"/>
  <c r="E860" i="2"/>
  <c r="F860" i="2" s="1"/>
  <c r="E853" i="2"/>
  <c r="F853" i="2" s="1"/>
  <c r="E852" i="2"/>
  <c r="E851" i="2"/>
  <c r="E866" i="2" s="1"/>
  <c r="F866" i="2" s="1"/>
  <c r="E850" i="2"/>
  <c r="E848" i="2"/>
  <c r="F848" i="2" s="1"/>
  <c r="E847" i="2"/>
  <c r="F847" i="2" s="1"/>
  <c r="E846" i="2"/>
  <c r="F846" i="2" s="1"/>
  <c r="E845" i="2"/>
  <c r="F845" i="2" s="1"/>
  <c r="E839" i="2"/>
  <c r="F839" i="2" s="1"/>
  <c r="E836" i="2"/>
  <c r="F836" i="2" s="1"/>
  <c r="E835" i="2"/>
  <c r="F835" i="2" s="1"/>
  <c r="E834" i="2"/>
  <c r="F834" i="2" s="1"/>
  <c r="E833" i="2"/>
  <c r="F833" i="2" s="1"/>
  <c r="F827" i="2"/>
  <c r="E826" i="2"/>
  <c r="F826" i="2" s="1"/>
  <c r="F828" i="2" s="1"/>
  <c r="E825" i="2"/>
  <c r="F825" i="2" s="1"/>
  <c r="F814" i="2"/>
  <c r="F815" i="2" s="1"/>
  <c r="E803" i="2"/>
  <c r="F803" i="2" s="1"/>
  <c r="F804" i="2" s="1"/>
  <c r="E801" i="2"/>
  <c r="F801" i="2" s="1"/>
  <c r="E800" i="2"/>
  <c r="E822" i="2" s="1"/>
  <c r="F822" i="2" s="1"/>
  <c r="E799" i="2"/>
  <c r="E810" i="2" s="1"/>
  <c r="F810" i="2" s="1"/>
  <c r="E798" i="2"/>
  <c r="F798" i="2" s="1"/>
  <c r="E792" i="2"/>
  <c r="F792" i="2" s="1"/>
  <c r="F793" i="2" s="1"/>
  <c r="E790" i="2"/>
  <c r="F790" i="2" s="1"/>
  <c r="E789" i="2"/>
  <c r="F789" i="2" s="1"/>
  <c r="E788" i="2"/>
  <c r="F788" i="2" s="1"/>
  <c r="E787" i="2"/>
  <c r="F787" i="2" s="1"/>
  <c r="E781" i="2"/>
  <c r="F781" i="2" s="1"/>
  <c r="E780" i="2"/>
  <c r="F780" i="2" s="1"/>
  <c r="E779" i="2"/>
  <c r="F779" i="2" s="1"/>
  <c r="E777" i="2"/>
  <c r="F777" i="2" s="1"/>
  <c r="E776" i="2"/>
  <c r="F776" i="2" s="1"/>
  <c r="E775" i="2"/>
  <c r="F775" i="2" s="1"/>
  <c r="E774" i="2"/>
  <c r="F774" i="2" s="1"/>
  <c r="E768" i="2"/>
  <c r="F768" i="2" s="1"/>
  <c r="E767" i="2"/>
  <c r="F767" i="2" s="1"/>
  <c r="E766" i="2"/>
  <c r="F766" i="2" s="1"/>
  <c r="E764" i="2"/>
  <c r="F764" i="2" s="1"/>
  <c r="E763" i="2"/>
  <c r="F763" i="2" s="1"/>
  <c r="E762" i="2"/>
  <c r="F762" i="2" s="1"/>
  <c r="E761" i="2"/>
  <c r="F761" i="2" s="1"/>
  <c r="F755" i="2"/>
  <c r="E754" i="2"/>
  <c r="F754" i="2" s="1"/>
  <c r="E752" i="2"/>
  <c r="F752" i="2" s="1"/>
  <c r="E751" i="2"/>
  <c r="F751" i="2" s="1"/>
  <c r="E750" i="2"/>
  <c r="F750" i="2" s="1"/>
  <c r="E749" i="2"/>
  <c r="F749" i="2" s="1"/>
  <c r="F743" i="2"/>
  <c r="F744" i="2" s="1"/>
  <c r="E741" i="2"/>
  <c r="F741" i="2" s="1"/>
  <c r="E740" i="2"/>
  <c r="F740" i="2" s="1"/>
  <c r="E739" i="2"/>
  <c r="F739" i="2" s="1"/>
  <c r="E738" i="2"/>
  <c r="F738" i="2" s="1"/>
  <c r="E732" i="2"/>
  <c r="F732" i="2" s="1"/>
  <c r="E731" i="2"/>
  <c r="F731" i="2" s="1"/>
  <c r="E730" i="2"/>
  <c r="F730" i="2" s="1"/>
  <c r="E729" i="2"/>
  <c r="F729" i="2" s="1"/>
  <c r="E723" i="2"/>
  <c r="F723" i="2" s="1"/>
  <c r="E722" i="2"/>
  <c r="F722" i="2" s="1"/>
  <c r="E721" i="2"/>
  <c r="F721" i="2" s="1"/>
  <c r="E720" i="2"/>
  <c r="F720" i="2" s="1"/>
  <c r="E718" i="2"/>
  <c r="F718" i="2" s="1"/>
  <c r="E717" i="2"/>
  <c r="F717" i="2" s="1"/>
  <c r="E716" i="2"/>
  <c r="F716" i="2" s="1"/>
  <c r="E715" i="2"/>
  <c r="F715" i="2" s="1"/>
  <c r="E709" i="2"/>
  <c r="F709" i="2" s="1"/>
  <c r="E708" i="2"/>
  <c r="F708" i="2" s="1"/>
  <c r="E707" i="2"/>
  <c r="F707" i="2" s="1"/>
  <c r="E706" i="2"/>
  <c r="F706" i="2" s="1"/>
  <c r="E704" i="2"/>
  <c r="F704" i="2" s="1"/>
  <c r="E703" i="2"/>
  <c r="F703" i="2" s="1"/>
  <c r="E702" i="2"/>
  <c r="F702" i="2" s="1"/>
  <c r="E701" i="2"/>
  <c r="F701" i="2" s="1"/>
  <c r="E695" i="2"/>
  <c r="F695" i="2" s="1"/>
  <c r="E694" i="2"/>
  <c r="F694" i="2" s="1"/>
  <c r="E693" i="2"/>
  <c r="F693" i="2" s="1"/>
  <c r="E692" i="2"/>
  <c r="F692" i="2" s="1"/>
  <c r="E690" i="2"/>
  <c r="F690" i="2" s="1"/>
  <c r="E689" i="2"/>
  <c r="F689" i="2" s="1"/>
  <c r="E688" i="2"/>
  <c r="F688" i="2" s="1"/>
  <c r="E687" i="2"/>
  <c r="F687" i="2" s="1"/>
  <c r="E681" i="2"/>
  <c r="F681" i="2" s="1"/>
  <c r="E680" i="2"/>
  <c r="F680" i="2" s="1"/>
  <c r="E679" i="2"/>
  <c r="F679" i="2" s="1"/>
  <c r="E678" i="2"/>
  <c r="F678" i="2" s="1"/>
  <c r="E676" i="2"/>
  <c r="F676" i="2" s="1"/>
  <c r="E675" i="2"/>
  <c r="F675" i="2" s="1"/>
  <c r="E674" i="2"/>
  <c r="F674" i="2" s="1"/>
  <c r="E673" i="2"/>
  <c r="F673" i="2" s="1"/>
  <c r="F667" i="2"/>
  <c r="E666" i="2"/>
  <c r="F666" i="2" s="1"/>
  <c r="E665" i="2"/>
  <c r="F665" i="2" s="1"/>
  <c r="E664" i="2"/>
  <c r="F664" i="2" s="1"/>
  <c r="E662" i="2"/>
  <c r="F662" i="2" s="1"/>
  <c r="E661" i="2"/>
  <c r="F661" i="2" s="1"/>
  <c r="E660" i="2"/>
  <c r="F660" i="2" s="1"/>
  <c r="E659" i="2"/>
  <c r="F659" i="2" s="1"/>
  <c r="F653" i="2"/>
  <c r="E652" i="2"/>
  <c r="F652" i="2" s="1"/>
  <c r="E651" i="2"/>
  <c r="F651" i="2" s="1"/>
  <c r="E650" i="2"/>
  <c r="F650" i="2" s="1"/>
  <c r="E648" i="2"/>
  <c r="F648" i="2" s="1"/>
  <c r="E647" i="2"/>
  <c r="F647" i="2" s="1"/>
  <c r="E646" i="2"/>
  <c r="F646" i="2" s="1"/>
  <c r="E645" i="2"/>
  <c r="F645" i="2" s="1"/>
  <c r="E639" i="2"/>
  <c r="F639" i="2" s="1"/>
  <c r="E638" i="2"/>
  <c r="F638" i="2" s="1"/>
  <c r="E637" i="2"/>
  <c r="F637" i="2" s="1"/>
  <c r="E636" i="2"/>
  <c r="F636" i="2" s="1"/>
  <c r="E634" i="2"/>
  <c r="F634" i="2" s="1"/>
  <c r="E633" i="2"/>
  <c r="F633" i="2" s="1"/>
  <c r="E632" i="2"/>
  <c r="F632" i="2" s="1"/>
  <c r="E631" i="2"/>
  <c r="F631" i="2" s="1"/>
  <c r="E625" i="2"/>
  <c r="F625" i="2" s="1"/>
  <c r="E624" i="2"/>
  <c r="F624" i="2" s="1"/>
  <c r="E623" i="2"/>
  <c r="F623" i="2" s="1"/>
  <c r="E622" i="2"/>
  <c r="F622" i="2" s="1"/>
  <c r="E620" i="2"/>
  <c r="F620" i="2" s="1"/>
  <c r="E619" i="2"/>
  <c r="F619" i="2" s="1"/>
  <c r="E618" i="2"/>
  <c r="F618" i="2" s="1"/>
  <c r="E617" i="2"/>
  <c r="F617" i="2" s="1"/>
  <c r="E611" i="2"/>
  <c r="F611" i="2" s="1"/>
  <c r="E610" i="2"/>
  <c r="F610" i="2" s="1"/>
  <c r="E609" i="2"/>
  <c r="F609" i="2" s="1"/>
  <c r="E608" i="2"/>
  <c r="F608" i="2" s="1"/>
  <c r="E606" i="2"/>
  <c r="F606" i="2" s="1"/>
  <c r="E605" i="2"/>
  <c r="F605" i="2" s="1"/>
  <c r="E604" i="2"/>
  <c r="F604" i="2" s="1"/>
  <c r="E603" i="2"/>
  <c r="F603" i="2" s="1"/>
  <c r="E597" i="2"/>
  <c r="F597" i="2" s="1"/>
  <c r="E596" i="2"/>
  <c r="F596" i="2" s="1"/>
  <c r="E595" i="2"/>
  <c r="F595" i="2" s="1"/>
  <c r="E594" i="2"/>
  <c r="F594" i="2" s="1"/>
  <c r="E592" i="2"/>
  <c r="F592" i="2" s="1"/>
  <c r="E591" i="2"/>
  <c r="F591" i="2" s="1"/>
  <c r="E590" i="2"/>
  <c r="F590" i="2" s="1"/>
  <c r="E589" i="2"/>
  <c r="F589" i="2" s="1"/>
  <c r="F583" i="2"/>
  <c r="F582" i="2"/>
  <c r="E571" i="2"/>
  <c r="F571" i="2" s="1"/>
  <c r="E570" i="2"/>
  <c r="F570" i="2" s="1"/>
  <c r="E569" i="2"/>
  <c r="F569" i="2" s="1"/>
  <c r="E567" i="2"/>
  <c r="E566" i="2"/>
  <c r="F566" i="2" s="1"/>
  <c r="E565" i="2"/>
  <c r="E564" i="2"/>
  <c r="E558" i="2"/>
  <c r="F558" i="2" s="1"/>
  <c r="E557" i="2"/>
  <c r="F557" i="2" s="1"/>
  <c r="E556" i="2"/>
  <c r="F556" i="2" s="1"/>
  <c r="E554" i="2"/>
  <c r="F554" i="2" s="1"/>
  <c r="E553" i="2"/>
  <c r="F553" i="2" s="1"/>
  <c r="E552" i="2"/>
  <c r="F552" i="2" s="1"/>
  <c r="E551" i="2"/>
  <c r="F551" i="2" s="1"/>
  <c r="E545" i="2"/>
  <c r="F545" i="2" s="1"/>
  <c r="E544" i="2"/>
  <c r="F544" i="2" s="1"/>
  <c r="E542" i="2"/>
  <c r="F542" i="2" s="1"/>
  <c r="E541" i="2"/>
  <c r="F541" i="2" s="1"/>
  <c r="E540" i="2"/>
  <c r="F540" i="2" s="1"/>
  <c r="E539" i="2"/>
  <c r="F539" i="2" s="1"/>
  <c r="E533" i="2"/>
  <c r="F533" i="2" s="1"/>
  <c r="E532" i="2"/>
  <c r="F532" i="2" s="1"/>
  <c r="E530" i="2"/>
  <c r="F530" i="2" s="1"/>
  <c r="E529" i="2"/>
  <c r="F529" i="2" s="1"/>
  <c r="E528" i="2"/>
  <c r="F528" i="2" s="1"/>
  <c r="E527" i="2"/>
  <c r="F527" i="2" s="1"/>
  <c r="E521" i="2"/>
  <c r="F521" i="2" s="1"/>
  <c r="F522" i="2" s="1"/>
  <c r="E519" i="2"/>
  <c r="F519" i="2" s="1"/>
  <c r="E518" i="2"/>
  <c r="F518" i="2" s="1"/>
  <c r="E517" i="2"/>
  <c r="F517" i="2" s="1"/>
  <c r="E516" i="2"/>
  <c r="F516" i="2" s="1"/>
  <c r="E510" i="2"/>
  <c r="F510" i="2" s="1"/>
  <c r="E509" i="2"/>
  <c r="F509" i="2" s="1"/>
  <c r="E507" i="2"/>
  <c r="F507" i="2" s="1"/>
  <c r="E506" i="2"/>
  <c r="F506" i="2" s="1"/>
  <c r="E505" i="2"/>
  <c r="F505" i="2" s="1"/>
  <c r="E504" i="2"/>
  <c r="F504" i="2" s="1"/>
  <c r="E498" i="2"/>
  <c r="F498" i="2" s="1"/>
  <c r="E497" i="2"/>
  <c r="F497" i="2" s="1"/>
  <c r="E495" i="2"/>
  <c r="F495" i="2" s="1"/>
  <c r="E494" i="2"/>
  <c r="F494" i="2" s="1"/>
  <c r="E493" i="2"/>
  <c r="F493" i="2" s="1"/>
  <c r="E492" i="2"/>
  <c r="F492" i="2" s="1"/>
  <c r="E486" i="2"/>
  <c r="F486" i="2" s="1"/>
  <c r="E485" i="2"/>
  <c r="F485" i="2" s="1"/>
  <c r="E483" i="2"/>
  <c r="F483" i="2" s="1"/>
  <c r="E482" i="2"/>
  <c r="F482" i="2" s="1"/>
  <c r="E481" i="2"/>
  <c r="F481" i="2" s="1"/>
  <c r="E480" i="2"/>
  <c r="F480" i="2" s="1"/>
  <c r="F474" i="2"/>
  <c r="E473" i="2"/>
  <c r="F473" i="2" s="1"/>
  <c r="E472" i="2"/>
  <c r="F472" i="2" s="1"/>
  <c r="E470" i="2"/>
  <c r="F470" i="2" s="1"/>
  <c r="E469" i="2"/>
  <c r="F469" i="2" s="1"/>
  <c r="E468" i="2"/>
  <c r="F468" i="2" s="1"/>
  <c r="E467" i="2"/>
  <c r="F467" i="2" s="1"/>
  <c r="E461" i="2"/>
  <c r="F461" i="2" s="1"/>
  <c r="F462" i="2" s="1"/>
  <c r="E459" i="2"/>
  <c r="F459" i="2" s="1"/>
  <c r="E458" i="2"/>
  <c r="F458" i="2" s="1"/>
  <c r="E457" i="2"/>
  <c r="F457" i="2" s="1"/>
  <c r="E456" i="2"/>
  <c r="F456" i="2" s="1"/>
  <c r="E450" i="2"/>
  <c r="F450" i="2" s="1"/>
  <c r="F449" i="2"/>
  <c r="E447" i="2"/>
  <c r="F447" i="2" s="1"/>
  <c r="E446" i="2"/>
  <c r="F446" i="2" s="1"/>
  <c r="E445" i="2"/>
  <c r="F445" i="2" s="1"/>
  <c r="E444" i="2"/>
  <c r="F444" i="2" s="1"/>
  <c r="E437" i="2"/>
  <c r="F437" i="2" s="1"/>
  <c r="E436" i="2"/>
  <c r="F436" i="2" s="1"/>
  <c r="E435" i="2"/>
  <c r="F435" i="2" s="1"/>
  <c r="E433" i="2"/>
  <c r="F433" i="2" s="1"/>
  <c r="E432" i="2"/>
  <c r="F432" i="2" s="1"/>
  <c r="E431" i="2"/>
  <c r="F431" i="2" s="1"/>
  <c r="E430" i="2"/>
  <c r="F430" i="2" s="1"/>
  <c r="E424" i="2"/>
  <c r="F424" i="2" s="1"/>
  <c r="E423" i="2"/>
  <c r="F423" i="2" s="1"/>
  <c r="E422" i="2"/>
  <c r="F422" i="2" s="1"/>
  <c r="E420" i="2"/>
  <c r="F420" i="2" s="1"/>
  <c r="E419" i="2"/>
  <c r="F419" i="2" s="1"/>
  <c r="E418" i="2"/>
  <c r="F418" i="2" s="1"/>
  <c r="E417" i="2"/>
  <c r="F417" i="2" s="1"/>
  <c r="F411" i="2"/>
  <c r="F410" i="2"/>
  <c r="F409" i="2"/>
  <c r="F408" i="2"/>
  <c r="F404" i="2"/>
  <c r="F405" i="2" s="1"/>
  <c r="F398" i="2"/>
  <c r="E395" i="2"/>
  <c r="F395" i="2" s="1"/>
  <c r="E394" i="2"/>
  <c r="F394" i="2" s="1"/>
  <c r="E393" i="2"/>
  <c r="F393" i="2" s="1"/>
  <c r="E392" i="2"/>
  <c r="F392" i="2" s="1"/>
  <c r="C384" i="2"/>
  <c r="C383" i="2"/>
  <c r="C376" i="2"/>
  <c r="C375" i="2"/>
  <c r="C368" i="2"/>
  <c r="C367" i="2"/>
  <c r="C352" i="2"/>
  <c r="C351" i="2"/>
  <c r="H283" i="2"/>
  <c r="C282" i="2"/>
  <c r="C275" i="2"/>
  <c r="C274" i="2"/>
  <c r="C267" i="2"/>
  <c r="C266" i="2"/>
  <c r="C259" i="2"/>
  <c r="C258" i="2"/>
  <c r="F252" i="2"/>
  <c r="F253" i="2" s="1"/>
  <c r="F250" i="2"/>
  <c r="F249" i="2"/>
  <c r="F248" i="2"/>
  <c r="F247" i="2"/>
  <c r="E241" i="2"/>
  <c r="F241" i="2" s="1"/>
  <c r="E240" i="2"/>
  <c r="E239" i="2"/>
  <c r="F239" i="2" s="1"/>
  <c r="E238" i="2"/>
  <c r="F238" i="2" s="1"/>
  <c r="E236" i="2"/>
  <c r="F236" i="2" s="1"/>
  <c r="E235" i="2"/>
  <c r="F235" i="2" s="1"/>
  <c r="E233" i="2"/>
  <c r="F233" i="2" s="1"/>
  <c r="E232" i="2"/>
  <c r="F232" i="2" s="1"/>
  <c r="E231" i="2"/>
  <c r="F231" i="2" s="1"/>
  <c r="E230" i="2"/>
  <c r="F230" i="2" s="1"/>
  <c r="E229" i="2"/>
  <c r="F229" i="2" s="1"/>
  <c r="E228" i="2"/>
  <c r="F228" i="2" s="1"/>
  <c r="E222" i="2"/>
  <c r="F222" i="2" s="1"/>
  <c r="E221" i="2"/>
  <c r="F221" i="2" s="1"/>
  <c r="E220" i="2"/>
  <c r="F220" i="2" s="1"/>
  <c r="E219" i="2"/>
  <c r="F219" i="2" s="1"/>
  <c r="E217" i="2"/>
  <c r="F217" i="2" s="1"/>
  <c r="E216" i="2"/>
  <c r="F216" i="2" s="1"/>
  <c r="E214" i="2"/>
  <c r="F214" i="2" s="1"/>
  <c r="E213" i="2"/>
  <c r="F213" i="2" s="1"/>
  <c r="E212" i="2"/>
  <c r="F212" i="2" s="1"/>
  <c r="E211" i="2"/>
  <c r="F211" i="2" s="1"/>
  <c r="E210" i="2"/>
  <c r="F210" i="2" s="1"/>
  <c r="E209" i="2"/>
  <c r="F209" i="2" s="1"/>
  <c r="E203" i="2"/>
  <c r="F203" i="2" s="1"/>
  <c r="E202" i="2"/>
  <c r="F202" i="2" s="1"/>
  <c r="E201" i="2"/>
  <c r="F201" i="2" s="1"/>
  <c r="E200" i="2"/>
  <c r="F200" i="2" s="1"/>
  <c r="E199" i="2"/>
  <c r="F199" i="2" s="1"/>
  <c r="E197" i="2"/>
  <c r="F197" i="2" s="1"/>
  <c r="E196" i="2"/>
  <c r="F196" i="2" s="1"/>
  <c r="E195" i="2"/>
  <c r="F195" i="2" s="1"/>
  <c r="E194" i="2"/>
  <c r="F194" i="2" s="1"/>
  <c r="E188" i="2"/>
  <c r="F188" i="2" s="1"/>
  <c r="E187" i="2"/>
  <c r="F187" i="2" s="1"/>
  <c r="E186" i="2"/>
  <c r="F186" i="2" s="1"/>
  <c r="E185" i="2"/>
  <c r="F185" i="2" s="1"/>
  <c r="E184" i="2"/>
  <c r="F184" i="2" s="1"/>
  <c r="E182" i="2"/>
  <c r="F182" i="2" s="1"/>
  <c r="E181" i="2"/>
  <c r="F181" i="2" s="1"/>
  <c r="E180" i="2"/>
  <c r="F180" i="2" s="1"/>
  <c r="E179" i="2"/>
  <c r="F179" i="2" s="1"/>
  <c r="E173" i="2"/>
  <c r="F173" i="2" s="1"/>
  <c r="E172" i="2"/>
  <c r="F172" i="2" s="1"/>
  <c r="E171" i="2"/>
  <c r="F171" i="2" s="1"/>
  <c r="E170" i="2"/>
  <c r="F170" i="2" s="1"/>
  <c r="E169" i="2"/>
  <c r="F169" i="2" s="1"/>
  <c r="E167" i="2"/>
  <c r="F167" i="2" s="1"/>
  <c r="E166" i="2"/>
  <c r="F166" i="2" s="1"/>
  <c r="E165" i="2"/>
  <c r="F165" i="2" s="1"/>
  <c r="E164" i="2"/>
  <c r="F164" i="2" s="1"/>
  <c r="E158" i="2"/>
  <c r="F158" i="2" s="1"/>
  <c r="E157" i="2"/>
  <c r="F157" i="2" s="1"/>
  <c r="E156" i="2"/>
  <c r="F156" i="2" s="1"/>
  <c r="E154" i="2"/>
  <c r="F154" i="2" s="1"/>
  <c r="E153" i="2"/>
  <c r="F153" i="2" s="1"/>
  <c r="E152" i="2"/>
  <c r="F152" i="2" s="1"/>
  <c r="E151" i="2"/>
  <c r="F151" i="2" s="1"/>
  <c r="E145" i="2"/>
  <c r="F145" i="2" s="1"/>
  <c r="E144" i="2"/>
  <c r="F144" i="2" s="1"/>
  <c r="E142" i="2"/>
  <c r="F142" i="2" s="1"/>
  <c r="E141" i="2"/>
  <c r="F141" i="2" s="1"/>
  <c r="E140" i="2"/>
  <c r="F140" i="2" s="1"/>
  <c r="E139" i="2"/>
  <c r="F139" i="2" s="1"/>
  <c r="E133" i="2"/>
  <c r="F133" i="2" s="1"/>
  <c r="E132" i="2"/>
  <c r="F132" i="2" s="1"/>
  <c r="E131" i="2"/>
  <c r="F131" i="2" s="1"/>
  <c r="E130" i="2"/>
  <c r="F130" i="2" s="1"/>
  <c r="E128" i="2"/>
  <c r="F128" i="2" s="1"/>
  <c r="E127" i="2"/>
  <c r="F127" i="2" s="1"/>
  <c r="E126" i="2"/>
  <c r="F126" i="2" s="1"/>
  <c r="E125" i="2"/>
  <c r="F125" i="2" s="1"/>
  <c r="E119" i="2"/>
  <c r="F119" i="2" s="1"/>
  <c r="E118" i="2"/>
  <c r="F118" i="2" s="1"/>
  <c r="E117" i="2"/>
  <c r="F117" i="2" s="1"/>
  <c r="E116" i="2"/>
  <c r="F116" i="2" s="1"/>
  <c r="F114" i="2"/>
  <c r="E113" i="2"/>
  <c r="F113" i="2" s="1"/>
  <c r="E112" i="2"/>
  <c r="F112" i="2" s="1"/>
  <c r="E111" i="2"/>
  <c r="F106" i="2"/>
  <c r="E105" i="2"/>
  <c r="F105" i="2" s="1"/>
  <c r="E103" i="2"/>
  <c r="F103" i="2" s="1"/>
  <c r="F94" i="2"/>
  <c r="E93" i="2"/>
  <c r="F93" i="2" s="1"/>
  <c r="E92" i="2"/>
  <c r="F92" i="2" s="1"/>
  <c r="E80" i="2"/>
  <c r="F80" i="2" s="1"/>
  <c r="F81" i="2" s="1"/>
  <c r="E78" i="2"/>
  <c r="F78" i="2" s="1"/>
  <c r="E77" i="2"/>
  <c r="F77" i="2" s="1"/>
  <c r="F71" i="2"/>
  <c r="F72" i="2" s="1"/>
  <c r="E69" i="2"/>
  <c r="F69" i="2" s="1"/>
  <c r="E68" i="2"/>
  <c r="F68" i="2" s="1"/>
  <c r="E53" i="2"/>
  <c r="E51" i="2"/>
  <c r="F51" i="2" s="1"/>
  <c r="E50" i="2"/>
  <c r="F50" i="2" s="1"/>
  <c r="E44" i="2"/>
  <c r="F44" i="2" s="1"/>
  <c r="E43" i="2"/>
  <c r="F43" i="2" s="1"/>
  <c r="E37" i="2"/>
  <c r="F37" i="2" s="1"/>
  <c r="E36" i="2"/>
  <c r="F36" i="2" s="1"/>
  <c r="E30" i="2"/>
  <c r="F30" i="2" s="1"/>
  <c r="E29" i="2"/>
  <c r="F29" i="2" s="1"/>
  <c r="E23" i="2"/>
  <c r="F23" i="2" s="1"/>
  <c r="E22" i="2"/>
  <c r="F22" i="2" s="1"/>
  <c r="E16" i="2"/>
  <c r="F16" i="2" s="1"/>
  <c r="E15" i="2"/>
  <c r="F15" i="2" s="1"/>
  <c r="E14" i="2"/>
  <c r="F14" i="2" s="1"/>
  <c r="E12" i="2"/>
  <c r="F12" i="2" s="1"/>
  <c r="E11" i="2"/>
  <c r="F11" i="2" s="1"/>
  <c r="E10" i="2"/>
  <c r="F10" i="2" s="1"/>
  <c r="E9" i="2"/>
  <c r="F9" i="2" s="1"/>
  <c r="J37" i="4" l="1"/>
  <c r="Q133" i="5"/>
  <c r="S133" i="5" s="1"/>
  <c r="J29" i="7"/>
  <c r="E218" i="2"/>
  <c r="F218" i="2" s="1"/>
  <c r="N58" i="4"/>
  <c r="N170" i="5"/>
  <c r="Q170" i="5" s="1"/>
  <c r="S170" i="5" s="1"/>
  <c r="J26" i="7"/>
  <c r="J32" i="6"/>
  <c r="J41" i="6" s="1"/>
  <c r="C314" i="2" s="1"/>
  <c r="N52" i="6"/>
  <c r="Q52" i="6" s="1"/>
  <c r="S52" i="6" s="1"/>
  <c r="R51" i="8"/>
  <c r="T51" i="8" s="1"/>
  <c r="F24" i="2"/>
  <c r="F25" i="2" s="1"/>
  <c r="Q11" i="4"/>
  <c r="Q25" i="4" s="1"/>
  <c r="J12" i="7"/>
  <c r="L13" i="7" s="1"/>
  <c r="AG13" i="7" s="1"/>
  <c r="J17" i="7"/>
  <c r="L19" i="7"/>
  <c r="T8" i="8"/>
  <c r="T40" i="8"/>
  <c r="J112" i="5"/>
  <c r="J121" i="5" s="1"/>
  <c r="C345" i="2" s="1"/>
  <c r="F1323" i="2"/>
  <c r="N53" i="5"/>
  <c r="Q53" i="5" s="1"/>
  <c r="S53" i="5" s="1"/>
  <c r="N50" i="6"/>
  <c r="Q50" i="6" s="1"/>
  <c r="S50" i="6" s="1"/>
  <c r="S64" i="6" s="1"/>
  <c r="J15" i="7"/>
  <c r="AG19" i="7"/>
  <c r="T50" i="8"/>
  <c r="F1377" i="2"/>
  <c r="J13" i="7"/>
  <c r="L14" i="7" s="1"/>
  <c r="AG14" i="7" s="1"/>
  <c r="R9" i="8"/>
  <c r="T39" i="8"/>
  <c r="T42" i="8" s="1"/>
  <c r="T43" i="8" s="1"/>
  <c r="F165" i="9"/>
  <c r="AG33" i="7"/>
  <c r="E165" i="9"/>
  <c r="E177" i="9"/>
  <c r="F177" i="9" s="1"/>
  <c r="N13" i="4"/>
  <c r="Q13" i="4" s="1"/>
  <c r="S13" i="4" s="1"/>
  <c r="J77" i="4"/>
  <c r="J87" i="4" s="1"/>
  <c r="J91" i="4" s="1"/>
  <c r="C298" i="2" s="1"/>
  <c r="N11" i="5"/>
  <c r="S19" i="5"/>
  <c r="L18" i="7"/>
  <c r="AG18" i="7" s="1"/>
  <c r="L32" i="7"/>
  <c r="AG32" i="7" s="1"/>
  <c r="T12" i="8"/>
  <c r="T53" i="8"/>
  <c r="E73" i="9"/>
  <c r="E81" i="9"/>
  <c r="F81" i="9" s="1"/>
  <c r="E66" i="9"/>
  <c r="F66" i="9" s="1"/>
  <c r="F73" i="9"/>
  <c r="F1266" i="2"/>
  <c r="F1269" i="2" s="1"/>
  <c r="F1256" i="2"/>
  <c r="F159" i="2"/>
  <c r="E948" i="2"/>
  <c r="F948" i="2" s="1"/>
  <c r="F451" i="2"/>
  <c r="F1326" i="2"/>
  <c r="F1327" i="2" s="1"/>
  <c r="E1137" i="2"/>
  <c r="F1137" i="2" s="1"/>
  <c r="N93" i="5"/>
  <c r="Q93" i="5" s="1"/>
  <c r="S93" i="5" s="1"/>
  <c r="N91" i="5"/>
  <c r="Q91" i="5" s="1"/>
  <c r="J72" i="5"/>
  <c r="J81" i="5" s="1"/>
  <c r="C337" i="2" s="1"/>
  <c r="Q13" i="5"/>
  <c r="S13" i="5" s="1"/>
  <c r="F53" i="2"/>
  <c r="F54" i="2" s="1"/>
  <c r="E62" i="2"/>
  <c r="F62" i="2" s="1"/>
  <c r="F63" i="2" s="1"/>
  <c r="F64" i="2" s="1"/>
  <c r="E23" i="9" s="1"/>
  <c r="F23" i="9" s="1"/>
  <c r="F851" i="2"/>
  <c r="F1145" i="2"/>
  <c r="F1280" i="2"/>
  <c r="F38" i="2"/>
  <c r="F39" i="2" s="1"/>
  <c r="E17" i="9" s="1"/>
  <c r="F17" i="9" s="1"/>
  <c r="F654" i="2"/>
  <c r="F174" i="2"/>
  <c r="F107" i="2"/>
  <c r="F1043" i="2"/>
  <c r="F1093" i="2"/>
  <c r="F1301" i="2"/>
  <c r="E812" i="2"/>
  <c r="F812" i="2" s="1"/>
  <c r="F1359" i="2"/>
  <c r="F79" i="2"/>
  <c r="F82" i="2" s="1"/>
  <c r="F83" i="2" s="1"/>
  <c r="F396" i="2"/>
  <c r="F1018" i="2"/>
  <c r="F1027" i="2"/>
  <c r="F1031" i="2"/>
  <c r="F1042" i="2"/>
  <c r="F1044" i="2"/>
  <c r="F1046" i="2"/>
  <c r="F1394" i="2"/>
  <c r="F1397" i="2" s="1"/>
  <c r="F546" i="2"/>
  <c r="J80" i="6"/>
  <c r="C321" i="2" s="1"/>
  <c r="Q56" i="4"/>
  <c r="S56" i="4"/>
  <c r="Q58" i="4"/>
  <c r="S58" i="4" s="1"/>
  <c r="S70" i="4" s="1"/>
  <c r="Q26" i="4"/>
  <c r="S19" i="4"/>
  <c r="S17" i="4"/>
  <c r="S26" i="4" s="1"/>
  <c r="F425" i="2"/>
  <c r="F534" i="2"/>
  <c r="F849" i="2"/>
  <c r="F1076" i="2"/>
  <c r="F640" i="2"/>
  <c r="F696" i="2"/>
  <c r="E102" i="2"/>
  <c r="F102" i="2" s="1"/>
  <c r="F593" i="2"/>
  <c r="F963" i="2"/>
  <c r="E1158" i="2"/>
  <c r="F1158" i="2" s="1"/>
  <c r="F909" i="2"/>
  <c r="F1313" i="2"/>
  <c r="F1363" i="2"/>
  <c r="F612" i="2"/>
  <c r="E809" i="2"/>
  <c r="F809" i="2" s="1"/>
  <c r="F882" i="2"/>
  <c r="F921" i="2"/>
  <c r="E1162" i="2"/>
  <c r="F1162" i="2" s="1"/>
  <c r="E1339" i="2"/>
  <c r="F1339" i="2" s="1"/>
  <c r="F972" i="2"/>
  <c r="F974" i="2"/>
  <c r="E1164" i="2"/>
  <c r="E1178" i="2" s="1"/>
  <c r="F649" i="2"/>
  <c r="E854" i="2"/>
  <c r="F854" i="2" s="1"/>
  <c r="F223" i="2"/>
  <c r="F572" i="2"/>
  <c r="F559" i="2"/>
  <c r="F733" i="2"/>
  <c r="F734" i="2" s="1"/>
  <c r="F782" i="2"/>
  <c r="F475" i="2"/>
  <c r="E579" i="2"/>
  <c r="F579" i="2" s="1"/>
  <c r="F691" i="2"/>
  <c r="E101" i="2"/>
  <c r="F584" i="2"/>
  <c r="F799" i="2"/>
  <c r="E820" i="2"/>
  <c r="F820" i="2" s="1"/>
  <c r="F939" i="2"/>
  <c r="F1149" i="2"/>
  <c r="F1371" i="2"/>
  <c r="F1373" i="2" s="1"/>
  <c r="F120" i="2"/>
  <c r="F70" i="2"/>
  <c r="F73" i="2" s="1"/>
  <c r="F487" i="2"/>
  <c r="F499" i="2"/>
  <c r="F607" i="2"/>
  <c r="F710" i="2"/>
  <c r="F769" i="2"/>
  <c r="E821" i="2"/>
  <c r="F821" i="2" s="1"/>
  <c r="F837" i="2"/>
  <c r="F891" i="2"/>
  <c r="F1053" i="2"/>
  <c r="F1304" i="2"/>
  <c r="F1360" i="2"/>
  <c r="F215" i="2"/>
  <c r="F224" i="2" s="1"/>
  <c r="F438" i="2"/>
  <c r="F531" i="2"/>
  <c r="F543" i="2"/>
  <c r="F547" i="2" s="1"/>
  <c r="F753" i="2"/>
  <c r="F975" i="2"/>
  <c r="F1013" i="2"/>
  <c r="F1015" i="2"/>
  <c r="F1017" i="2"/>
  <c r="F1066" i="2"/>
  <c r="E1419" i="2"/>
  <c r="F1419" i="2" s="1"/>
  <c r="F155" i="2"/>
  <c r="F17" i="2"/>
  <c r="F496" i="2"/>
  <c r="F508" i="2"/>
  <c r="F677" i="2"/>
  <c r="F978" i="2"/>
  <c r="F979" i="2" s="1"/>
  <c r="F1001" i="2"/>
  <c r="F1028" i="2"/>
  <c r="F1030" i="2"/>
  <c r="F1041" i="2"/>
  <c r="F1045" i="2"/>
  <c r="F1075" i="2"/>
  <c r="F1362" i="2"/>
  <c r="F251" i="2"/>
  <c r="F254" i="2" s="1"/>
  <c r="F778" i="2"/>
  <c r="E1383" i="2"/>
  <c r="F1383" i="2" s="1"/>
  <c r="F95" i="2"/>
  <c r="F52" i="2"/>
  <c r="F146" i="2"/>
  <c r="F668" i="2"/>
  <c r="F1056" i="2"/>
  <c r="F1123" i="2"/>
  <c r="F1259" i="2"/>
  <c r="F1292" i="2"/>
  <c r="F13" i="2"/>
  <c r="F134" i="2"/>
  <c r="F460" i="2"/>
  <c r="F463" i="2" s="1"/>
  <c r="F724" i="2"/>
  <c r="F756" i="2"/>
  <c r="F864" i="2"/>
  <c r="F896" i="2"/>
  <c r="F918" i="2"/>
  <c r="F922" i="2" s="1"/>
  <c r="F1016" i="2"/>
  <c r="F1065" i="2"/>
  <c r="F1067" i="2"/>
  <c r="F1084" i="2"/>
  <c r="F1159" i="2"/>
  <c r="F1085" i="2"/>
  <c r="F973" i="2"/>
  <c r="C209" i="1"/>
  <c r="C150" i="9" s="1"/>
  <c r="C195" i="1"/>
  <c r="G207" i="1" s="1"/>
  <c r="E207" i="1" s="1"/>
  <c r="C207" i="1" s="1"/>
  <c r="E173" i="1"/>
  <c r="C170" i="1" s="1"/>
  <c r="C128" i="9" s="1"/>
  <c r="E166" i="1"/>
  <c r="C163" i="1" s="1"/>
  <c r="C127" i="9" s="1"/>
  <c r="C74" i="1"/>
  <c r="C49" i="9" s="1"/>
  <c r="E49" i="1"/>
  <c r="C49" i="1" s="1"/>
  <c r="C35" i="9" s="1"/>
  <c r="K60" i="1"/>
  <c r="G60" i="1" s="1"/>
  <c r="E60" i="1" s="1"/>
  <c r="C60" i="1" s="1"/>
  <c r="C36" i="1"/>
  <c r="C28" i="9" s="1"/>
  <c r="C15" i="9"/>
  <c r="G33" i="1"/>
  <c r="E33" i="1" s="1"/>
  <c r="E25" i="1"/>
  <c r="C25" i="1" s="1"/>
  <c r="C22" i="9" s="1"/>
  <c r="F1064" i="2"/>
  <c r="F1094" i="2"/>
  <c r="F1054" i="2"/>
  <c r="F1014" i="2"/>
  <c r="F1032" i="2"/>
  <c r="F198" i="2"/>
  <c r="F160" i="2"/>
  <c r="F564" i="2"/>
  <c r="E577" i="2"/>
  <c r="F577" i="2" s="1"/>
  <c r="F143" i="2"/>
  <c r="F598" i="2"/>
  <c r="F434" i="2"/>
  <c r="F31" i="2"/>
  <c r="F32" i="2" s="1"/>
  <c r="E10" i="9" s="1"/>
  <c r="F10" i="9" s="1"/>
  <c r="F129" i="2"/>
  <c r="E90" i="2"/>
  <c r="F90" i="2" s="1"/>
  <c r="F520" i="2"/>
  <c r="F523" i="2" s="1"/>
  <c r="F765" i="2"/>
  <c r="E951" i="2"/>
  <c r="F951" i="2" s="1"/>
  <c r="F940" i="2"/>
  <c r="F941" i="2" s="1"/>
  <c r="F944" i="2" s="1"/>
  <c r="F45" i="2"/>
  <c r="F46" i="2" s="1"/>
  <c r="E19" i="9" s="1"/>
  <c r="F19" i="9" s="1"/>
  <c r="F234" i="2"/>
  <c r="F791" i="2"/>
  <c r="F794" i="2" s="1"/>
  <c r="E1132" i="2"/>
  <c r="F1132" i="2" s="1"/>
  <c r="F1119" i="2"/>
  <c r="E1177" i="2"/>
  <c r="F1163" i="2"/>
  <c r="F189" i="2"/>
  <c r="F682" i="2"/>
  <c r="F421" i="2"/>
  <c r="F168" i="2"/>
  <c r="E397" i="2"/>
  <c r="F397" i="2" s="1"/>
  <c r="F399" i="2" s="1"/>
  <c r="F400" i="2" s="1"/>
  <c r="E407" i="2" s="1"/>
  <c r="F407" i="2" s="1"/>
  <c r="F240" i="2"/>
  <c r="F242" i="2" s="1"/>
  <c r="E811" i="2"/>
  <c r="F811" i="2" s="1"/>
  <c r="F800" i="2"/>
  <c r="F988" i="2"/>
  <c r="Q26" i="5"/>
  <c r="S17" i="5"/>
  <c r="E100" i="2"/>
  <c r="F111" i="2"/>
  <c r="F115" i="2" s="1"/>
  <c r="F635" i="2"/>
  <c r="E1410" i="2"/>
  <c r="F1410" i="2" s="1"/>
  <c r="F1401" i="2"/>
  <c r="F183" i="2"/>
  <c r="F484" i="2"/>
  <c r="F555" i="2"/>
  <c r="F560" i="2" s="1"/>
  <c r="F626" i="2"/>
  <c r="F1125" i="2"/>
  <c r="F204" i="2"/>
  <c r="F511" i="2"/>
  <c r="F719" i="2"/>
  <c r="F725" i="2" s="1"/>
  <c r="E949" i="2"/>
  <c r="F949" i="2" s="1"/>
  <c r="R108" i="8"/>
  <c r="T108" i="8" s="1"/>
  <c r="F448" i="2"/>
  <c r="E580" i="2"/>
  <c r="F580" i="2" s="1"/>
  <c r="F567" i="2"/>
  <c r="F621" i="2"/>
  <c r="F705" i="2"/>
  <c r="F1005" i="2"/>
  <c r="E1157" i="2"/>
  <c r="F1143" i="2"/>
  <c r="F1316" i="2"/>
  <c r="F1364" i="2"/>
  <c r="E1338" i="2"/>
  <c r="F1338" i="2" s="1"/>
  <c r="F1340" i="2" s="1"/>
  <c r="E1426" i="2"/>
  <c r="F1426" i="2" s="1"/>
  <c r="F1428" i="2" s="1"/>
  <c r="Q66" i="5"/>
  <c r="Q65" i="6"/>
  <c r="S55" i="6"/>
  <c r="S65" i="6" s="1"/>
  <c r="S11" i="6"/>
  <c r="Q11" i="5"/>
  <c r="F663" i="2"/>
  <c r="F992" i="2"/>
  <c r="E1161" i="2"/>
  <c r="F1147" i="2"/>
  <c r="F1277" i="2"/>
  <c r="F471" i="2"/>
  <c r="E578" i="2"/>
  <c r="F578" i="2" s="1"/>
  <c r="F565" i="2"/>
  <c r="F742" i="2"/>
  <c r="F745" i="2" s="1"/>
  <c r="E867" i="2"/>
  <c r="F867" i="2" s="1"/>
  <c r="F852" i="2"/>
  <c r="F930" i="2"/>
  <c r="F933" i="2" s="1"/>
  <c r="F1173" i="2"/>
  <c r="E1187" i="2"/>
  <c r="F1349" i="2"/>
  <c r="S11" i="4"/>
  <c r="S25" i="4" s="1"/>
  <c r="S28" i="4" s="1"/>
  <c r="F850" i="2"/>
  <c r="E865" i="2"/>
  <c r="F865" i="2" s="1"/>
  <c r="F879" i="2"/>
  <c r="F905" i="2"/>
  <c r="F910" i="2" s="1"/>
  <c r="E1130" i="2"/>
  <c r="F1130" i="2" s="1"/>
  <c r="F1117" i="2"/>
  <c r="J209" i="5"/>
  <c r="E823" i="2"/>
  <c r="F823" i="2" s="1"/>
  <c r="F840" i="2"/>
  <c r="F967" i="2"/>
  <c r="F968" i="2" s="1"/>
  <c r="F1029" i="2"/>
  <c r="F1365" i="2"/>
  <c r="F1055" i="2"/>
  <c r="F1289" i="2"/>
  <c r="F1293" i="2" s="1"/>
  <c r="F1352" i="2"/>
  <c r="E1375" i="2"/>
  <c r="F1375" i="2" s="1"/>
  <c r="E1386" i="2"/>
  <c r="F1386" i="2" s="1"/>
  <c r="F1387" i="2" s="1"/>
  <c r="J42" i="4"/>
  <c r="J46" i="4" s="1"/>
  <c r="C290" i="2" s="1"/>
  <c r="S57" i="5"/>
  <c r="S66" i="5" s="1"/>
  <c r="AK50" i="7"/>
  <c r="AK49" i="7"/>
  <c r="T11" i="8"/>
  <c r="R22" i="8"/>
  <c r="T22" i="8" s="1"/>
  <c r="R25" i="8"/>
  <c r="T105" i="8"/>
  <c r="Q146" i="5"/>
  <c r="S137" i="5"/>
  <c r="S146" i="5" s="1"/>
  <c r="Q13" i="6"/>
  <c r="S13" i="6" s="1"/>
  <c r="L27" i="7"/>
  <c r="T25" i="8"/>
  <c r="AG17" i="7"/>
  <c r="T56" i="8"/>
  <c r="T57" i="8" s="1"/>
  <c r="P91" i="8"/>
  <c r="R91" i="8" s="1"/>
  <c r="T91" i="8" s="1"/>
  <c r="Q94" i="8"/>
  <c r="R94" i="8" s="1"/>
  <c r="T94" i="8" s="1"/>
  <c r="Q95" i="8"/>
  <c r="R95" i="8" s="1"/>
  <c r="T95" i="8" s="1"/>
  <c r="P92" i="8"/>
  <c r="R92" i="8" s="1"/>
  <c r="T92" i="8" s="1"/>
  <c r="K89" i="8"/>
  <c r="N89" i="8" s="1"/>
  <c r="V98" i="8" s="1"/>
  <c r="C89" i="8"/>
  <c r="R106" i="8"/>
  <c r="T106" i="8" s="1"/>
  <c r="E1135" i="2"/>
  <c r="F1135" i="2" s="1"/>
  <c r="F1138" i="2" s="1"/>
  <c r="F1382" i="2"/>
  <c r="T9" i="8"/>
  <c r="R23" i="8"/>
  <c r="T23" i="8" s="1"/>
  <c r="T80" i="8"/>
  <c r="F1335" i="2"/>
  <c r="E1402" i="2"/>
  <c r="S71" i="4"/>
  <c r="Q51" i="5"/>
  <c r="O174" i="5"/>
  <c r="Q174" i="5" s="1"/>
  <c r="AG46" i="7"/>
  <c r="F1118" i="2"/>
  <c r="E1420" i="2"/>
  <c r="F1420" i="2" s="1"/>
  <c r="F1358" i="2"/>
  <c r="S91" i="5"/>
  <c r="S97" i="5"/>
  <c r="S106" i="5" s="1"/>
  <c r="Q106" i="5"/>
  <c r="N131" i="5"/>
  <c r="Q131" i="5" s="1"/>
  <c r="S171" i="5"/>
  <c r="S16" i="6"/>
  <c r="S26" i="6" s="1"/>
  <c r="P63" i="8"/>
  <c r="R63" i="8" s="1"/>
  <c r="T63" i="8" s="1"/>
  <c r="Q66" i="8"/>
  <c r="R66" i="8" s="1"/>
  <c r="T66" i="8" s="1"/>
  <c r="Q67" i="8"/>
  <c r="R67" i="8" s="1"/>
  <c r="T67" i="8" s="1"/>
  <c r="P64" i="8"/>
  <c r="R64" i="8" s="1"/>
  <c r="T64" i="8" s="1"/>
  <c r="K61" i="8"/>
  <c r="N61" i="8" s="1"/>
  <c r="V70" i="8" s="1"/>
  <c r="C61" i="8"/>
  <c r="R78" i="8"/>
  <c r="T78" i="8" s="1"/>
  <c r="L12" i="7"/>
  <c r="L15" i="7"/>
  <c r="AG16" i="7"/>
  <c r="J31" i="7"/>
  <c r="J42" i="7"/>
  <c r="L45" i="7"/>
  <c r="AG45" i="7" s="1"/>
  <c r="I37" i="8"/>
  <c r="I40" i="8" s="1"/>
  <c r="J28" i="7"/>
  <c r="L17" i="7"/>
  <c r="J41" i="7"/>
  <c r="J44" i="7"/>
  <c r="L47" i="7"/>
  <c r="AG47" i="7" s="1"/>
  <c r="I64" i="8"/>
  <c r="I67" i="8" s="1"/>
  <c r="I92" i="8"/>
  <c r="I95" i="8" s="1"/>
  <c r="J27" i="7"/>
  <c r="J30" i="7"/>
  <c r="J40" i="7"/>
  <c r="J43" i="7"/>
  <c r="I9" i="8"/>
  <c r="I12" i="8" s="1"/>
  <c r="I23" i="8"/>
  <c r="I26" i="8" s="1"/>
  <c r="I78" i="8"/>
  <c r="I81" i="8" s="1"/>
  <c r="I106" i="8"/>
  <c r="I109" i="8" s="1"/>
  <c r="E103" i="9" l="1"/>
  <c r="F103" i="9" s="1"/>
  <c r="E199" i="9"/>
  <c r="F199" i="9" s="1"/>
  <c r="Q70" i="4"/>
  <c r="Q185" i="5"/>
  <c r="F1305" i="2"/>
  <c r="F1384" i="2"/>
  <c r="F1388" i="2" s="1"/>
  <c r="T97" i="8"/>
  <c r="T98" i="8" s="1"/>
  <c r="F641" i="2"/>
  <c r="E48" i="9"/>
  <c r="E149" i="9"/>
  <c r="F128" i="9"/>
  <c r="F55" i="2"/>
  <c r="E106" i="9"/>
  <c r="F106" i="9" s="1"/>
  <c r="E202" i="9"/>
  <c r="F202" i="9" s="1"/>
  <c r="E180" i="9"/>
  <c r="F180" i="9" s="1"/>
  <c r="E185" i="9"/>
  <c r="F185" i="9" s="1"/>
  <c r="E170" i="9"/>
  <c r="F170" i="9" s="1"/>
  <c r="E35" i="9"/>
  <c r="E137" i="9"/>
  <c r="F137" i="9" s="1"/>
  <c r="T83" i="8"/>
  <c r="T84" i="8" s="1"/>
  <c r="J45" i="4"/>
  <c r="C289" i="2" s="1"/>
  <c r="E157" i="9"/>
  <c r="F157" i="9" s="1"/>
  <c r="E158" i="9"/>
  <c r="F158" i="9" s="1"/>
  <c r="T14" i="8"/>
  <c r="T15" i="8" s="1"/>
  <c r="Q64" i="6"/>
  <c r="AG12" i="7"/>
  <c r="AG20" i="7" s="1"/>
  <c r="AK20" i="7" s="1"/>
  <c r="F1378" i="2"/>
  <c r="F1317" i="2"/>
  <c r="F452" i="2"/>
  <c r="E224" i="9"/>
  <c r="F224" i="9" s="1"/>
  <c r="E223" i="9"/>
  <c r="F223" i="9" s="1"/>
  <c r="E128" i="9"/>
  <c r="E129" i="9"/>
  <c r="F129" i="9" s="1"/>
  <c r="S26" i="5"/>
  <c r="F426" i="2"/>
  <c r="E102" i="9"/>
  <c r="F102" i="9" s="1"/>
  <c r="E198" i="9"/>
  <c r="F198" i="9" s="1"/>
  <c r="Q105" i="5"/>
  <c r="S105" i="5"/>
  <c r="AG15" i="7"/>
  <c r="T69" i="8"/>
  <c r="T70" i="8" s="1"/>
  <c r="T28" i="8"/>
  <c r="T29" i="8" s="1"/>
  <c r="F1146" i="2"/>
  <c r="E57" i="9"/>
  <c r="F57" i="9" s="1"/>
  <c r="E56" i="9"/>
  <c r="F56" i="9" s="1"/>
  <c r="E64" i="9"/>
  <c r="F64" i="9" s="1"/>
  <c r="E87" i="9"/>
  <c r="F87" i="9" s="1"/>
  <c r="E79" i="9"/>
  <c r="F79" i="9" s="1"/>
  <c r="F711" i="2"/>
  <c r="F476" i="2"/>
  <c r="F1281" i="2"/>
  <c r="F1152" i="2"/>
  <c r="F1153" i="2" s="1"/>
  <c r="E14" i="9"/>
  <c r="F14" i="9" s="1"/>
  <c r="F976" i="2"/>
  <c r="F980" i="2" s="1"/>
  <c r="E15" i="9"/>
  <c r="F1361" i="2"/>
  <c r="F952" i="2"/>
  <c r="F955" i="2" s="1"/>
  <c r="F512" i="2"/>
  <c r="F813" i="2"/>
  <c r="F816" i="2" s="1"/>
  <c r="E217" i="9" s="1"/>
  <c r="F217" i="9" s="1"/>
  <c r="E18" i="9"/>
  <c r="F18" i="9" s="1"/>
  <c r="F613" i="2"/>
  <c r="F488" i="2"/>
  <c r="F802" i="2"/>
  <c r="F805" i="2" s="1"/>
  <c r="E216" i="9" s="1"/>
  <c r="F216" i="9" s="1"/>
  <c r="F205" i="2"/>
  <c r="E376" i="2" s="1"/>
  <c r="F376" i="2" s="1"/>
  <c r="F500" i="2"/>
  <c r="E16" i="9"/>
  <c r="F16" i="9" s="1"/>
  <c r="E1176" i="2"/>
  <c r="F1176" i="2" s="1"/>
  <c r="F824" i="2"/>
  <c r="F829" i="2" s="1"/>
  <c r="E218" i="9" s="1"/>
  <c r="F218" i="9" s="1"/>
  <c r="F655" i="2"/>
  <c r="E1172" i="2"/>
  <c r="F1172" i="2" s="1"/>
  <c r="F535" i="2"/>
  <c r="F35" i="9"/>
  <c r="F757" i="2"/>
  <c r="F1366" i="2"/>
  <c r="F669" i="2"/>
  <c r="S108" i="5"/>
  <c r="J120" i="5" s="1"/>
  <c r="C344" i="2" s="1"/>
  <c r="F1164" i="2"/>
  <c r="F770" i="2"/>
  <c r="F897" i="2"/>
  <c r="F1133" i="2"/>
  <c r="F175" i="2"/>
  <c r="E314" i="2" s="1"/>
  <c r="F314" i="2" s="1"/>
  <c r="F697" i="2"/>
  <c r="S73" i="4"/>
  <c r="J90" i="4" s="1"/>
  <c r="C297" i="2" s="1"/>
  <c r="F783" i="2"/>
  <c r="F883" i="2"/>
  <c r="F121" i="2"/>
  <c r="E27" i="9" s="1"/>
  <c r="F599" i="2"/>
  <c r="F147" i="2"/>
  <c r="E383" i="2" s="1"/>
  <c r="F383" i="2" s="1"/>
  <c r="F1006" i="2"/>
  <c r="F841" i="2"/>
  <c r="E219" i="9" s="1"/>
  <c r="F219" i="9" s="1"/>
  <c r="F1423" i="2"/>
  <c r="F1341" i="2"/>
  <c r="F18" i="2"/>
  <c r="E11" i="9" s="1"/>
  <c r="F11" i="9" s="1"/>
  <c r="F12" i="9" s="1"/>
  <c r="E12" i="10" s="1"/>
  <c r="F135" i="2"/>
  <c r="E322" i="2" s="1"/>
  <c r="F322" i="2" s="1"/>
  <c r="E89" i="2"/>
  <c r="F89" i="2" s="1"/>
  <c r="F15" i="9"/>
  <c r="E22" i="9"/>
  <c r="F22" i="9" s="1"/>
  <c r="E21" i="9"/>
  <c r="F21" i="9" s="1"/>
  <c r="E20" i="9"/>
  <c r="F20" i="9" s="1"/>
  <c r="F683" i="2"/>
  <c r="F190" i="2"/>
  <c r="E329" i="2" s="1"/>
  <c r="F329" i="2" s="1"/>
  <c r="F243" i="2"/>
  <c r="F439" i="2"/>
  <c r="F101" i="2"/>
  <c r="E88" i="2"/>
  <c r="F88" i="2" s="1"/>
  <c r="C147" i="9"/>
  <c r="C148" i="9"/>
  <c r="C208" i="1"/>
  <c r="C149" i="9" s="1"/>
  <c r="F149" i="9" s="1"/>
  <c r="C33" i="1"/>
  <c r="C27" i="9" s="1"/>
  <c r="E1083" i="2"/>
  <c r="F1083" i="2" s="1"/>
  <c r="E1063" i="2"/>
  <c r="F1063" i="2" s="1"/>
  <c r="E1026" i="2"/>
  <c r="F1026" i="2" s="1"/>
  <c r="E1092" i="2"/>
  <c r="F1092" i="2" s="1"/>
  <c r="E1012" i="2"/>
  <c r="F1012" i="2" s="1"/>
  <c r="E1112" i="2"/>
  <c r="F1112" i="2" s="1"/>
  <c r="E1074" i="2"/>
  <c r="F1074" i="2" s="1"/>
  <c r="E1106" i="2"/>
  <c r="F1106" i="2" s="1"/>
  <c r="E1100" i="2"/>
  <c r="F1100" i="2" s="1"/>
  <c r="E1040" i="2"/>
  <c r="F1040" i="2" s="1"/>
  <c r="S174" i="5"/>
  <c r="S186" i="5" s="1"/>
  <c r="Q186" i="5"/>
  <c r="F1402" i="2"/>
  <c r="F1403" i="2" s="1"/>
  <c r="F1406" i="2" s="1"/>
  <c r="E1411" i="2"/>
  <c r="F1411" i="2" s="1"/>
  <c r="F1412" i="2" s="1"/>
  <c r="F1415" i="2" s="1"/>
  <c r="F1120" i="2"/>
  <c r="F1126" i="2" s="1"/>
  <c r="Q25" i="6"/>
  <c r="Q145" i="5"/>
  <c r="S131" i="5"/>
  <c r="S145" i="5" s="1"/>
  <c r="S148" i="5" s="1"/>
  <c r="J160" i="5" s="1"/>
  <c r="S25" i="6"/>
  <c r="S28" i="6" s="1"/>
  <c r="J40" i="6" s="1"/>
  <c r="C313" i="2" s="1"/>
  <c r="E1091" i="2"/>
  <c r="F1091" i="2" s="1"/>
  <c r="E1062" i="2"/>
  <c r="F1062" i="2" s="1"/>
  <c r="E368" i="2"/>
  <c r="F368" i="2" s="1"/>
  <c r="T111" i="8"/>
  <c r="T112" i="8" s="1"/>
  <c r="S185" i="5"/>
  <c r="L28" i="7"/>
  <c r="AG28" i="7" s="1"/>
  <c r="L29" i="7"/>
  <c r="AG29" i="7" s="1"/>
  <c r="AG27" i="7"/>
  <c r="L26" i="7"/>
  <c r="AG26" i="7" s="1"/>
  <c r="E337" i="2"/>
  <c r="F337" i="2" s="1"/>
  <c r="L31" i="7"/>
  <c r="AG31" i="7" s="1"/>
  <c r="L44" i="7"/>
  <c r="AG44" i="7" s="1"/>
  <c r="E1228" i="2"/>
  <c r="E1214" i="2"/>
  <c r="F1214" i="2" s="1"/>
  <c r="F1187" i="2"/>
  <c r="E1201" i="2"/>
  <c r="F1201" i="2" s="1"/>
  <c r="Q25" i="5"/>
  <c r="S11" i="5"/>
  <c r="S25" i="5" s="1"/>
  <c r="F1177" i="2"/>
  <c r="E1191" i="2"/>
  <c r="E1192" i="2"/>
  <c r="F1178" i="2"/>
  <c r="E87" i="2"/>
  <c r="F87" i="2" s="1"/>
  <c r="F100" i="2"/>
  <c r="E298" i="2"/>
  <c r="F298" i="2" s="1"/>
  <c r="E306" i="2"/>
  <c r="F306" i="2" s="1"/>
  <c r="E259" i="2"/>
  <c r="F259" i="2" s="1"/>
  <c r="E290" i="2"/>
  <c r="F290" i="2" s="1"/>
  <c r="E267" i="2"/>
  <c r="F267" i="2" s="1"/>
  <c r="E275" i="2"/>
  <c r="F275" i="2" s="1"/>
  <c r="L41" i="7"/>
  <c r="F1353" i="2"/>
  <c r="F870" i="2"/>
  <c r="F871" i="2" s="1"/>
  <c r="F1161" i="2"/>
  <c r="E1175" i="2"/>
  <c r="S67" i="6"/>
  <c r="J79" i="6" s="1"/>
  <c r="C320" i="2" s="1"/>
  <c r="F581" i="2"/>
  <c r="F585" i="2" s="1"/>
  <c r="L42" i="7"/>
  <c r="AG42" i="7" s="1"/>
  <c r="AG41" i="7"/>
  <c r="L40" i="7"/>
  <c r="AG40" i="7" s="1"/>
  <c r="L43" i="7"/>
  <c r="AG43" i="7" s="1"/>
  <c r="L30" i="7"/>
  <c r="AG30" i="7" s="1"/>
  <c r="Q65" i="5"/>
  <c r="S51" i="5"/>
  <c r="S65" i="5" s="1"/>
  <c r="S68" i="5" s="1"/>
  <c r="J80" i="5" s="1"/>
  <c r="C336" i="2" s="1"/>
  <c r="F855" i="2"/>
  <c r="F856" i="2" s="1"/>
  <c r="F993" i="2"/>
  <c r="F1429" i="2"/>
  <c r="E1171" i="2"/>
  <c r="F1157" i="2"/>
  <c r="F1160" i="2" s="1"/>
  <c r="F627" i="2"/>
  <c r="F568" i="2"/>
  <c r="F573" i="2" s="1"/>
  <c r="E92" i="9" l="1"/>
  <c r="F92" i="9" s="1"/>
  <c r="E190" i="9"/>
  <c r="F190" i="9" s="1"/>
  <c r="E209" i="9"/>
  <c r="F209" i="9" s="1"/>
  <c r="E208" i="9"/>
  <c r="F208" i="9" s="1"/>
  <c r="E118" i="9"/>
  <c r="F118" i="9" s="1"/>
  <c r="E52" i="9"/>
  <c r="F52" i="9" s="1"/>
  <c r="E153" i="9"/>
  <c r="F153" i="9" s="1"/>
  <c r="E225" i="9"/>
  <c r="F225" i="9" s="1"/>
  <c r="E130" i="9"/>
  <c r="F130" i="9" s="1"/>
  <c r="E49" i="9"/>
  <c r="F49" i="9" s="1"/>
  <c r="E150" i="9"/>
  <c r="F150" i="9" s="1"/>
  <c r="E46" i="9"/>
  <c r="E147" i="9"/>
  <c r="E47" i="9"/>
  <c r="E148" i="9"/>
  <c r="F148" i="9" s="1"/>
  <c r="E55" i="9"/>
  <c r="F55" i="9" s="1"/>
  <c r="E156" i="9"/>
  <c r="F156" i="9" s="1"/>
  <c r="E53" i="9"/>
  <c r="F53" i="9" s="1"/>
  <c r="E154" i="9"/>
  <c r="F154" i="9" s="1"/>
  <c r="E1190" i="2"/>
  <c r="E39" i="9"/>
  <c r="F39" i="9" s="1"/>
  <c r="E140" i="9"/>
  <c r="F140" i="9" s="1"/>
  <c r="E183" i="9"/>
  <c r="F183" i="9" s="1"/>
  <c r="E168" i="9"/>
  <c r="F168" i="9" s="1"/>
  <c r="E162" i="9"/>
  <c r="F162" i="9" s="1"/>
  <c r="E174" i="9"/>
  <c r="F174" i="9" s="1"/>
  <c r="F147" i="9"/>
  <c r="E214" i="9"/>
  <c r="F214" i="9" s="1"/>
  <c r="E123" i="9"/>
  <c r="F123" i="9" s="1"/>
  <c r="E169" i="9"/>
  <c r="F169" i="9" s="1"/>
  <c r="E184" i="9"/>
  <c r="F184" i="9" s="1"/>
  <c r="E215" i="9"/>
  <c r="F215" i="9" s="1"/>
  <c r="E124" i="9"/>
  <c r="F124" i="9" s="1"/>
  <c r="E207" i="9"/>
  <c r="F207" i="9" s="1"/>
  <c r="E117" i="9"/>
  <c r="F117" i="9" s="1"/>
  <c r="F119" i="9" s="1"/>
  <c r="E16" i="10" s="1"/>
  <c r="E107" i="9"/>
  <c r="F107" i="9" s="1"/>
  <c r="E203" i="9"/>
  <c r="F203" i="9" s="1"/>
  <c r="E116" i="9"/>
  <c r="F116" i="9" s="1"/>
  <c r="E206" i="9"/>
  <c r="F206" i="9" s="1"/>
  <c r="E222" i="9"/>
  <c r="F222" i="9" s="1"/>
  <c r="F228" i="9" s="1"/>
  <c r="E25" i="10" s="1"/>
  <c r="E127" i="9"/>
  <c r="F127" i="9" s="1"/>
  <c r="F132" i="9" s="1"/>
  <c r="E18" i="10" s="1"/>
  <c r="S189" i="5"/>
  <c r="J208" i="5" s="1"/>
  <c r="S28" i="5"/>
  <c r="J40" i="5" s="1"/>
  <c r="C328" i="2" s="1"/>
  <c r="E213" i="9"/>
  <c r="F213" i="9" s="1"/>
  <c r="E122" i="9"/>
  <c r="F122" i="9" s="1"/>
  <c r="E212" i="9"/>
  <c r="F212" i="9" s="1"/>
  <c r="F220" i="9" s="1"/>
  <c r="E24" i="10" s="1"/>
  <c r="E121" i="9"/>
  <c r="F121" i="9" s="1"/>
  <c r="F125" i="9" s="1"/>
  <c r="E17" i="10" s="1"/>
  <c r="E1025" i="2"/>
  <c r="F1025" i="2" s="1"/>
  <c r="E93" i="9"/>
  <c r="F93" i="9" s="1"/>
  <c r="E191" i="9"/>
  <c r="F191" i="9" s="1"/>
  <c r="E54" i="9"/>
  <c r="F54" i="9" s="1"/>
  <c r="E155" i="9"/>
  <c r="F155" i="9" s="1"/>
  <c r="E76" i="9"/>
  <c r="F76" i="9" s="1"/>
  <c r="E70" i="9"/>
  <c r="F70" i="9" s="1"/>
  <c r="E85" i="9"/>
  <c r="F85" i="9" s="1"/>
  <c r="E61" i="9"/>
  <c r="F61" i="9" s="1"/>
  <c r="E1039" i="2"/>
  <c r="F1039" i="2" s="1"/>
  <c r="E86" i="9"/>
  <c r="F86" i="9" s="1"/>
  <c r="E63" i="9"/>
  <c r="F63" i="9" s="1"/>
  <c r="E78" i="9"/>
  <c r="F78" i="9" s="1"/>
  <c r="F27" i="9"/>
  <c r="F1367" i="2"/>
  <c r="E352" i="2"/>
  <c r="F352" i="2" s="1"/>
  <c r="E384" i="2"/>
  <c r="F384" i="2" s="1"/>
  <c r="F1166" i="2"/>
  <c r="F1167" i="2" s="1"/>
  <c r="E345" i="2"/>
  <c r="E1073" i="2"/>
  <c r="F1073" i="2" s="1"/>
  <c r="E406" i="2"/>
  <c r="F406" i="2" s="1"/>
  <c r="F412" i="2" s="1"/>
  <c r="F413" i="2" s="1"/>
  <c r="E1011" i="2"/>
  <c r="F1011" i="2" s="1"/>
  <c r="F104" i="2"/>
  <c r="F108" i="2" s="1"/>
  <c r="E28" i="9" s="1"/>
  <c r="F28" i="9" s="1"/>
  <c r="E297" i="2"/>
  <c r="F297" i="2" s="1"/>
  <c r="E1024" i="2"/>
  <c r="F1024" i="2" s="1"/>
  <c r="E336" i="2"/>
  <c r="F336" i="2" s="1"/>
  <c r="E346" i="2"/>
  <c r="E282" i="2"/>
  <c r="F282" i="2" s="1"/>
  <c r="E385" i="2"/>
  <c r="F385" i="2" s="1"/>
  <c r="E289" i="2"/>
  <c r="F289" i="2" s="1"/>
  <c r="E351" i="2"/>
  <c r="F351" i="2" s="1"/>
  <c r="E320" i="2"/>
  <c r="E274" i="2"/>
  <c r="F274" i="2" s="1"/>
  <c r="E305" i="2"/>
  <c r="F305" i="2" s="1"/>
  <c r="F25" i="9"/>
  <c r="E13" i="10" s="1"/>
  <c r="E313" i="2"/>
  <c r="F313" i="2" s="1"/>
  <c r="E328" i="2"/>
  <c r="E315" i="2"/>
  <c r="F315" i="2" s="1"/>
  <c r="E266" i="2"/>
  <c r="F266" i="2" s="1"/>
  <c r="E367" i="2"/>
  <c r="F367" i="2" s="1"/>
  <c r="E330" i="2"/>
  <c r="F330" i="2" s="1"/>
  <c r="E1186" i="2"/>
  <c r="E1227" i="2" s="1"/>
  <c r="F1227" i="2" s="1"/>
  <c r="F91" i="2"/>
  <c r="F96" i="2" s="1"/>
  <c r="E29" i="9" s="1"/>
  <c r="F29" i="9" s="1"/>
  <c r="E268" i="2"/>
  <c r="F268" i="2" s="1"/>
  <c r="E283" i="2"/>
  <c r="F283" i="2" s="1"/>
  <c r="E321" i="2"/>
  <c r="F321" i="2" s="1"/>
  <c r="E338" i="2"/>
  <c r="F338" i="2" s="1"/>
  <c r="E299" i="2"/>
  <c r="F299" i="2" s="1"/>
  <c r="E276" i="2"/>
  <c r="F276" i="2" s="1"/>
  <c r="E369" i="2"/>
  <c r="F369" i="2" s="1"/>
  <c r="E353" i="2"/>
  <c r="F353" i="2" s="1"/>
  <c r="E377" i="2"/>
  <c r="F377" i="2" s="1"/>
  <c r="E258" i="2"/>
  <c r="F258" i="2" s="1"/>
  <c r="E344" i="2"/>
  <c r="E260" i="2"/>
  <c r="F260" i="2" s="1"/>
  <c r="E291" i="2"/>
  <c r="F291" i="2" s="1"/>
  <c r="E375" i="2"/>
  <c r="F375" i="2" s="1"/>
  <c r="E307" i="2"/>
  <c r="F307" i="2" s="1"/>
  <c r="E1082" i="2"/>
  <c r="F1082" i="2" s="1"/>
  <c r="F320" i="2"/>
  <c r="C46" i="9"/>
  <c r="F46" i="9" s="1"/>
  <c r="G70" i="1"/>
  <c r="E70" i="1" s="1"/>
  <c r="C70" i="1" s="1"/>
  <c r="AG48" i="7"/>
  <c r="AK48" i="7" s="1"/>
  <c r="E1233" i="2"/>
  <c r="E1219" i="2"/>
  <c r="F1219" i="2" s="1"/>
  <c r="E1206" i="2"/>
  <c r="F1206" i="2" s="1"/>
  <c r="F1192" i="2"/>
  <c r="AG34" i="7"/>
  <c r="AK34" i="7" s="1"/>
  <c r="E1105" i="2"/>
  <c r="F1105" i="2" s="1"/>
  <c r="F1107" i="2" s="1"/>
  <c r="F1108" i="2" s="1"/>
  <c r="E1023" i="2"/>
  <c r="F1023" i="2" s="1"/>
  <c r="E1051" i="2"/>
  <c r="F1051" i="2" s="1"/>
  <c r="F1057" i="2" s="1"/>
  <c r="F1058" i="2" s="1"/>
  <c r="E1081" i="2"/>
  <c r="F1081" i="2" s="1"/>
  <c r="E1061" i="2"/>
  <c r="F1061" i="2" s="1"/>
  <c r="F1068" i="2" s="1"/>
  <c r="F1069" i="2" s="1"/>
  <c r="E1072" i="2"/>
  <c r="F1072" i="2" s="1"/>
  <c r="E1099" i="2"/>
  <c r="F1099" i="2" s="1"/>
  <c r="F1101" i="2" s="1"/>
  <c r="F1102" i="2" s="1"/>
  <c r="E1111" i="2"/>
  <c r="F1111" i="2" s="1"/>
  <c r="F1113" i="2" s="1"/>
  <c r="F1114" i="2" s="1"/>
  <c r="E1090" i="2"/>
  <c r="F1090" i="2" s="1"/>
  <c r="F1095" i="2" s="1"/>
  <c r="F1096" i="2" s="1"/>
  <c r="E1009" i="2"/>
  <c r="F1009" i="2" s="1"/>
  <c r="E1037" i="2"/>
  <c r="F1037" i="2" s="1"/>
  <c r="F1175" i="2"/>
  <c r="F1180" i="2" s="1"/>
  <c r="E1189" i="2"/>
  <c r="F1190" i="2"/>
  <c r="E1217" i="2"/>
  <c r="F1217" i="2" s="1"/>
  <c r="E1204" i="2"/>
  <c r="F1204" i="2" s="1"/>
  <c r="E1231" i="2"/>
  <c r="E1185" i="2"/>
  <c r="F1171" i="2"/>
  <c r="F1174" i="2" s="1"/>
  <c r="E1232" i="2"/>
  <c r="F1191" i="2"/>
  <c r="E1205" i="2"/>
  <c r="F1205" i="2" s="1"/>
  <c r="E1218" i="2"/>
  <c r="F1218" i="2" s="1"/>
  <c r="E1242" i="2"/>
  <c r="F1242" i="2" s="1"/>
  <c r="F1228" i="2"/>
  <c r="F370" i="2" l="1"/>
  <c r="F371" i="2" s="1"/>
  <c r="E143" i="9" s="1"/>
  <c r="F143" i="9" s="1"/>
  <c r="F187" i="9"/>
  <c r="E22" i="10" s="1"/>
  <c r="F328" i="2"/>
  <c r="E1241" i="2"/>
  <c r="F1241" i="2" s="1"/>
  <c r="F210" i="9"/>
  <c r="E23" i="10" s="1"/>
  <c r="F300" i="2"/>
  <c r="F301" i="2" s="1"/>
  <c r="E32" i="9" s="1"/>
  <c r="F32" i="9" s="1"/>
  <c r="F1033" i="2"/>
  <c r="F1034" i="2" s="1"/>
  <c r="F1047" i="2"/>
  <c r="F1048" i="2" s="1"/>
  <c r="F269" i="2"/>
  <c r="F270" i="2" s="1"/>
  <c r="F1077" i="2"/>
  <c r="F1078" i="2" s="1"/>
  <c r="F386" i="2"/>
  <c r="F387" i="2" s="1"/>
  <c r="F1019" i="2"/>
  <c r="F1020" i="2" s="1"/>
  <c r="F308" i="2"/>
  <c r="F309" i="2" s="1"/>
  <c r="E33" i="9" s="1"/>
  <c r="F33" i="9" s="1"/>
  <c r="F344" i="2"/>
  <c r="E359" i="2"/>
  <c r="F359" i="2" s="1"/>
  <c r="F346" i="2"/>
  <c r="E361" i="2"/>
  <c r="F361" i="2" s="1"/>
  <c r="F345" i="2"/>
  <c r="E360" i="2"/>
  <c r="F360" i="2" s="1"/>
  <c r="F354" i="2"/>
  <c r="F355" i="2" s="1"/>
  <c r="E1213" i="2"/>
  <c r="F1213" i="2" s="1"/>
  <c r="E41" i="9"/>
  <c r="F41" i="9" s="1"/>
  <c r="F1186" i="2"/>
  <c r="F316" i="2"/>
  <c r="F317" i="2" s="1"/>
  <c r="E34" i="9" s="1"/>
  <c r="F34" i="9" s="1"/>
  <c r="F277" i="2"/>
  <c r="F278" i="2" s="1"/>
  <c r="E30" i="9" s="1"/>
  <c r="F30" i="9" s="1"/>
  <c r="E1200" i="2"/>
  <c r="F1200" i="2" s="1"/>
  <c r="F284" i="2"/>
  <c r="F285" i="2" s="1"/>
  <c r="F292" i="2"/>
  <c r="F293" i="2" s="1"/>
  <c r="E31" i="9" s="1"/>
  <c r="F31" i="9" s="1"/>
  <c r="F331" i="2"/>
  <c r="F332" i="2" s="1"/>
  <c r="F339" i="2"/>
  <c r="F340" i="2" s="1"/>
  <c r="F261" i="2"/>
  <c r="F262" i="2" s="1"/>
  <c r="F1086" i="2"/>
  <c r="F1087" i="2" s="1"/>
  <c r="F378" i="2"/>
  <c r="F379" i="2" s="1"/>
  <c r="F323" i="2"/>
  <c r="F324" i="2" s="1"/>
  <c r="E136" i="9" s="1"/>
  <c r="F136" i="9" s="1"/>
  <c r="C47" i="9"/>
  <c r="F47" i="9" s="1"/>
  <c r="E71" i="1"/>
  <c r="C71" i="1" s="1"/>
  <c r="C48" i="9" s="1"/>
  <c r="F48" i="9" s="1"/>
  <c r="F1185" i="2"/>
  <c r="E1212" i="2"/>
  <c r="F1212" i="2" s="1"/>
  <c r="F1215" i="2" s="1"/>
  <c r="E1199" i="2"/>
  <c r="F1199" i="2" s="1"/>
  <c r="E1226" i="2"/>
  <c r="E1245" i="2"/>
  <c r="F1245" i="2" s="1"/>
  <c r="F1231" i="2"/>
  <c r="F1181" i="2"/>
  <c r="F1233" i="2"/>
  <c r="E1247" i="2"/>
  <c r="F1247" i="2" s="1"/>
  <c r="E1203" i="2"/>
  <c r="F1203" i="2" s="1"/>
  <c r="F1207" i="2" s="1"/>
  <c r="F1189" i="2"/>
  <c r="F1194" i="2" s="1"/>
  <c r="E1230" i="2"/>
  <c r="E1216" i="2"/>
  <c r="F1216" i="2" s="1"/>
  <c r="F1221" i="2" s="1"/>
  <c r="E1246" i="2"/>
  <c r="F1246" i="2" s="1"/>
  <c r="F1232" i="2"/>
  <c r="E138" i="9" l="1"/>
  <c r="F138" i="9" s="1"/>
  <c r="E36" i="9"/>
  <c r="F36" i="9" s="1"/>
  <c r="E38" i="9"/>
  <c r="E40" i="9"/>
  <c r="F40" i="9" s="1"/>
  <c r="E142" i="9"/>
  <c r="F142" i="9" s="1"/>
  <c r="E141" i="9"/>
  <c r="F141" i="9" s="1"/>
  <c r="F89" i="9"/>
  <c r="E15" i="10" s="1"/>
  <c r="F362" i="2"/>
  <c r="F363" i="2" s="1"/>
  <c r="E42" i="9" s="1"/>
  <c r="F42" i="9" s="1"/>
  <c r="F347" i="2"/>
  <c r="F348" i="2" s="1"/>
  <c r="F1188" i="2"/>
  <c r="F1202" i="2"/>
  <c r="F1208" i="2" s="1"/>
  <c r="F1222" i="2"/>
  <c r="F1195" i="2"/>
  <c r="E1244" i="2"/>
  <c r="F1244" i="2" s="1"/>
  <c r="F1248" i="2" s="1"/>
  <c r="F1230" i="2"/>
  <c r="F1235" i="2" s="1"/>
  <c r="F1226" i="2"/>
  <c r="F1229" i="2" s="1"/>
  <c r="E1240" i="2"/>
  <c r="F1240" i="2" s="1"/>
  <c r="F1243" i="2" s="1"/>
  <c r="F38" i="9" l="1"/>
  <c r="E37" i="9"/>
  <c r="F37" i="9" s="1"/>
  <c r="F43" i="9" s="1"/>
  <c r="E14" i="10" s="1"/>
  <c r="E19" i="10" s="1"/>
  <c r="G19" i="10" s="1"/>
  <c r="E139" i="9"/>
  <c r="F139" i="9" s="1"/>
  <c r="F133" i="9"/>
  <c r="F144" i="9"/>
  <c r="F1236" i="2"/>
  <c r="F1249" i="2"/>
  <c r="F229" i="9" l="1"/>
  <c r="F230" i="9" s="1"/>
  <c r="E21" i="10"/>
  <c r="E26" i="10" s="1"/>
  <c r="E27" i="10" l="1"/>
  <c r="E28" i="10" l="1"/>
</calcChain>
</file>

<file path=xl/sharedStrings.xml><?xml version="1.0" encoding="utf-8"?>
<sst xmlns="http://schemas.openxmlformats.org/spreadsheetml/2006/main" count="5127" uniqueCount="1078">
  <si>
    <t>Koef.</t>
  </si>
  <si>
    <t>SATUAN</t>
  </si>
  <si>
    <t>HARGA SATUAN</t>
  </si>
  <si>
    <t>HARGA</t>
  </si>
  <si>
    <t>Titik</t>
  </si>
  <si>
    <t>Orang Hari</t>
  </si>
  <si>
    <t>Jumlah:</t>
  </si>
  <si>
    <t>Paku Biasa   2 - 5 inchi</t>
  </si>
  <si>
    <t>Doz</t>
  </si>
  <si>
    <t>Kayu Meranti     Usuk 4/6, 5/7</t>
  </si>
  <si>
    <t>m3</t>
  </si>
  <si>
    <t>Kayu Meranti      Bekisting</t>
  </si>
  <si>
    <t>Nilai HSPK :</t>
  </si>
  <si>
    <t>m2</t>
  </si>
  <si>
    <t>Pasir Urug</t>
  </si>
  <si>
    <t>O.H</t>
  </si>
  <si>
    <t>m</t>
  </si>
  <si>
    <r>
      <rPr>
        <b/>
        <u/>
        <sz val="11"/>
        <rFont val="Futura Bk BT"/>
        <family val="2"/>
      </rPr>
      <t>Sewa Peralatan:</t>
    </r>
  </si>
  <si>
    <t>Sewa Alat Bantu Strouss Pile</t>
  </si>
  <si>
    <t>Jam</t>
  </si>
  <si>
    <t>Nilai Per m :</t>
  </si>
  <si>
    <t>Semen PC   50 Kg</t>
  </si>
  <si>
    <t>Zak</t>
  </si>
  <si>
    <t>Pasir Pasang</t>
  </si>
  <si>
    <t>M3</t>
  </si>
  <si>
    <t>Batu Kali Belah  15/20 cm</t>
  </si>
  <si>
    <t>Semen PC   40 kg</t>
  </si>
  <si>
    <t>Pasir Cor</t>
  </si>
  <si>
    <t>Batu Pecah Mesin   1/2 cm</t>
  </si>
  <si>
    <t>Biaya Air</t>
  </si>
  <si>
    <t>Liter</t>
  </si>
  <si>
    <t>Pekerjaan Beton K-250</t>
  </si>
  <si>
    <t>kg</t>
  </si>
  <si>
    <t>Besi Beton Polos</t>
  </si>
  <si>
    <t>Kawat Beton</t>
  </si>
  <si>
    <t>Paku Usuk</t>
  </si>
  <si>
    <t>Minyak Bekisting</t>
  </si>
  <si>
    <t>Plywood    Uk .122x 244 x 9 mm</t>
  </si>
  <si>
    <t>Lembar</t>
  </si>
  <si>
    <t>Kayu Meranti    Balok 4/6, 5/7</t>
  </si>
  <si>
    <t>m1</t>
  </si>
  <si>
    <t>Pek. Pond. Batu Kumbung</t>
  </si>
  <si>
    <t>Batu Kumbung</t>
  </si>
  <si>
    <t>buah</t>
  </si>
  <si>
    <t>Pondasi Poer PC1 60x60x30 K-250</t>
  </si>
  <si>
    <t>Pembesian</t>
  </si>
  <si>
    <t>Bekisting Poer Pondasi</t>
  </si>
  <si>
    <t>Beton K-250</t>
  </si>
  <si>
    <t>Pondasi Plat P1 60x60x30 K-250</t>
  </si>
  <si>
    <t>Pondasi Poer PC1 80x80x30 K-250</t>
  </si>
  <si>
    <t>Strauss ∅ 30 cm K-250</t>
  </si>
  <si>
    <t>Sloof S1 15x30 cm K-250</t>
  </si>
  <si>
    <t>Bekisting Sloof</t>
  </si>
  <si>
    <t>Sloof S2 15x25 cm K-250</t>
  </si>
  <si>
    <t>Bekisting Kolom</t>
  </si>
  <si>
    <t>Bekisting Balok</t>
  </si>
  <si>
    <t>Balok B4 25x25 cm K-250</t>
  </si>
  <si>
    <t>Plat Lantai tb. 12 cm</t>
  </si>
  <si>
    <t>Bekisting Plat Lantai</t>
  </si>
  <si>
    <t>Plat Lantai tb. 10 cm</t>
  </si>
  <si>
    <t>Plat Lantai tb. 8 cm</t>
  </si>
  <si>
    <t>Pekerjaan Pembesian Wire Mesh M7</t>
  </si>
  <si>
    <t>Kg</t>
  </si>
  <si>
    <t>Wiremesh  DM-7</t>
  </si>
  <si>
    <t>Plat Bondek 12cm - M7 Rangkap</t>
  </si>
  <si>
    <t>Upah :</t>
  </si>
  <si>
    <t>Wiremesh M7 Rangkap</t>
  </si>
  <si>
    <t>Bondek Galvalume 0.75</t>
  </si>
  <si>
    <t>End Stop</t>
  </si>
  <si>
    <t>Paku</t>
  </si>
  <si>
    <t>Scafolding</t>
  </si>
  <si>
    <t>Semen PC   50 kg</t>
  </si>
  <si>
    <t>Batu Bata Merah   Kelas 1 (Uk. 22x11x4.5 cm)</t>
  </si>
  <si>
    <t>Press</t>
  </si>
  <si>
    <t>Hebel t. 10x20x60</t>
  </si>
  <si>
    <t>bh</t>
  </si>
  <si>
    <t>MU 380 - pas bata ringan</t>
  </si>
  <si>
    <t>MU 200 - Acian</t>
  </si>
  <si>
    <t>Roster</t>
  </si>
  <si>
    <t>Buah</t>
  </si>
  <si>
    <t>Plesteran Halus 1 Pc : 3 Ps tebal 1.5 cm</t>
  </si>
  <si>
    <t>Plesteran Halus 1 Pc : 5 Ps tebal 1.5 cm</t>
  </si>
  <si>
    <t>Pasang Benangan 1 Pc: 2Ps</t>
  </si>
  <si>
    <t>Pekerjaan Acian</t>
  </si>
  <si>
    <t>Pengecatan Coating Batu Alam</t>
  </si>
  <si>
    <t>Coating</t>
  </si>
  <si>
    <t>Kuas   4 inchi</t>
  </si>
  <si>
    <t>Pengecatan Dasar Meni Besi</t>
  </si>
  <si>
    <t>Cat Meni Besi</t>
  </si>
  <si>
    <t>Pengecatan Dinding Dalam Baru</t>
  </si>
  <si>
    <t>Cat Tembok Dalam   2.5 kg</t>
  </si>
  <si>
    <t>Kaleng</t>
  </si>
  <si>
    <t>Dempul Tembok</t>
  </si>
  <si>
    <t>Kertas Gosok   Halus</t>
  </si>
  <si>
    <t>Pengecatan Dinding Luar Baru</t>
  </si>
  <si>
    <t>Cat Tembok Luar   2.5 kg</t>
  </si>
  <si>
    <t>Pelapisan Waterproofing</t>
  </si>
  <si>
    <t>Waterproof</t>
  </si>
  <si>
    <t>Serat Fiber</t>
  </si>
  <si>
    <t>Semen Berwarna     Yiyitan</t>
  </si>
  <si>
    <t>Granit Tile ex. Sincere uk. 60x60 cm</t>
  </si>
  <si>
    <t>Granite Tile Cream ex. Sincere uk. 60x60 cm Polos</t>
  </si>
  <si>
    <t>Granite Tile Cream ex. Sincere uk. 60x60 cm Tekstur Abu-abu</t>
  </si>
  <si>
    <t>Keramik ex. ROMAN uk. 40x40 cm tekstur</t>
  </si>
  <si>
    <t>Keramik ex. ROMAN uk. 50x50 cm polos</t>
  </si>
  <si>
    <t>Keramik ex. ROMAN uk. 50x50 cm kasar</t>
  </si>
  <si>
    <t>Keramik ex. Asia tile uk. 20x20 cm</t>
  </si>
  <si>
    <t>Granite Tila Meja dan Dinding Dapur ex. Sincere uk. 60x60 cm Hitam Polos</t>
  </si>
  <si>
    <t>Keramik Dinding ex. ROMAN uk. 25x40 cm</t>
  </si>
  <si>
    <t>m'</t>
  </si>
  <si>
    <t>Plin Granit 10x40 cm</t>
  </si>
  <si>
    <t>Paving Stone Abu-abu Persegi Panjang    Tebal 6 cm</t>
  </si>
  <si>
    <t>M2</t>
  </si>
  <si>
    <t>Stopper/Uskup tebal 6 cm abu -abu</t>
  </si>
  <si>
    <t>Stopper/Uskup   Tb 6 cm abu-abu</t>
  </si>
  <si>
    <t>Batu Bata Tempel</t>
  </si>
  <si>
    <t xml:space="preserve">Batu Bobos RTM </t>
  </si>
  <si>
    <t>Besi Baja WF</t>
  </si>
  <si>
    <t>Pemasang rangka atap Galvalume Campuran</t>
  </si>
  <si>
    <t>Rangka Galvalume campuran</t>
  </si>
  <si>
    <t>Semen PC (Portland Cement) 50 kg</t>
  </si>
  <si>
    <t>Kalsiplang</t>
  </si>
  <si>
    <t>Paku Reng</t>
  </si>
  <si>
    <t>Plafond Kalsiboard 4 mm, Rangka Hollow  4x4 &amp; 2x4</t>
  </si>
  <si>
    <t>Pekerja</t>
  </si>
  <si>
    <t>Hollow Galvalume 40x40 mm tebal 0.3mm</t>
  </si>
  <si>
    <t>Hollow Galvalume 20x40 mm tebal 0.3mm</t>
  </si>
  <si>
    <t>Penggantung Hollow Galvalume 20x40 mm tebal 0.3mm</t>
  </si>
  <si>
    <t>Kalsiboard Uk.240 x 120 x 4 mm</t>
  </si>
  <si>
    <t xml:space="preserve">Paku Skrup </t>
  </si>
  <si>
    <t>Plafond Gypsumboard 9 mm, Rangka Hollow  4x4 &amp; 2x4</t>
  </si>
  <si>
    <t>Gypsumboard Uk.240 x 120 x 9 mm</t>
  </si>
  <si>
    <t>Lis Plafon Gypsum</t>
  </si>
  <si>
    <t xml:space="preserve"> </t>
  </si>
  <si>
    <t>List Gypsum tbl 10 cm</t>
  </si>
  <si>
    <t>Paku Triplek</t>
  </si>
  <si>
    <t>Pengecatan Kayu</t>
  </si>
  <si>
    <t>Cat Kayu</t>
  </si>
  <si>
    <t>Cat Meni Kayu</t>
  </si>
  <si>
    <t>Clear Gloss</t>
  </si>
  <si>
    <t>Plamir Tembok</t>
  </si>
  <si>
    <t>Daun Pintu Slimar Kamper</t>
  </si>
  <si>
    <t>Kayu Kamper  (slimar )</t>
  </si>
  <si>
    <t>Paku Klem (No 4)</t>
  </si>
  <si>
    <t>dos</t>
  </si>
  <si>
    <t>Lem Kayu</t>
  </si>
  <si>
    <t>Daun Pintu Panil (Kayu Kamper)</t>
  </si>
  <si>
    <t>Kayu Kamper (Papan)</t>
  </si>
  <si>
    <t>Kaca Tempered Tebal 10 mm</t>
  </si>
  <si>
    <t>Kaca Polos Tebal 5 mm</t>
  </si>
  <si>
    <t>Kaca Polos Tebal 10 mm</t>
  </si>
  <si>
    <t>Kusen Pintu / Jendela Kayu kamper</t>
  </si>
  <si>
    <t>Kayu Kamper (balok 6/15)</t>
  </si>
  <si>
    <t>Aluminium Putih Uk. 4 x 10, Profil 4 inchi</t>
  </si>
  <si>
    <t>Skrup/Ripet</t>
  </si>
  <si>
    <t>Sealent</t>
  </si>
  <si>
    <t>tube</t>
  </si>
  <si>
    <t>Slimar Alumunium 3/8</t>
  </si>
  <si>
    <t>unit</t>
  </si>
  <si>
    <t>Stop Kontak</t>
  </si>
  <si>
    <t>Kabel NYM 3 x 2.5 mm</t>
  </si>
  <si>
    <t>Pipa Pralon 5/8</t>
  </si>
  <si>
    <t>Lonjor</t>
  </si>
  <si>
    <t>T Doos Pvc</t>
  </si>
  <si>
    <t>Stop Kontak Antena</t>
  </si>
  <si>
    <t>Isolator</t>
  </si>
  <si>
    <t>Fiting Plafon</t>
  </si>
  <si>
    <t>Downlight 4"</t>
  </si>
  <si>
    <t>Downlight 3"</t>
  </si>
  <si>
    <t>Downlight Outbow</t>
  </si>
  <si>
    <t>Lampu Tempel</t>
  </si>
  <si>
    <t>Lampu Dome Kotak</t>
  </si>
  <si>
    <t>Saklar Tunggal</t>
  </si>
  <si>
    <t>Saklar Ganda</t>
  </si>
  <si>
    <t>Pipa Air Panas 1/2"</t>
  </si>
  <si>
    <t>Perlengkapan 35% harga pipa</t>
  </si>
  <si>
    <t>batang</t>
  </si>
  <si>
    <t>Pipa PVC 3/4'' type AW Panjang 4 m</t>
  </si>
  <si>
    <t>Pipa PVC 3'' type C Panjang 4 m</t>
  </si>
  <si>
    <t>Pipa PVC 4'' type C Panjang 4 m</t>
  </si>
  <si>
    <t>Kran Air 3/4</t>
  </si>
  <si>
    <t>Rol TBA</t>
  </si>
  <si>
    <t>roll</t>
  </si>
  <si>
    <t>Kitchen Sink + Kran</t>
  </si>
  <si>
    <t>Perlengkapan 12 % harga Kitchen Sink</t>
  </si>
  <si>
    <t>Semen portland (50kg)</t>
  </si>
  <si>
    <t>Kloset Duduk Porselen</t>
  </si>
  <si>
    <t>Closet Duduk Porselen Warna Putih</t>
  </si>
  <si>
    <t>Perlengkapan 6% harga closet</t>
  </si>
  <si>
    <t>Wastafel</t>
  </si>
  <si>
    <t>Perlengkapan 12 % harga wastafel</t>
  </si>
  <si>
    <t>Hand Shower</t>
  </si>
  <si>
    <t>Mixer Shower</t>
  </si>
  <si>
    <t>Tempat Sabun</t>
  </si>
  <si>
    <t>Jet Shower</t>
  </si>
  <si>
    <t>Avour</t>
  </si>
  <si>
    <t>Sink Dapur + Kran</t>
  </si>
  <si>
    <t>Perlengkapan 12 % harga Sink Dapur + Kran</t>
  </si>
  <si>
    <t>No</t>
  </si>
  <si>
    <t>UPAH HARIAN</t>
  </si>
  <si>
    <t>ORG/HR</t>
  </si>
  <si>
    <t>doz</t>
  </si>
  <si>
    <t>Kayu Glugu Begesting</t>
  </si>
  <si>
    <t>Semen PC (Portiand Cement) 50 kg ex. Tiga Roda</t>
  </si>
  <si>
    <t>Coating Batu Alam</t>
  </si>
  <si>
    <t>lembar</t>
  </si>
  <si>
    <t>Pemasangan Lock Case</t>
  </si>
  <si>
    <t>Unit</t>
  </si>
  <si>
    <t>Pemasangan Handle Pintu Tunggal</t>
  </si>
  <si>
    <t>Stel</t>
  </si>
  <si>
    <t>Pemasangan Handle</t>
  </si>
  <si>
    <t>Pemasangan Steel Hinge</t>
  </si>
  <si>
    <t>Pemasangan Pivot Hinge</t>
  </si>
  <si>
    <t>Pemasangan Door Stoper</t>
  </si>
  <si>
    <t>Pemasangan Slot Atas Bawah</t>
  </si>
  <si>
    <t>Rambuncis</t>
  </si>
  <si>
    <t>Grendel Jendela</t>
  </si>
  <si>
    <t>Fiting Downlight Besar 4"</t>
  </si>
  <si>
    <t>Fiting Downlight Kecil 3"</t>
  </si>
  <si>
    <t>Fiting Downlight Outbow</t>
  </si>
  <si>
    <t>Lampu LED 10 Watt</t>
  </si>
  <si>
    <t>Lampu LED 5 Watt</t>
  </si>
  <si>
    <t>Lampu LED Strip</t>
  </si>
  <si>
    <t>MCB</t>
  </si>
  <si>
    <t>Box MCB</t>
  </si>
  <si>
    <t>Wastafel Complete</t>
  </si>
  <si>
    <t>Kayu Kamper 6/15</t>
  </si>
  <si>
    <t>NO</t>
  </si>
  <si>
    <t>SEWA PERALATAN</t>
  </si>
  <si>
    <t>Sewa Theodolite</t>
  </si>
  <si>
    <t>Hari</t>
  </si>
  <si>
    <t>Sewa Dump Truk  5 Ton</t>
  </si>
  <si>
    <t>Sewa Escavator  6m3</t>
  </si>
  <si>
    <t>Sewa Alat Bantu 1set @ 3 alat</t>
  </si>
  <si>
    <t>Sewa Stemper</t>
  </si>
  <si>
    <t>Sewa Truk Tangki Air  min 5 jam</t>
  </si>
  <si>
    <t>Sewa Pneumatic Tire Roller Min 5 jam</t>
  </si>
  <si>
    <t>Sewa Motor Grader 125 - 140 pk Min 5 jam</t>
  </si>
  <si>
    <t>Sewa Vibrator Roller Min 5 jam</t>
  </si>
  <si>
    <t>Sewa Concrete Mixer 0.50 m3 (Min 3 jam)</t>
  </si>
  <si>
    <t>Sewa Crane 30 ton - Min. 8 Jam (Termasuk
Mob/Demob Operator BBM)</t>
  </si>
  <si>
    <t>Sewa Hammer Tiang Pancang min. 8 jam
(Termasuk Mob/Demob Operator BBM)</t>
  </si>
  <si>
    <t>Sewa Welding Set (min 5 jam)</t>
  </si>
  <si>
    <t>Sewa Dump Truck 5 T (min 5 jam)</t>
  </si>
  <si>
    <t>jam</t>
  </si>
  <si>
    <t>Sewa Walles Min 5 Jam</t>
  </si>
  <si>
    <t>Sewa Ashpalt Finisher Min 3 jam</t>
  </si>
  <si>
    <t>Sewa Tandem Roller</t>
  </si>
  <si>
    <t>Sewa Aspal Sprayer Min 4 Jam</t>
  </si>
  <si>
    <t>Sewa Compresor Min. 5 Jam</t>
  </si>
  <si>
    <t>Sewa Amp 10 T Min 5 jam</t>
  </si>
  <si>
    <t>Sewa Wheel Loader 1.7 - 2 m3 (min 5 jam)</t>
  </si>
  <si>
    <t>Sewa Generator  5000 Watt</t>
  </si>
  <si>
    <t>Asphalt Mixing Plant</t>
  </si>
  <si>
    <t>Sewa Alat Bantu Pembuatan Aspal Emulsi</t>
  </si>
  <si>
    <t>Ls</t>
  </si>
  <si>
    <t>Generator Set</t>
  </si>
  <si>
    <t>Wheel Loader 10 - 15 HP</t>
  </si>
  <si>
    <t>Dump Truck 8 - 10 m3</t>
  </si>
  <si>
    <t>Asphalt Finisher</t>
  </si>
  <si>
    <t>Sewa Tandem Roller (min 5 jam)</t>
  </si>
  <si>
    <t>Sewa Pneumatic Tire Roller</t>
  </si>
  <si>
    <t>Sewa Amp 30 T (min 4 jam)</t>
  </si>
  <si>
    <t>Sewa Pan Mixer</t>
  </si>
  <si>
    <t>Sewa Alat Bantu Pembuatan Laston Renolith</t>
  </si>
  <si>
    <t>Biaya Menggilas dengan Mesin Gilas (walles)</t>
  </si>
  <si>
    <t>Sewa Alat Bantu Penerangan Jalan Umum (PJU)</t>
  </si>
  <si>
    <t>Sewa Mobil Pick Up+BBM+supir+kuli angkut</t>
  </si>
  <si>
    <t>Sewa Mesin Bor</t>
  </si>
  <si>
    <t>Sewa Alat Bantu Roll Pipa</t>
  </si>
  <si>
    <t>BERAT BESI PER M3</t>
  </si>
  <si>
    <t xml:space="preserve">No. </t>
  </si>
  <si>
    <t>Uraian</t>
  </si>
  <si>
    <t xml:space="preserve">Besi </t>
  </si>
  <si>
    <t>PANJANG (meter)</t>
  </si>
  <si>
    <t xml:space="preserve">Potongan </t>
  </si>
  <si>
    <t xml:space="preserve">Jumlah </t>
  </si>
  <si>
    <t xml:space="preserve">Berat </t>
  </si>
  <si>
    <t>Ket.</t>
  </si>
  <si>
    <t>Jml</t>
  </si>
  <si>
    <t>Dia</t>
  </si>
  <si>
    <t>Jrk</t>
  </si>
  <si>
    <t>a</t>
  </si>
  <si>
    <t>b</t>
  </si>
  <si>
    <t>c</t>
  </si>
  <si>
    <t>d</t>
  </si>
  <si>
    <t xml:space="preserve">Panjang </t>
  </si>
  <si>
    <t xml:space="preserve">Tipikal </t>
  </si>
  <si>
    <t>Panjang</t>
  </si>
  <si>
    <t>Kg/m'</t>
  </si>
  <si>
    <t>Jml Berat</t>
  </si>
  <si>
    <t>( m' )</t>
  </si>
  <si>
    <t>( bh )</t>
  </si>
  <si>
    <t>( Kg )</t>
  </si>
  <si>
    <t>h</t>
  </si>
  <si>
    <t>I</t>
  </si>
  <si>
    <t>Sloof S1</t>
  </si>
  <si>
    <t>x</t>
  </si>
  <si>
    <t>Sengkang</t>
  </si>
  <si>
    <t>Tumpuan</t>
  </si>
  <si>
    <t>=</t>
  </si>
  <si>
    <t>Lapangan</t>
  </si>
  <si>
    <t>Tulangan utama</t>
  </si>
  <si>
    <t>Atas</t>
  </si>
  <si>
    <t>Bawah</t>
  </si>
  <si>
    <t>Badan</t>
  </si>
  <si>
    <t>Ø</t>
  </si>
  <si>
    <t>@</t>
  </si>
  <si>
    <t>m/ljr</t>
  </si>
  <si>
    <t>Ljr</t>
  </si>
  <si>
    <t>D</t>
  </si>
  <si>
    <t>Total Tulangan</t>
  </si>
  <si>
    <t>panjang</t>
  </si>
  <si>
    <t>/</t>
  </si>
  <si>
    <t>lebar</t>
  </si>
  <si>
    <t>tinggi</t>
  </si>
  <si>
    <t>jumlah</t>
  </si>
  <si>
    <t>Bekesting</t>
  </si>
  <si>
    <t>sisi</t>
  </si>
  <si>
    <t>TOTAL PER M3</t>
  </si>
  <si>
    <t>- Besi</t>
  </si>
  <si>
    <t>- Bekesting</t>
  </si>
  <si>
    <t>Sloof S2</t>
  </si>
  <si>
    <t>Balok B1</t>
  </si>
  <si>
    <t>Meter</t>
  </si>
  <si>
    <t>+</t>
  </si>
  <si>
    <t>Balok B2</t>
  </si>
  <si>
    <t>Balok B3</t>
  </si>
  <si>
    <t>Tangga</t>
  </si>
  <si>
    <t>injakan</t>
  </si>
  <si>
    <t>Plat</t>
  </si>
  <si>
    <t>arah x</t>
  </si>
  <si>
    <t>arah y</t>
  </si>
  <si>
    <t>(balok)</t>
  </si>
  <si>
    <t>(plat)</t>
  </si>
  <si>
    <t>total</t>
  </si>
  <si>
    <t>balok</t>
  </si>
  <si>
    <t>Kolom 1</t>
  </si>
  <si>
    <t>Kolom 2</t>
  </si>
  <si>
    <t>NO.</t>
  </si>
  <si>
    <t>NO. GMB</t>
  </si>
  <si>
    <t>URAIAN PEKERJAAN</t>
  </si>
  <si>
    <t>PEMBAHASAN</t>
  </si>
  <si>
    <t>VOL.</t>
  </si>
  <si>
    <t>VOL RAB</t>
  </si>
  <si>
    <t>VOL. SGS</t>
  </si>
  <si>
    <t>SAT</t>
  </si>
  <si>
    <t>T</t>
  </si>
  <si>
    <t>L</t>
  </si>
  <si>
    <t>P</t>
  </si>
  <si>
    <t>h plat</t>
  </si>
  <si>
    <t>Lx</t>
  </si>
  <si>
    <t>Ly</t>
  </si>
  <si>
    <t>1/4 Lx</t>
  </si>
  <si>
    <t>1/2 Lx</t>
  </si>
  <si>
    <t>jarak</t>
  </si>
  <si>
    <t>N</t>
  </si>
  <si>
    <t>Lapis</t>
  </si>
  <si>
    <t>Berat kg/m'</t>
  </si>
  <si>
    <t>Waste</t>
  </si>
  <si>
    <t>begesting</t>
  </si>
  <si>
    <t>per m3 beton</t>
  </si>
  <si>
    <t>Volume Beton</t>
  </si>
  <si>
    <t>polos</t>
  </si>
  <si>
    <t>ulir</t>
  </si>
  <si>
    <t>Jml. Tul</t>
  </si>
  <si>
    <t>Panjang Total</t>
  </si>
  <si>
    <t>Berat/M'</t>
  </si>
  <si>
    <t>Berat Total</t>
  </si>
  <si>
    <t>5 = 3 x 4</t>
  </si>
  <si>
    <t>7 = 5 x 6</t>
  </si>
  <si>
    <t>mm</t>
  </si>
  <si>
    <t xml:space="preserve">(P1) = </t>
  </si>
  <si>
    <t>M3,</t>
  </si>
  <si>
    <t>1 M3 (P1) =</t>
  </si>
  <si>
    <t>BH</t>
  </si>
  <si>
    <t>Tul. Vertikal</t>
  </si>
  <si>
    <t>Tulangan Bawah</t>
  </si>
  <si>
    <t>-</t>
  </si>
  <si>
    <t>Tulangan Atas</t>
  </si>
  <si>
    <t>Tul. Horisontal</t>
  </si>
  <si>
    <t>Berat Besi 1 Bh</t>
  </si>
  <si>
    <t>Berat Besi 1 M3</t>
  </si>
  <si>
    <t>1'</t>
  </si>
  <si>
    <t>etempat</t>
  </si>
  <si>
    <t>Lokasi</t>
  </si>
  <si>
    <t>VOLUME</t>
  </si>
  <si>
    <t>SUB TOTAL</t>
  </si>
  <si>
    <t xml:space="preserve">PANJANG </t>
  </si>
  <si>
    <t>LEBAR</t>
  </si>
  <si>
    <t>TINGGI</t>
  </si>
  <si>
    <t>JUMLAH</t>
  </si>
  <si>
    <t>KET</t>
  </si>
  <si>
    <t>e</t>
  </si>
  <si>
    <t>f</t>
  </si>
  <si>
    <t>g</t>
  </si>
  <si>
    <t>i</t>
  </si>
  <si>
    <t>j</t>
  </si>
  <si>
    <t>LANTAI 1</t>
  </si>
  <si>
    <t>titik</t>
  </si>
  <si>
    <t>II</t>
  </si>
  <si>
    <t>III</t>
  </si>
  <si>
    <t>IV</t>
  </si>
  <si>
    <t>4.1</t>
  </si>
  <si>
    <t>4.2</t>
  </si>
  <si>
    <t>4.3</t>
  </si>
  <si>
    <t>Pekerjaan Kusen Pintu dan Jendela</t>
  </si>
  <si>
    <t>Pintu P1 (1 unit)</t>
  </si>
  <si>
    <t>Engsel Pintu</t>
  </si>
  <si>
    <t>Engsel Jendela Casement</t>
  </si>
  <si>
    <t>Jendela J1 (1 Unit)</t>
  </si>
  <si>
    <t>Pintu P2 (1 unit)</t>
  </si>
  <si>
    <t>Slimar Aluminium 3/8</t>
  </si>
  <si>
    <t xml:space="preserve">Daun Pintu Alumunium </t>
  </si>
  <si>
    <t>Pintu P5 (1 unit)</t>
  </si>
  <si>
    <t>V</t>
  </si>
  <si>
    <t>5.1</t>
  </si>
  <si>
    <t>Stop Kontak AC</t>
  </si>
  <si>
    <t xml:space="preserve">Stop Kontak </t>
  </si>
  <si>
    <t xml:space="preserve">Stop Kontak TV </t>
  </si>
  <si>
    <t>5.2</t>
  </si>
  <si>
    <t>Pek. Pemasangan Kitchen Sink</t>
  </si>
  <si>
    <t>VI</t>
  </si>
  <si>
    <t>VII</t>
  </si>
  <si>
    <t>set</t>
  </si>
  <si>
    <t>stell</t>
  </si>
  <si>
    <t>LANTAI 2</t>
  </si>
  <si>
    <t>2.1</t>
  </si>
  <si>
    <t>2.2</t>
  </si>
  <si>
    <t>Pintu P3 (2 unit)</t>
  </si>
  <si>
    <t>Pintu P4 (2 unit)</t>
  </si>
  <si>
    <t>Jendela J2 (1 Unit)</t>
  </si>
  <si>
    <t>Jendela J3 (2 Unit)</t>
  </si>
  <si>
    <t>2.3</t>
  </si>
  <si>
    <t>3.1</t>
  </si>
  <si>
    <t>3.2</t>
  </si>
  <si>
    <t>JUMLAH HARGA</t>
  </si>
  <si>
    <t>pinggir</t>
  </si>
  <si>
    <t>tengah</t>
  </si>
  <si>
    <t>white</t>
  </si>
  <si>
    <t>magenta</t>
  </si>
  <si>
    <t>green</t>
  </si>
  <si>
    <t>ffl 0.00</t>
  </si>
  <si>
    <t>ffl -0.15</t>
  </si>
  <si>
    <t>DIKURANGI KUSEN</t>
  </si>
  <si>
    <t>3,4 meter</t>
  </si>
  <si>
    <t>1,5 meter</t>
  </si>
  <si>
    <t>pot tanaman</t>
  </si>
  <si>
    <t>batas kamar mandi</t>
  </si>
  <si>
    <t>P1</t>
  </si>
  <si>
    <t>P2</t>
  </si>
  <si>
    <t>J1</t>
  </si>
  <si>
    <t>P5</t>
  </si>
  <si>
    <t>dinding</t>
  </si>
  <si>
    <t>carport</t>
  </si>
  <si>
    <t>ram beton</t>
  </si>
  <si>
    <t>fasad</t>
  </si>
  <si>
    <t>BENANGAN KUSEN</t>
  </si>
  <si>
    <t>tangga</t>
  </si>
  <si>
    <t>3,3 meter</t>
  </si>
  <si>
    <t>0,5 meter</t>
  </si>
  <si>
    <t>P3</t>
  </si>
  <si>
    <t>P4</t>
  </si>
  <si>
    <t>J2</t>
  </si>
  <si>
    <t>J3</t>
  </si>
  <si>
    <t>plat kanopi</t>
  </si>
  <si>
    <t>schandinavian</t>
  </si>
  <si>
    <t>sudutan</t>
  </si>
  <si>
    <t>Rel Pintu Geser + Aksesoris</t>
  </si>
  <si>
    <t>gewel belakang</t>
  </si>
  <si>
    <t>Tasirtu/Sirtu</t>
  </si>
  <si>
    <t>Sloof S3</t>
  </si>
  <si>
    <t>Sloof S3 15x20 cm K-250</t>
  </si>
  <si>
    <t>Kolom K1 15x35 cm K-250</t>
  </si>
  <si>
    <t>Kolom K2 15x30 cm K-250</t>
  </si>
  <si>
    <t>Balok B1 15x35 cm K-250</t>
  </si>
  <si>
    <t>Balok B2 15x30 cm K-250</t>
  </si>
  <si>
    <t>Balok B3 15x25 cm K-250</t>
  </si>
  <si>
    <t>Beton Tangga K225</t>
  </si>
  <si>
    <t>https://www.mitra10.com/tidy-aikanu-712-medium-deck-tap</t>
  </si>
  <si>
    <t>https://www.mitra10.com/lavenia-lv-3305-kran-sink-angsa-meja-engkol</t>
  </si>
  <si>
    <t>https://www.mitra10.com/zehn-kitchen-sink-1-bowl-w-wing-uss-870</t>
  </si>
  <si>
    <t>Kran Cabang</t>
  </si>
  <si>
    <t>https://www.mitra10.com/ceramax-blanco-fsb0385-w-hung-basin-400x300x125mm</t>
  </si>
  <si>
    <t>Genteng Karang Pilang</t>
  </si>
  <si>
    <t>Genteng Wuwung Karang Pilang</t>
  </si>
  <si>
    <t>TOTAL LANTAI 1</t>
  </si>
  <si>
    <t>TOTAL LANTAI 2</t>
  </si>
  <si>
    <t>JUMLAH TOTAL</t>
  </si>
  <si>
    <t xml:space="preserve">Lokasi                </t>
  </si>
  <si>
    <t>No.</t>
  </si>
  <si>
    <t>Jumlah Harga ( Rp )</t>
  </si>
  <si>
    <t>A.</t>
  </si>
  <si>
    <t>I.</t>
  </si>
  <si>
    <t>II.</t>
  </si>
  <si>
    <t>III.</t>
  </si>
  <si>
    <t>IV.</t>
  </si>
  <si>
    <t>V.</t>
  </si>
  <si>
    <t>VI.</t>
  </si>
  <si>
    <t>VII.</t>
  </si>
  <si>
    <t>Per m2</t>
  </si>
  <si>
    <t>TOTAL LT.01</t>
  </si>
  <si>
    <t>B.</t>
  </si>
  <si>
    <t>TOTAL LT.02</t>
  </si>
  <si>
    <t>TOTAL KESELURUHAN LT.01 + LT.02</t>
  </si>
  <si>
    <t>DIBULATKAN</t>
  </si>
  <si>
    <t xml:space="preserve">TERBILANG' :  </t>
  </si>
  <si>
    <t>Perusahaan</t>
  </si>
  <si>
    <t>Nama terang</t>
  </si>
  <si>
    <t>ANGGARAN BIAYA KONSTRUKSI</t>
  </si>
  <si>
    <t>: Bogor</t>
  </si>
  <si>
    <t>: 2024</t>
  </si>
  <si>
    <t>Nama Proyek</t>
  </si>
  <si>
    <t>Tahun Proyek</t>
  </si>
  <si>
    <t>RINGKASAN BIAYA KONSTRUKSI BANGUNAN</t>
  </si>
  <si>
    <t>KALKULASI BAHAN PROYEK BANGUNAN</t>
  </si>
  <si>
    <t>DESKRIPSI KEGIATAN</t>
  </si>
  <si>
    <t>TAHAP AWAL PEMBANGUNAN</t>
  </si>
  <si>
    <t>Tahap Pembersihan Area Lahan Bangunan</t>
  </si>
  <si>
    <t>Tahap Pembuatan Papan Konstruksi (Bouwplank)</t>
  </si>
  <si>
    <t>Penggalian Tanah Dasar Bangunan dengan Tapak Setempat (150x100x100 cm)</t>
  </si>
  <si>
    <t xml:space="preserve">Penggalian Tanah Dasar Bangunan dengan Batu Kali </t>
  </si>
  <si>
    <t>Penggalian Tanah Sloof S1 15x30 cm</t>
  </si>
  <si>
    <t>Penggalian Tanah Sloof S2 15x25 cm</t>
  </si>
  <si>
    <t>Penggalian Tanah Sloof S3 15x20 cm</t>
  </si>
  <si>
    <t>Pengurukan Tanah Kembali 1/3 Galian</t>
  </si>
  <si>
    <t>Pembuatan Tanah Ruang Terbuka Hijau</t>
  </si>
  <si>
    <t>Pengurukan Tanah Peninggi Lantai (tinggi 40 cm)</t>
  </si>
  <si>
    <t>Pengurukan Pasir Bawah Lantai (ketebalan 10 cm)</t>
  </si>
  <si>
    <t>Pengurukan Pasir Bawah Pondasi Batu Kali (ketebalan 5 cm)</t>
  </si>
  <si>
    <t>Pengurukan Pasir Bawah Pondasi Tapak (ketebalan 5 cm)</t>
  </si>
  <si>
    <t xml:space="preserve">TAHAP PROYEK GALIAN TANAH </t>
  </si>
  <si>
    <t>TAHAP PEMBANGUNAN RANGKA</t>
  </si>
  <si>
    <t>Pekerjaan Tata Letak Semen Cor Bawah Lantai (ketebalan 5 cm)</t>
  </si>
  <si>
    <t>Pekerjaan Batu Kosong Pondasi (ketebalan 20 cm)</t>
  </si>
  <si>
    <t>Pemasangan Dasar Bangunan dengan Batu Kali</t>
  </si>
  <si>
    <t>Pemasangan Dasar Bangunan dengan Tapak Setempat</t>
  </si>
  <si>
    <t>Pekerjaan Cor Balok Beton S1 (15x30 cm)</t>
  </si>
  <si>
    <t>Pekerjaan Cor Balok Beton S2 (15x25 cm)</t>
  </si>
  <si>
    <t>Pekerjaan Cor Balok Beton S3 (15x20 cm)</t>
  </si>
  <si>
    <t>Pekerjaan Cor Tiang Dinding K1 (15x35 cm)</t>
  </si>
  <si>
    <t>Pekerjaan Cor Balok Beton Ambang Atas (15x15 cm)</t>
  </si>
  <si>
    <t>Pekerjaan Cor Balok BL (15x35 cm)</t>
  </si>
  <si>
    <t>Pekerjaan Cor Balok B3 (15x25 cm)</t>
  </si>
  <si>
    <t>Pekerjaan Cor Balok B1 (15x35 cm)</t>
  </si>
  <si>
    <t>Pekerjaan Cor Tiang Dasar Bangunan (15x15 cm)</t>
  </si>
  <si>
    <t xml:space="preserve">Pekerjaan Cor Atap Kanopi Beton </t>
  </si>
  <si>
    <t>Pekerjaan Cor Lantai Beton (ketebalan 12 cm)</t>
  </si>
  <si>
    <t xml:space="preserve">Pekerjaan Cor Tangga Semen Beton </t>
  </si>
  <si>
    <t>TAHAP PEKERJAAN KONSTRUKSI BANGUNAN</t>
  </si>
  <si>
    <t>Pekerjaan Tembok, Kusen, Sudut Bangunan dan Tali Air</t>
  </si>
  <si>
    <t>Pemasangan Bata 1 PC : 4 PS (ketebalan 1/2 Bata)</t>
  </si>
  <si>
    <t>Pemasangan Plesteran Tembok 1 PC : 3 PS (ketebalan 1,5 cm)</t>
  </si>
  <si>
    <t>Pemasangan Acian Tembok</t>
  </si>
  <si>
    <t>Pekerjaan Benang Tali, Sudut Bangunan, dan Tali Air</t>
  </si>
  <si>
    <t>Pekerjaan Ubin Granit</t>
  </si>
  <si>
    <t xml:space="preserve">Pemasangan Ubin Tembok Asia Tile (20x40 cm) </t>
  </si>
  <si>
    <t>Pemasangan Ubin Lantai KM/WC Keramik ex. Asia Tile (30x30 cm) Kasar</t>
  </si>
  <si>
    <t xml:space="preserve">Pemasangan Ubin Lantai Granit Tile White ex Sincere (60x60 cm) Kasar </t>
  </si>
  <si>
    <t xml:space="preserve">Pemasangan Ubin Lantai Granit Tile White ex Sincere (60x60 cm) Polos </t>
  </si>
  <si>
    <t>Pemasangan Pinggiran Plint Ubin Lantai</t>
  </si>
  <si>
    <t>Pemasangan Pinggiran Plint Border Kamar Mandi</t>
  </si>
  <si>
    <t>Tiang Kusen Alumunium (4 inch)</t>
  </si>
  <si>
    <t>Kaca Polos (ketebalan 5mm)</t>
  </si>
  <si>
    <t>Kunci Set 2x Putar + Handle Pintu</t>
  </si>
  <si>
    <t>TAHAP PEKERJAAN INSTALASI ELEKTRIK DAN PIPA LEDENG</t>
  </si>
  <si>
    <t>Pekerjaan Sambungan Listrik</t>
  </si>
  <si>
    <t>Pemasangan Sambungan Kabel Titik Lampu</t>
  </si>
  <si>
    <t>Pemasangan Sambungan Kabel Stop Kontak</t>
  </si>
  <si>
    <t>Pemasangan Sambungan Kabel Power</t>
  </si>
  <si>
    <t>Pemasangan Panel MCB 6 A</t>
  </si>
  <si>
    <t>Pemasangan Lampu LED Philips (12 watt)</t>
  </si>
  <si>
    <t>Pemasangan Lampu LED Philips (7 watt)</t>
  </si>
  <si>
    <t>Pemasangan Lampu Downlight Outbow (12 watt)</t>
  </si>
  <si>
    <t>Pekerjaan Pipa Saluran Air</t>
  </si>
  <si>
    <t>Pemasangan Pipa Saluran Air Bersih (3/4 inch)</t>
  </si>
  <si>
    <t>Pemasangan Pipa Saluran Air Kotor (4 inch)</t>
  </si>
  <si>
    <t>Bak Penampungan Air Atas 1100 liter</t>
  </si>
  <si>
    <t>Mesin Pompa Air Sumur Bawah Tanah</t>
  </si>
  <si>
    <t>Tangki Penampungan Limbah (Septictank)</t>
  </si>
  <si>
    <t>Wadah bak pengendalian limbah</t>
  </si>
  <si>
    <t>Pemasangan Bak Cuci Tangan</t>
  </si>
  <si>
    <t>Pemasangan Kran Air untuk Bak Cuci Tangan</t>
  </si>
  <si>
    <t>Pemasangan Kran Air untuk Sink Dapur</t>
  </si>
  <si>
    <t>Pemasangan Shower Tangan dan Kran Cabang</t>
  </si>
  <si>
    <t>Pemasangan Toilet Duduk dan Shower Jet</t>
  </si>
  <si>
    <t>Saluran Pembuangan Air Lantai</t>
  </si>
  <si>
    <t>TAHAP PEMASANGAN LANGIT-LANGIT DAN GENTENG</t>
  </si>
  <si>
    <t>Pemasangan Plafon Gypsumboard dengan Rangka Hollow</t>
  </si>
  <si>
    <t>Pemasangan Langit-langit Model Drop Ceiling</t>
  </si>
  <si>
    <t>Pemasangan Plafon Calsiboard dengan Rangka Hollow</t>
  </si>
  <si>
    <t>Pemasangan List Langit-langit Bahan Gypsum</t>
  </si>
  <si>
    <t>TAHAP PENYELESAIAN KONSTRUKSI BANGUNAN</t>
  </si>
  <si>
    <t>Pengecatan Bagian Luar Bangunan</t>
  </si>
  <si>
    <t>Pengecatan Bagian Dalam Bangunan</t>
  </si>
  <si>
    <t>Pengecatan pada Langit-langit Bangunan</t>
  </si>
  <si>
    <t>Pemberian Lapisan Anti Air pada Atap Kanopi Beton</t>
  </si>
  <si>
    <t>Pengecatan Finishing pada Railing Tangga</t>
  </si>
  <si>
    <t>Pekerjaan Semen Cor Gaya Schandinavian</t>
  </si>
  <si>
    <t>Pekerjaan Cor Atap Kanopi Beton</t>
  </si>
  <si>
    <t>Pekerjaan Cor Balok B2 (15x30 cm)</t>
  </si>
  <si>
    <t>Pekerjaan Cor Balok Ambang Atas (15x15 cm)</t>
  </si>
  <si>
    <t>Pekerjaan Cor Talang Air Beton (ketebalan 10 cm)</t>
  </si>
  <si>
    <t>Pekerjaan Cor Tiang Dinding K2 (15x30 cm)</t>
  </si>
  <si>
    <t>Pemasangan Plesteran Tembok 1  PC : 3 PS (ketebalan 1,5 cm)</t>
  </si>
  <si>
    <t>Saluran Pembuangan Air Atap</t>
  </si>
  <si>
    <t>Pemasangan Rangka Genteng Galvalume Merek Kencana</t>
  </si>
  <si>
    <t>Pemasangan Penutup Atap Genteng Karang Pilang</t>
  </si>
  <si>
    <t>Pemasangan Puing Genteng Karang Pilang</t>
  </si>
  <si>
    <t>Pemasangan Woodplank untuk Dekorasi Lisplank</t>
  </si>
  <si>
    <t>Pemasangan Wallpanel dengan Lapisan Coating</t>
  </si>
  <si>
    <t>Pemasangan Pagar Railing Besi dengan Cat Finishing</t>
  </si>
  <si>
    <t>BIAYA SATUAN DASAR PEKERJAAN</t>
  </si>
  <si>
    <t>Pembuatan Bouwplank / Penandaan Titik Konstruksi</t>
  </si>
  <si>
    <t>Pembongkaran Rangka dan Penutup Atap yang Tidak Digunakan Kembali</t>
  </si>
  <si>
    <t>Pembersihan Area dan Perataan Permukaan Tanah</t>
  </si>
  <si>
    <t>Penggalian Tanah Standar untuk Keperluan Konstruksi</t>
  </si>
  <si>
    <t>Pengurugan Tanah Kembali sebagai Bagian dari Konstruksi</t>
  </si>
  <si>
    <t>Pengurugan dengan Pasir yang Dipadatkan</t>
  </si>
  <si>
    <t>Pengurugan dengan Material Sirtu yang Dipadatkan</t>
  </si>
  <si>
    <t>Pengurugan Tanah untuk Area Taman</t>
  </si>
  <si>
    <t>Pembuatan Lubang Strauss Pile dengan Diameter (30 cm)</t>
  </si>
  <si>
    <t>Pembuatan Lantai Kerja dengan Beton K-100</t>
  </si>
  <si>
    <t>Pekerjaan Pengecoran dengan Beton K-250</t>
  </si>
  <si>
    <t>Gaji:</t>
  </si>
  <si>
    <t xml:space="preserve"> Gaji:</t>
  </si>
  <si>
    <r>
      <rPr>
        <b/>
        <u/>
        <sz val="11"/>
        <rFont val="Futura Bk BT"/>
        <charset val="1"/>
      </rPr>
      <t>Gaji</t>
    </r>
    <r>
      <rPr>
        <b/>
        <u/>
        <sz val="11"/>
        <rFont val="Futura Bk BT"/>
        <family val="2"/>
      </rPr>
      <t>:</t>
    </r>
  </si>
  <si>
    <t>Kepala Proyek</t>
  </si>
  <si>
    <t xml:space="preserve"> Kepala Proyek</t>
  </si>
  <si>
    <t xml:space="preserve"> Pekerja Ahli Ruang Terbuka Hijau</t>
  </si>
  <si>
    <t xml:space="preserve"> Tanah Ruang Terbuka Hijau</t>
  </si>
  <si>
    <t>Tulangan arah X (Lap)</t>
  </si>
  <si>
    <t>Tulangan Arah Y (Lap)</t>
  </si>
  <si>
    <t>Tulangan arah X (Tump) bag. Atas kanan dan kiri</t>
  </si>
  <si>
    <t>Tulangan arah X (Tump) bag. Bawah</t>
  </si>
  <si>
    <t>Tulangan arah Y (Tump) bag. Atas</t>
  </si>
  <si>
    <t>Tulangan arah Y (Tump) bag. Bawah</t>
  </si>
  <si>
    <t>Tulangan Susut/bagi bag. Arah X atas dan bawah</t>
  </si>
  <si>
    <t>Tulangan Susut/bagi bag. Arah Y atas dan bawah</t>
  </si>
  <si>
    <t>CATATAN</t>
  </si>
  <si>
    <t>KALKULASI</t>
  </si>
  <si>
    <t>BERAT BESI PER M3 RANGKA BETON JENIS POER</t>
  </si>
  <si>
    <t>Deskripsi</t>
  </si>
  <si>
    <t>Tulangan Vertikal</t>
  </si>
  <si>
    <t>Tulangan Horisontal</t>
  </si>
  <si>
    <t>RINCIAN BIAYA GAJI</t>
  </si>
  <si>
    <t>DAFTAR TENAGA PEKERJA BANGUNAN</t>
  </si>
  <si>
    <t>KEPALA PROYEK</t>
  </si>
  <si>
    <t>KEPALA TIM PEKERJA GALIH TANAH</t>
  </si>
  <si>
    <t>KEPALA TIM PEKERJA BATU</t>
  </si>
  <si>
    <t>KEPALA TIM PEKERJA BESI</t>
  </si>
  <si>
    <t>KEPALA TIM PEKERJA CAT</t>
  </si>
  <si>
    <t>KEPALA TIM PEKERJA SAMBUNGAN LISTRIK</t>
  </si>
  <si>
    <t>KEPALA TIM PEKERJA PIPA SALURAN</t>
  </si>
  <si>
    <t>PEKERJA GALIAN TANAH</t>
  </si>
  <si>
    <t>PEKERJA BATU</t>
  </si>
  <si>
    <t>PEKERJA KAYU</t>
  </si>
  <si>
    <t>PEKERJA BESI</t>
  </si>
  <si>
    <t>PEKERJA CAT</t>
  </si>
  <si>
    <t>PEKERJA PLITUR</t>
  </si>
  <si>
    <t>PEKERJA LAS BESI</t>
  </si>
  <si>
    <t>PEKERJA PIPA SALULRAN</t>
  </si>
  <si>
    <t>PEKERJA SAMBUNGAN LISTRIK</t>
  </si>
  <si>
    <t>PEKERJA ASPAL JALANAN</t>
  </si>
  <si>
    <t>ASISTEN PEKERJA BANGUNAN</t>
  </si>
  <si>
    <t>PETUGAS AHLI UKUR TANAH</t>
  </si>
  <si>
    <t>RINCIAN BIAYA BAHAN BANGUNAN</t>
  </si>
  <si>
    <t>DAFTAR BAHAN BANGUNAN</t>
  </si>
  <si>
    <t>Paku Biasa (2 - 5 inchi)</t>
  </si>
  <si>
    <t>kayu meranti Usuk (4/6, 5/7)</t>
  </si>
  <si>
    <t>Semen PC (40 Kg) ex. Tiga Roda</t>
  </si>
  <si>
    <t>Batu Pecah Mesin (1/2 cm)</t>
  </si>
  <si>
    <t>Plywood Uk. (122x 244 x 9 mm) Sengon</t>
  </si>
  <si>
    <t>Kayu Glugu Balok (6/12, 8/12)</t>
  </si>
  <si>
    <t>Batu Bata Merah Kelas 1 (Uk. 22x11x4.5 cm)</t>
  </si>
  <si>
    <t>Kuas (4 inchi)</t>
  </si>
  <si>
    <t>Kertas Gosok Halus</t>
  </si>
  <si>
    <t>Cat Tembok Dalam (2.5 Kg) ex. Paragon</t>
  </si>
  <si>
    <t>Cat Tembok Luar (2.5 Kg) ex. No Drop Warna Putih</t>
  </si>
  <si>
    <t>Semen Berwarna Yiyitan</t>
  </si>
  <si>
    <t>Hollow Galvalume (40x40 mm tebal)</t>
  </si>
  <si>
    <t>Hollow Galvalume (20x40 mm tebal)</t>
  </si>
  <si>
    <t>Penggantung Hollow Galvalume (20x40 mm)</t>
  </si>
  <si>
    <t>Kalsiboard Uk.(240 x 120 x 5 mm)</t>
  </si>
  <si>
    <t>Gypsum Board tebal (9 mm)</t>
  </si>
  <si>
    <t>Paku Asbes Sekrup (4 inchi)</t>
  </si>
  <si>
    <t>Kaca Polos (Tebal 5 mm)</t>
  </si>
  <si>
    <t>Kaca Polos (Tebal 10 mm)</t>
  </si>
  <si>
    <t>Aluminium Putih Uk. (4 x 10 cm), Profil 4 inchi</t>
  </si>
  <si>
    <t>Kabel NYM (3 x 2.5 mm)</t>
  </si>
  <si>
    <t>Pipa PVC 3/4'' type AW (Panjang 4 m)</t>
  </si>
  <si>
    <t>Pipa PVC 3'' type C (Panjang 4 m)</t>
  </si>
  <si>
    <t>Pipa PVC 4'' type C (Panjang 4 m)</t>
  </si>
  <si>
    <t>Granit Tile ex. Sincere uk. (60x60 cm)</t>
  </si>
  <si>
    <t>Granit Tile Cream ex. Sincere uk. (60x60 cm) Polos</t>
  </si>
  <si>
    <t>Granit Tile Cream ex. Sincere uk. (60x60 cm) Tekstur Abu-abu</t>
  </si>
  <si>
    <t>Ubin Lantai ex. ROMAN uk. (40X40 cm) tekstur cream</t>
  </si>
  <si>
    <t>Ubin Lantai ex. Asia tile uk. (20x20 cm) Motif</t>
  </si>
  <si>
    <t>Granit Tile Hitam ex. Sincere uk. (60x60 cm) Polos</t>
  </si>
  <si>
    <t>Ubin Dinding ex. ROMAN uk. (25x40 cm)</t>
  </si>
  <si>
    <t>Ubin (30x60 cm) Dinding ex. Roman - W63306 dCampania Carrara</t>
  </si>
  <si>
    <t>Granit (30x60 cm) Dinding ex. Niro Granit - GHR01 Dove</t>
  </si>
  <si>
    <t>Granit (80x80 cm) ex. Niro Granit - GCA06 Graphite</t>
  </si>
  <si>
    <t>Granit (60x120 cm) Dinding cm ex. Niro Granit - GTV03 Noche</t>
  </si>
  <si>
    <t>Plin Granit (10x40 cm)</t>
  </si>
  <si>
    <t>Deskripsi Kegiatan Proyek Konstruksi</t>
  </si>
  <si>
    <t>BOGOR, April 2024</t>
  </si>
  <si>
    <t>m²</t>
  </si>
  <si>
    <t>Daun jendela lantai 2 = luas daun jendela lantai 2 x panjang daun jendela lantai 2</t>
  </si>
  <si>
    <t>g.2.2</t>
  </si>
  <si>
    <t>Daun jendela lantai 1 = luas daun jendela lantai 1 x panjang daun jendela lantai 1</t>
  </si>
  <si>
    <t>g.2.1</t>
  </si>
  <si>
    <t xml:space="preserve">Daun jendela </t>
  </si>
  <si>
    <t>g.2</t>
  </si>
  <si>
    <t>Daun pintu lantai 2 = luas daun pintu lantai 2 x 2 sisi</t>
  </si>
  <si>
    <t>g.1.2</t>
  </si>
  <si>
    <t>Daun pintu lantai 1 = luas daun pintu lantai 1 x 2 sisi</t>
  </si>
  <si>
    <t>g.1.1</t>
  </si>
  <si>
    <t>Daun pintu</t>
  </si>
  <si>
    <t>g.1</t>
  </si>
  <si>
    <t>Pengecatan pintu dan jendela</t>
  </si>
  <si>
    <t>Kusen lantai 2 = keliling bidang kusen x panjang kusen lantai 2</t>
  </si>
  <si>
    <t>f.2</t>
  </si>
  <si>
    <t>Kusen lantai 1 = keliling bidang kusen x panjang kusen lantai 1</t>
  </si>
  <si>
    <t>f.1</t>
  </si>
  <si>
    <t>Pengecatan kusen</t>
  </si>
  <si>
    <t>Plafond kayu ramin = luas plafond pada teras</t>
  </si>
  <si>
    <t>Pengecatan lisplank kayu = 0.25 x panjang listplank</t>
  </si>
  <si>
    <t>Pengecatan listplafond = lebar x panjang listplafond</t>
  </si>
  <si>
    <t>Plafond lantai 2 = luas plafond lantai 2</t>
  </si>
  <si>
    <t>b.2</t>
  </si>
  <si>
    <t>Plafond lantai 1 = luas plafond lantai 1</t>
  </si>
  <si>
    <t>b.1</t>
  </si>
  <si>
    <t>Pengecatan plafond</t>
  </si>
  <si>
    <t>b.</t>
  </si>
  <si>
    <t>dinding lantai 2 = luas plesteran lantai 2</t>
  </si>
  <si>
    <t>a.2</t>
  </si>
  <si>
    <t>dinding lantai 1 = luas plesteran lantai 1</t>
  </si>
  <si>
    <t>a.1</t>
  </si>
  <si>
    <t>Pengecatan dinding</t>
  </si>
  <si>
    <t>ls</t>
  </si>
  <si>
    <t xml:space="preserve">Penyambungan daya listrik ke PLN = </t>
  </si>
  <si>
    <t>c.6</t>
  </si>
  <si>
    <t xml:space="preserve">Panel listrik = </t>
  </si>
  <si>
    <t>c.5</t>
  </si>
  <si>
    <t xml:space="preserve">Lampu taman = </t>
  </si>
  <si>
    <t>c.4</t>
  </si>
  <si>
    <t xml:space="preserve">Lampu TL = </t>
  </si>
  <si>
    <t>c.3</t>
  </si>
  <si>
    <t xml:space="preserve">Lampu SL = </t>
  </si>
  <si>
    <t>c.2</t>
  </si>
  <si>
    <t>Lampu baret =</t>
  </si>
  <si>
    <t>c.1</t>
  </si>
  <si>
    <t>Lampu</t>
  </si>
  <si>
    <t xml:space="preserve">Titik stop kontak = </t>
  </si>
  <si>
    <t>Titik lampu =</t>
  </si>
  <si>
    <r>
      <t>aksesoris (lem pipa dan amlas) =</t>
    </r>
    <r>
      <rPr>
        <b/>
        <sz val="11"/>
        <color theme="1"/>
        <rFont val="Calibri"/>
        <family val="2"/>
        <scheme val="minor"/>
      </rPr>
      <t xml:space="preserve"> 1ls</t>
    </r>
  </si>
  <si>
    <t>b.5</t>
  </si>
  <si>
    <r>
      <t xml:space="preserve">Knee diameter 4 inc </t>
    </r>
    <r>
      <rPr>
        <b/>
        <sz val="11"/>
        <color theme="1"/>
        <rFont val="Calibri"/>
        <family val="2"/>
        <scheme val="minor"/>
      </rPr>
      <t>=6 buah</t>
    </r>
  </si>
  <si>
    <t>b.4</t>
  </si>
  <si>
    <r>
      <t xml:space="preserve">pipa diameter 4 inc =34 </t>
    </r>
    <r>
      <rPr>
        <b/>
        <sz val="11"/>
        <color theme="1"/>
        <rFont val="Calibri"/>
        <family val="2"/>
        <scheme val="minor"/>
      </rPr>
      <t>m'</t>
    </r>
  </si>
  <si>
    <t>b.3</t>
  </si>
  <si>
    <r>
      <t xml:space="preserve">Knee diameter 2 inc </t>
    </r>
    <r>
      <rPr>
        <b/>
        <sz val="11"/>
        <color theme="1"/>
        <rFont val="Calibri"/>
        <family val="2"/>
        <scheme val="minor"/>
      </rPr>
      <t>=7 buah</t>
    </r>
  </si>
  <si>
    <r>
      <t xml:space="preserve">pipa diameter 2 inc =31 </t>
    </r>
    <r>
      <rPr>
        <b/>
        <sz val="11"/>
        <color theme="1"/>
        <rFont val="Calibri"/>
        <family val="2"/>
        <scheme val="minor"/>
      </rPr>
      <t>m'</t>
    </r>
  </si>
  <si>
    <t>Pipa air kotor</t>
  </si>
  <si>
    <t>a.6</t>
  </si>
  <si>
    <r>
      <t>tee sockdrat luar diameter 3/4= 1</t>
    </r>
    <r>
      <rPr>
        <b/>
        <sz val="11"/>
        <color theme="1"/>
        <rFont val="Calibri"/>
        <family val="2"/>
        <scheme val="minor"/>
      </rPr>
      <t>buah</t>
    </r>
  </si>
  <si>
    <t>a.5</t>
  </si>
  <si>
    <r>
      <t xml:space="preserve">tee sockdrat dalam diameter 1/2= </t>
    </r>
    <r>
      <rPr>
        <b/>
        <sz val="11"/>
        <color theme="1"/>
        <rFont val="Calibri"/>
        <family val="2"/>
        <scheme val="minor"/>
      </rPr>
      <t>4buah</t>
    </r>
  </si>
  <si>
    <t>a.4</t>
  </si>
  <si>
    <r>
      <t xml:space="preserve">tee diameter 0.5 inc </t>
    </r>
    <r>
      <rPr>
        <b/>
        <sz val="11"/>
        <color theme="1"/>
        <rFont val="Calibri"/>
        <family val="2"/>
        <scheme val="minor"/>
      </rPr>
      <t>=4buah</t>
    </r>
  </si>
  <si>
    <t>a.3</t>
  </si>
  <si>
    <r>
      <t xml:space="preserve">Knee diameter 0.5 inc </t>
    </r>
    <r>
      <rPr>
        <b/>
        <sz val="11"/>
        <color theme="1"/>
        <rFont val="Calibri"/>
        <family val="2"/>
        <scheme val="minor"/>
      </rPr>
      <t>=8 buah</t>
    </r>
  </si>
  <si>
    <r>
      <t>pipa diameter 0.5 inc =</t>
    </r>
    <r>
      <rPr>
        <b/>
        <sz val="11"/>
        <color theme="1"/>
        <rFont val="Calibri"/>
        <family val="2"/>
        <scheme val="minor"/>
      </rPr>
      <t>40m'</t>
    </r>
  </si>
  <si>
    <t>Pipa air basah</t>
  </si>
  <si>
    <t xml:space="preserve">BCP / kitchen zink = </t>
  </si>
  <si>
    <t xml:space="preserve">Floor drain = </t>
  </si>
  <si>
    <r>
      <t xml:space="preserve">Kran angsa untuk meja dapur </t>
    </r>
    <r>
      <rPr>
        <b/>
        <sz val="11"/>
        <color theme="1"/>
        <rFont val="Calibri"/>
        <family val="2"/>
        <scheme val="minor"/>
      </rPr>
      <t>=</t>
    </r>
  </si>
  <si>
    <t xml:space="preserve">Kran luar = </t>
  </si>
  <si>
    <t xml:space="preserve">Kran air = </t>
  </si>
  <si>
    <t xml:space="preserve">Kran </t>
  </si>
  <si>
    <t xml:space="preserve">Bak mandi = </t>
  </si>
  <si>
    <t>Genteng nok dan jurai  = panjang nok + panjang jurai</t>
  </si>
  <si>
    <t>atap genteng = lebar x panjang / cos 30°</t>
  </si>
  <si>
    <t>Penutup atap</t>
  </si>
  <si>
    <t>Rangka atap = Lebar x panjang / cos 30°</t>
  </si>
  <si>
    <t>Kaca polos 3mm pada bouvenlist lantai 2 =</t>
  </si>
  <si>
    <t>Total kaca polos 5mm = lantai 1 + lantai 2</t>
  </si>
  <si>
    <t>e.3</t>
  </si>
  <si>
    <t xml:space="preserve">kaca polos 5mm pada jendela lantai 2 = </t>
  </si>
  <si>
    <t>e.2</t>
  </si>
  <si>
    <t xml:space="preserve">kaca polos 5mm pada jendela lantai 1 = </t>
  </si>
  <si>
    <t>e.1</t>
  </si>
  <si>
    <t>Kaca polos 5mm</t>
  </si>
  <si>
    <t xml:space="preserve">Tarikan daun jendela @ 1 buah, pada lantai 1 &amp; 2 = </t>
  </si>
  <si>
    <t xml:space="preserve">Grendel jendela @1 buah, pada lantai 1 &amp;2  =  </t>
  </si>
  <si>
    <t xml:space="preserve">Grendel double pintu @2 buah, pada lantai 1  = </t>
  </si>
  <si>
    <t>Grendel / slot pintu dan jendela</t>
  </si>
  <si>
    <t>Engsel jendela @2 buah, pada lantai 2 =</t>
  </si>
  <si>
    <t>b.2.2</t>
  </si>
  <si>
    <t>Engsel jendela @2 buah, pada lantai 1 =</t>
  </si>
  <si>
    <t>b.2.1</t>
  </si>
  <si>
    <t>Engsel jendela</t>
  </si>
  <si>
    <t>Engsel pintu @3 buah, pada lantai 2 =</t>
  </si>
  <si>
    <t>b.1.2</t>
  </si>
  <si>
    <t>Engsel pintu @3 buah, pada lantai 1 =</t>
  </si>
  <si>
    <t>b.1.1</t>
  </si>
  <si>
    <t>Engsel pintu</t>
  </si>
  <si>
    <t xml:space="preserve">Engsel pintu dan jendela </t>
  </si>
  <si>
    <t>Kunci pintu KM/WC lantai 2 =</t>
  </si>
  <si>
    <t>a.2.2</t>
  </si>
  <si>
    <t>Kunci pintu KM/WC lantai 1 =</t>
  </si>
  <si>
    <t>a.2.1</t>
  </si>
  <si>
    <t>Kunci pintu KM/WC</t>
  </si>
  <si>
    <t>Kunci panel lantai 2 =</t>
  </si>
  <si>
    <t>a.1.2</t>
  </si>
  <si>
    <t>Kunci panel lantai 1 =</t>
  </si>
  <si>
    <t>a.1.1</t>
  </si>
  <si>
    <t>Kunci pintu panel</t>
  </si>
  <si>
    <t>Kunci pintu</t>
  </si>
  <si>
    <t>Bovenlight lantai 2 = lebar x panjang x jumlah bovenlight lantai 2</t>
  </si>
  <si>
    <t>d.1</t>
  </si>
  <si>
    <t>Bovenlight</t>
  </si>
  <si>
    <t>Daun jendela lantai 2 = lebar x tinggi x jumlah daun jendela lantai 2</t>
  </si>
  <si>
    <t>Daun jendela lantai 1 = lebar x tinggi x jumlah daun jendela lantai 1</t>
  </si>
  <si>
    <t>Daun jendela</t>
  </si>
  <si>
    <t>Daun pintu KM/WC lantai 2 = jumlah daun pintu LM/WC lantai 2</t>
  </si>
  <si>
    <t>Daun pintu KM/WC lantai 1 = jumlah daun pintu LM/WC lantai 1</t>
  </si>
  <si>
    <t>Daun pintu KM/WC</t>
  </si>
  <si>
    <t>Daun pintu panel lantai 2 = lebar x tinggi x jumlah daun pintu panel lantai 2</t>
  </si>
  <si>
    <t>Daun pintu panel lantai 1 = lebar x tinggi x jumlah daun pintu panel lantai 1</t>
  </si>
  <si>
    <t>Daun pintu panel teakwood</t>
  </si>
  <si>
    <t>m³</t>
  </si>
  <si>
    <t>Volume kusen kayu lantai 2 = lebar penampang kayu x tinggi x panjang kayu kusen lantai 2</t>
  </si>
  <si>
    <t>Volume kusen kayu lantai 1 = lebar penampang kayu x tinggi x panjang kayu kusen lantai 1</t>
  </si>
  <si>
    <t>Kusen kayu :</t>
  </si>
  <si>
    <t>a.</t>
  </si>
  <si>
    <t>lisplafond kayu lantai 2 = panjang lisplafond luar lantai 2</t>
  </si>
  <si>
    <t>c.2.2</t>
  </si>
  <si>
    <t>lisplafond kayu lantai 1 = panjang lisplafond luar lantai 1</t>
  </si>
  <si>
    <t>c.2.1</t>
  </si>
  <si>
    <t>Lisplafond kayu 1 x 4 cm</t>
  </si>
  <si>
    <t>lisplafond kayu profil lantai 2 = panjang lisplafond lantai 2</t>
  </si>
  <si>
    <t>c.1.2</t>
  </si>
  <si>
    <t>lisplafond kayu profil lantai 1 = panjang lisplafond lantai 1</t>
  </si>
  <si>
    <t>c.1.1</t>
  </si>
  <si>
    <t>Lisplafond kayu profil 5cm</t>
  </si>
  <si>
    <t>Aksesoris plafond :</t>
  </si>
  <si>
    <t>c.</t>
  </si>
  <si>
    <t>Penutup plafond kayu ramin teras lantai 2 = luas area ruangan teras lantai 2</t>
  </si>
  <si>
    <t>Penutup plafond kayu ramin teras lantai 1 = luas area ruangan teras lantai 1</t>
  </si>
  <si>
    <t>Penutup plafond kayu ramin</t>
  </si>
  <si>
    <t>Penutup plafond GRC</t>
  </si>
  <si>
    <t>Penutup plafond :</t>
  </si>
  <si>
    <t>Rangka plafond kayu ramin</t>
  </si>
  <si>
    <t>Rangka plafond GRC</t>
  </si>
  <si>
    <t>Rangka plafond :</t>
  </si>
  <si>
    <t>Lantai 2 = luas lantai 2 KM/WC</t>
  </si>
  <si>
    <t>Lantai 1 = luas lantai 1 KM/WC</t>
  </si>
  <si>
    <t>Lantai 2 = luas lantai 2</t>
  </si>
  <si>
    <t>Lantai 1 = luas lantai 1</t>
  </si>
  <si>
    <t>Total luas dinding = dinding pagar + lantai 1 + lantai 2</t>
  </si>
  <si>
    <t>b.2.4</t>
  </si>
  <si>
    <t>dinding lantai 2 = panjang dinding lantai 2 x tinggi dinding - luas kusen lantai 2 x 2 sisi</t>
  </si>
  <si>
    <t>b.2.3</t>
  </si>
  <si>
    <t>dinding lantai 1 = panjang dinding lantai 1 x tinggi dinding - luas kusen lantai 1 x2 sisi</t>
  </si>
  <si>
    <t>dinding pagar = panjang dinding x tinggi dinding x 2 sisi</t>
  </si>
  <si>
    <t>plesteran untuk dinding  1 : 5</t>
  </si>
  <si>
    <t>total plesteran 1 : 3 = lantai 1 + lantai 2</t>
  </si>
  <si>
    <t>b.1.3</t>
  </si>
  <si>
    <t>Plesteran 1:3  KM/WC lantai 2 =  panjang dinding KM/WC lantai 2 x tinggi dinding x 2 sisi</t>
  </si>
  <si>
    <t>plesteran 1:3  KM/WC lantai 1 =  panjang dinding KM/WC lantai 1 x tinggi dinding x 2 sisi</t>
  </si>
  <si>
    <t>Plesteran untuk dinding 1 : 3</t>
  </si>
  <si>
    <t>rolaag teras = lebar x tinggi x panjang teras</t>
  </si>
  <si>
    <t>a.2.4</t>
  </si>
  <si>
    <t xml:space="preserve">dinding lantai 2 = panjang dinding lantai 2 x tinggi dinding - luas kusen lantai 2 </t>
  </si>
  <si>
    <t>a.2.3</t>
  </si>
  <si>
    <t>dinding lantai 1 = panjang dinding lantai 1 x tinggi dinding - luas kusen lantai 1</t>
  </si>
  <si>
    <t>dinding pagar = panjang dinding x tinggi dinding</t>
  </si>
  <si>
    <t>Dinding 1 : 5</t>
  </si>
  <si>
    <t>total dinding 1 : 3 = lantai 1 + lantai 2</t>
  </si>
  <si>
    <t>a.1.3</t>
  </si>
  <si>
    <t>Trasram 1:3  KM/WC lantai 2 =  panjang dinding KM/WC lantai 2 x tinggi dinding</t>
  </si>
  <si>
    <t>Trasram 1:3  KM/WC lantai 1 =  panjang dinding KM/WC lantai 1 x tinggi dinding</t>
  </si>
  <si>
    <t>Dinding 1 : 3</t>
  </si>
  <si>
    <t>Beton lantai kerja = tebal x luas lantai kerja</t>
  </si>
  <si>
    <t>Beton carport / garasi = tebal x luas carport</t>
  </si>
  <si>
    <t>Beton meja dapur = panjang x lebar x tebal meja dapur</t>
  </si>
  <si>
    <t>g.4</t>
  </si>
  <si>
    <t>Beton anak tangga = tinggi beton anak tangga x lebar beton anak tangga x panjang anak tangga x jumlah anak tangga</t>
  </si>
  <si>
    <t>g.3</t>
  </si>
  <si>
    <t xml:space="preserve">Plat beton tangga = lebar x panjang x tinggi </t>
  </si>
  <si>
    <t xml:space="preserve">Plat pondasi tangga = lebar x panjang x tinggi </t>
  </si>
  <si>
    <t>beton tangga</t>
  </si>
  <si>
    <t>Ringbalok 15x15 = lebar x tinggi x panjang ringbalok</t>
  </si>
  <si>
    <t>Ringbalok 15x20 = lebar x tinggi x panjang ringbalok</t>
  </si>
  <si>
    <t>Ringbalok</t>
  </si>
  <si>
    <t>Volume balok seluruhnya  =  balok 25x25 +balok 12x12</t>
  </si>
  <si>
    <t>d.3</t>
  </si>
  <si>
    <t>d.2</t>
  </si>
  <si>
    <t>Balok lantai 2 dan atap</t>
  </si>
  <si>
    <t>Kolom 15 x 20 = lebar kolom x tebal kolom x tinggi kolom jumlah kolom</t>
  </si>
  <si>
    <t>Kolom 25 x 25 = lebar kolom x tebal kolom x tinggi kolom jumlah kolom</t>
  </si>
  <si>
    <t>Kolom 15 x 15 = lebar kolom x tebal kolom x tinggi kolom jumlah kolom</t>
  </si>
  <si>
    <t>Volume kolom</t>
  </si>
  <si>
    <t>Volume sloof 15 x 20 pada pagar = lebar penampang x tinggi penampang x panjang pondasi pagar</t>
  </si>
  <si>
    <t>Volume sloof 20 x 30 pada bangunan = lebar penampang x tinggi penampang x panjang pondasi bangunan</t>
  </si>
  <si>
    <t>Volume sloof</t>
  </si>
  <si>
    <t>B</t>
  </si>
  <si>
    <t>volume galian sepanjang pondasi pagar = (lebar galian bawah pondasi + lebar galian atas pondasi) / 2 x tinggi galian x panjang galian)</t>
  </si>
  <si>
    <t>volume galian tanah sepanjang bangunan= (lebar galian bawah pondasi + lebar galian atas pondasi) / 2 x tinggi galian x panjang galian)</t>
  </si>
  <si>
    <t>A</t>
  </si>
  <si>
    <t>volume keliling bangunan = (panjang + lebar)x 2 sisi</t>
  </si>
  <si>
    <t>volume pembuatan bedeng/ direksi seet = panjang  x lebar</t>
  </si>
  <si>
    <t>volume pembersihan lahan = panjang lahan x lebar lahan</t>
  </si>
  <si>
    <t>PROYEK KONSTRUKSI BANGUNAN RUMAH TINGGAL 2 LANTAI</t>
  </si>
  <si>
    <t>SIDOARJO, 18 Mei 2023</t>
  </si>
  <si>
    <t>PELAKSANAAN KOMULATIF MINGGUAN</t>
  </si>
  <si>
    <t>JADWAL PELAKSANAAN MINGGUAN</t>
  </si>
  <si>
    <t>KETERANGAN</t>
  </si>
  <si>
    <t>JUMLAH (%)</t>
  </si>
  <si>
    <t>Bulan 4</t>
  </si>
  <si>
    <t>Bulan 3</t>
  </si>
  <si>
    <t>Bulan 2</t>
  </si>
  <si>
    <t>Bulan 1</t>
  </si>
  <si>
    <t>Waktu Pelaksanaan</t>
  </si>
  <si>
    <t>Bobot (%)</t>
  </si>
  <si>
    <t>: Poyek Konstruksi Bangunan Rumah Tinggal 2 Lantai - Bpk. A</t>
  </si>
  <si>
    <t>Ubin 20 x 20cm KM/WC</t>
  </si>
  <si>
    <t>Plin Ubin</t>
  </si>
  <si>
    <t>Lantai 1 = panjang tembok x tinggi</t>
  </si>
  <si>
    <t>Lantai 2 = panjang tembok x tinggi</t>
  </si>
  <si>
    <t>Ubin 20 x 20cm meja dan tembok dapur = panjang tembok dapur x tinggi + luas meja dapur</t>
  </si>
  <si>
    <t>Plin ubin lantai 1 = panjang tembok lantai 1</t>
  </si>
  <si>
    <t>Plin ubin lantai 2 = panjang tembok lantai 2</t>
  </si>
  <si>
    <t>Ubin 40 x 40cm</t>
  </si>
  <si>
    <t>Ubin 20 x 20 untuk KM/WC</t>
  </si>
  <si>
    <t>Ubin Lantai Halaman</t>
  </si>
  <si>
    <t>Halaman depan = luas halaman depan</t>
  </si>
  <si>
    <t>Halaman belakang = luas halaman belakang</t>
  </si>
  <si>
    <t>PERHITUNGAN KAPASITAS PEKERJAAN</t>
  </si>
  <si>
    <t>PENGURUKAN PASIR DAN TANAH</t>
  </si>
  <si>
    <t>PENGGALIAN TANAH</t>
  </si>
  <si>
    <t>Pengurukan pasir bawah pondasi</t>
  </si>
  <si>
    <t>Pengurukan pasir bawah lantai = tebal urugan x lebar ruangan</t>
  </si>
  <si>
    <t>PERHITUNGAN TAHAP AWAL PEMBANGUNAN</t>
  </si>
  <si>
    <t>PERHITUNGAN PEMBUATAN PAPAN KONSTRUKSI (BOWPLANK)</t>
  </si>
  <si>
    <t>PERHITUNGAN GALIAN DASAR BANGUNAN</t>
  </si>
  <si>
    <t>PERHITUNGAN PEMASANGAN PONDASI BATU BELAH</t>
  </si>
  <si>
    <t>PERHITUNGAN PEMASANGAN BETON BERTULANG</t>
  </si>
  <si>
    <t>PERHITUNGAN PEMASANGAN DINDING DAN PLESTERAN</t>
  </si>
  <si>
    <t>Perhitungan ukuran dinding</t>
  </si>
  <si>
    <t>Perhitungan ukuran Plesteran</t>
  </si>
  <si>
    <t>PERHITUNGAN PEMASANGAN UBIN LANTAI</t>
  </si>
  <si>
    <t>PERHITUNGAN PEMASANGAN UBIN TEMBOK</t>
  </si>
  <si>
    <t>PERHITUNGAN PEMASANGAN LANGIT-LANGIT BANGUNAN</t>
  </si>
  <si>
    <t>PERHITUNGAN PEMASANGAN KUSEN, PINTU DAN JENDELA</t>
  </si>
  <si>
    <t>PERHITUNGAN PEMASANGAN KELENGKAPAN PINTU DAN JENDELA</t>
  </si>
  <si>
    <t>PERHITUNGAN PEMASANGAN RANGKA ATAP</t>
  </si>
  <si>
    <t>PERHITUNGAN SISTEM PENGELOLAAN SANITASI</t>
  </si>
  <si>
    <t>PERHITUNGAN PIPA SALURAN AIR</t>
  </si>
  <si>
    <t>PERHITUNGAN SAMBUNGAN ALIRAN LISTRIK</t>
  </si>
  <si>
    <t>PERHITUNGAN CAT BANGUNAN</t>
  </si>
  <si>
    <t>Volume balok 20x30 =  lebar x tinggi x panjang balok</t>
  </si>
  <si>
    <t>Volume balok 12x12 =  lebar x tinggi x panjang balok</t>
  </si>
  <si>
    <t>Total volume galian = Volume galian bangunan + Volume galian pagar</t>
  </si>
  <si>
    <t>Volume urugan dibawah pondasi bangunan = tebal urugan x lebar urugan x panjang pondasi bangunan</t>
  </si>
  <si>
    <t>Volume urugan dibawah pondasi pagar = tebal urugan x lebar urugan x panjang pondasi pagar</t>
  </si>
  <si>
    <t>Total Volume urugan pasir dibawah pondasi =  Volume urugan bangunan + vol urugan pagar</t>
  </si>
  <si>
    <t>Pengurukan tanah kembali  = (Volume galian tanah - volume pasangan pondasi batu belah) + urugan pasir bawah pondasi</t>
  </si>
  <si>
    <t>Pengurukan tanah untuk tinggi lantai = tebal urugan x luas ruangan - sisa volume urugan</t>
  </si>
  <si>
    <t>Volume pondasi pada bangunan = lebar pondasi atas + lebar pondasi bawah / 2 x tinggi x panjang</t>
  </si>
  <si>
    <t>Volume pondasi pada pagar = lebar pondasi atas + lebar pondasi bawah / 2 x tinggi x panjang</t>
  </si>
  <si>
    <t>Total volume pondasi batu belah = Volume pondasi bangunan + Volume pondasi pagar</t>
  </si>
  <si>
    <t>Volume pondasi plat setempat = panjang x lebar x ketebalan x jumlah pondasi plat</t>
  </si>
  <si>
    <t>Total volume sloof = Volume pondasi banguan + Volume pondasi pagar</t>
  </si>
  <si>
    <t>Volume Kolom seluruhnya  =  Volume kolom 15x15 + Volume kolom 25x25 + Volume kolom 15x20</t>
  </si>
  <si>
    <t>Total volume beton tangga =  pondasi + plat + anak tangga</t>
  </si>
  <si>
    <t>Volume rangka plafond GRC lantai 1 = luas area ruangan lantai 1</t>
  </si>
  <si>
    <t>Volume rangka plafond GRC lantai 2 = luas area ruangan lantai 2</t>
  </si>
  <si>
    <t>Volume rangka plafond kayu ramin teras lantai 1 = luas area ruangan teras lantai 1</t>
  </si>
  <si>
    <t>Volume rangka plafond kayu ramin teras lantai 2 = luas area ruangan teras lantai 2</t>
  </si>
  <si>
    <t>Volume penutup plafond GRC lantai 1 = luas area ruangan lantai 1</t>
  </si>
  <si>
    <t>Volume penutup plafond GRC lantai 2 = luas area ruangan lantai 2</t>
  </si>
  <si>
    <t xml:space="preserve">Toilet duduk monoblock = </t>
  </si>
  <si>
    <t>Septictank = 1 unit</t>
  </si>
  <si>
    <t>Penyambungan air bersih ke PAM = 1 ls</t>
  </si>
  <si>
    <t>Pekerja Bangunan</t>
  </si>
  <si>
    <t>Pekerja Bangunan Batu</t>
  </si>
  <si>
    <t>Pekerja Bangunan besi</t>
  </si>
  <si>
    <t>Pekerja Bangunan Kayu</t>
  </si>
  <si>
    <t>Pekerja Bangunan Listrik</t>
  </si>
  <si>
    <t>Pekerja Bangunan Pipa</t>
  </si>
  <si>
    <t>Asisten Pekerja Bangunan</t>
  </si>
  <si>
    <t>Kepala Tim Pekerja Bangunan</t>
  </si>
  <si>
    <t>Kepala Tim Pekerja Bangunan Batu</t>
  </si>
  <si>
    <t xml:space="preserve">Kepala Tim Pekerja Bangunan </t>
  </si>
  <si>
    <t>Kepala Tim Pekerja Bangunan besi</t>
  </si>
  <si>
    <t>Kepala Tim Pekerja Bangunan Kayu</t>
  </si>
  <si>
    <t>Kepala Tim Pekerja Bangunan Listrik</t>
  </si>
  <si>
    <t>Kepala Tim Pekerja Bangunan Pipa</t>
  </si>
  <si>
    <t>Bahan Bangunan:</t>
  </si>
  <si>
    <t xml:space="preserve"> Bahan Bangunan:</t>
  </si>
  <si>
    <t>Bahan Bangunan :</t>
  </si>
  <si>
    <t>Instalasi Batu Kali Belah Ukuran 15/20 cm dengan Campuran (1 Semen : 3 Pasir)</t>
  </si>
  <si>
    <t>Instalasi Batu Kali Belah Kosongan (aanstamping)</t>
  </si>
  <si>
    <t>Instalasi Tulangan Besi Beton (Polos/Ulir)</t>
  </si>
  <si>
    <t>Instalasi Bekisting untuk Sloof</t>
  </si>
  <si>
    <t>Instalasi Bekisting untuk Kolom</t>
  </si>
  <si>
    <t>Instalasi Bekisting untuk Balok</t>
  </si>
  <si>
    <t>Instalasi Bekisting untuk Lantai</t>
  </si>
  <si>
    <t>Instalasi Kolom Praktis Berukuran (11 x 11 cm)</t>
  </si>
  <si>
    <t>Instalasi Ring Balk Berukuran (10 x 15 cm)</t>
  </si>
  <si>
    <t>Instalasi Bondek</t>
  </si>
  <si>
    <t>Instalasi Dinding Batu Merah 1 Pc : 3 Pp
tebal 1/2 bata</t>
  </si>
  <si>
    <t>Instalasi Dinding Batu Merah 1 Pc : 5 Pp tebal 1/2 bata</t>
  </si>
  <si>
    <t>Instalasi Dinding Bata Ringan uk. 10x20x60 cm</t>
  </si>
  <si>
    <t>Instalasi Acian Dinding Bata Ringan MU 200 tebal 3mm</t>
  </si>
  <si>
    <t>Instalasi Dinding Berongga (Roster)</t>
  </si>
  <si>
    <t>Instalasi Granit Tile ex. Sincere uk. 60x60 cm</t>
  </si>
  <si>
    <t>Instalasi Granite Tile Cream ex. Sincere uk. 60x60 cm Polos</t>
  </si>
  <si>
    <t>Instalasi Granite Tile Cream ex. Sincere uk. 60x60 cm Tekstur Abu-abu</t>
  </si>
  <si>
    <t xml:space="preserve">Instalasi Keramik ex. ROMAN uk. 40x40 cm tekstur </t>
  </si>
  <si>
    <t>Instalasi Keramik ex. ROMAN uk. 50x50 cm polos</t>
  </si>
  <si>
    <t>Instalasi Keramik ex. ROMAN uk. 50x50 cm kasar</t>
  </si>
  <si>
    <t>Instalasi Keramik ex. Asia tile uk. 20x20 cm</t>
  </si>
  <si>
    <t>Instalasi Granite Tila Meja dan Dinding Dapur ex. Sincere uk. 60x60 cm Hitam Polos</t>
  </si>
  <si>
    <t>Instalasi Keramik Dinding ex. ROMAN uk. 25x40 cm</t>
  </si>
  <si>
    <t>Instalasi Plin Granit 10x60 cm</t>
  </si>
  <si>
    <t xml:space="preserve">Jasa Instalasi Paving </t>
  </si>
  <si>
    <t>Instalasi Paving Stone (Blok) Tbl.6 cm Abu-2 Empat Persegi Panjang</t>
  </si>
  <si>
    <t>Instalasi Batu Bata Tempel</t>
  </si>
  <si>
    <t xml:space="preserve">Instalasi Batu Bobos RTM </t>
  </si>
  <si>
    <t>Instalasi Kuda  kuda Baja Profil WF</t>
  </si>
  <si>
    <t>Instalasi Genteng Karang Pilang</t>
  </si>
  <si>
    <t>Instalasi Wuwung Genteng Karang Pilang</t>
  </si>
  <si>
    <t>Instalasi Listplank Kalsiplang</t>
  </si>
  <si>
    <t>Instalasi Kaca Tempered tebal 10 mm</t>
  </si>
  <si>
    <t>Instalasi Kaca Mati tebal 5 mm</t>
  </si>
  <si>
    <t>Instalasi Kaca Mati tebal 10 mm</t>
  </si>
  <si>
    <t>Instalasi Kusen Alumunium Profil 4" DARK BROWN</t>
  </si>
  <si>
    <t>Instalasi Slimar Alumunium Profil 3/8 "</t>
  </si>
  <si>
    <t>Instalasi Kusen PJ1</t>
  </si>
  <si>
    <t>Instalasi Kusen PJ2</t>
  </si>
  <si>
    <t>Instalasi Kusen P1</t>
  </si>
  <si>
    <t>Instalasi Kusen P3</t>
  </si>
  <si>
    <t>Instalasi Kusen J1</t>
  </si>
  <si>
    <t>Instalasi Kusen J3</t>
  </si>
  <si>
    <t>Instalasi Kusen J2</t>
  </si>
  <si>
    <t>Instalasi Kusen J4</t>
  </si>
  <si>
    <t>Instalasi Kusen BV</t>
  </si>
  <si>
    <t>Instalasi Kusen JX</t>
  </si>
  <si>
    <t>Instalasi Titik Stop Kontak Gedung</t>
  </si>
  <si>
    <t>Instalasi Titik Antena</t>
  </si>
  <si>
    <t>Instalasi Titik Lampu Gedung</t>
  </si>
  <si>
    <t>Instalasi Titik Lampu Downlight 4"</t>
  </si>
  <si>
    <t>Instalasi Titik Lampu Downlight 3"</t>
  </si>
  <si>
    <t>Instalasi Titik Lampu Downlight Outbow</t>
  </si>
  <si>
    <t>Instalasi Titik Lampu Strip</t>
  </si>
  <si>
    <t>Instalasi Titik Lampu Tempel + Lampu</t>
  </si>
  <si>
    <t>Instalasi Titik Lampu Dome Kotak</t>
  </si>
  <si>
    <t>Instalasi Lampu LED Strip (Fasad)</t>
  </si>
  <si>
    <t>Instalasi Saklar Tunggal</t>
  </si>
  <si>
    <t>Instalasi Saklar Ganda</t>
  </si>
  <si>
    <t>Instalasi Pipa Air Bersih diameter 1/2'' (Pipa Panas)</t>
  </si>
  <si>
    <t>Instalasi Pipa Air Bersih diameter 3/4''</t>
  </si>
  <si>
    <t>Instalasi Pipa Air Kotor diameter 3''</t>
  </si>
  <si>
    <t>Instalasi Pipa Air Kotor diameter 4''</t>
  </si>
  <si>
    <t>Instalasi Kran Air</t>
  </si>
  <si>
    <t>Instalasi Kitchen Sink + Kran</t>
  </si>
  <si>
    <t>Instalasi Wastafel Complete</t>
  </si>
  <si>
    <t>Instalasi Hand Shower</t>
  </si>
  <si>
    <t>Instalasi Mixer Shower</t>
  </si>
  <si>
    <t>Instalasi Tempat Sabun</t>
  </si>
  <si>
    <t>Instalasi Jet Shower</t>
  </si>
  <si>
    <t>Instalasi Avour</t>
  </si>
  <si>
    <t>Instalasi Sink Dapur + Kran</t>
  </si>
  <si>
    <t>JADWAL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</si>
</sst>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0.0000"/>
    <numFmt numFmtId="165" formatCode="_([$Rp-421]* #,##0.00_);_([$Rp-421]* \(#,##0.00\);_([$Rp-421]* &quot;-&quot;??_);_(@_)"/>
    <numFmt numFmtId="166" formatCode="_(* #,##0_);_(* \(#,##0\);_(* &quot;-&quot;_);_(@_)"/>
    <numFmt numFmtId="167" formatCode="_(* #,##0.00_);_(* \(#,##0.00\);_(* &quot;-&quot;_);_(@_)"/>
    <numFmt numFmtId="168" formatCode="0.00_);[Red]\(0.00\)"/>
    <numFmt numFmtId="169" formatCode="0_);[Red]\(0\)"/>
    <numFmt numFmtId="170" formatCode="_(* #,##0.000_);_(* \(#,##0.000\);_(* &quot;-&quot;_);_(@_)"/>
    <numFmt numFmtId="171" formatCode="_ * #,##0.00_ ;_ * \-#,##0.00_ ;_ * &quot;-&quot;??_ ;_ @_ "/>
    <numFmt numFmtId="172" formatCode="_ * #,##0.000_ ;_ * \-#,##0.000_ ;_ * &quot;-&quot;??_ ;_ @_ "/>
    <numFmt numFmtId="173" formatCode="_-* #,##0.000_-;\-* #,##0.000_-;_-* &quot;-&quot;???_-;_-@_-"/>
    <numFmt numFmtId="174" formatCode="0.00_ "/>
    <numFmt numFmtId="175" formatCode="_(* #,##0.00_);_(* \(#,##0.00\);_(* &quot;-&quot;??_);_(@_)"/>
    <numFmt numFmtId="176" formatCode="_(* #,##0.000_);_(* \(#,##0.000\);_(* &quot;-&quot;??_);_(@_)"/>
    <numFmt numFmtId="177" formatCode="0.000"/>
    <numFmt numFmtId="178" formatCode="_(* #,##0.00000000000_);_(* \(#,##0.00000000000\);_(* &quot;-&quot;??_);_(@_)"/>
    <numFmt numFmtId="179" formatCode="_(* #,##0.00000000_);_(* \(#,##0.00000000\);_(* &quot;-&quot;_);_(@_)"/>
    <numFmt numFmtId="180" formatCode="_-&quot;Rp&quot;* #,##0.00_-;\-&quot;Rp&quot;* #,##0.00_-;_-&quot;Rp&quot;* &quot;-&quot;_-;_-@_-"/>
    <numFmt numFmtId="181" formatCode="_-* #,##0.00_-;\-* #,##0.00_-;_-* &quot;-&quot;_-;_-@_-"/>
    <numFmt numFmtId="182" formatCode="_(&quot;Rp&quot;* #,##0.00_);_(&quot;Rp&quot;* \(#,##0.00\);_(&quot;Rp&quot;* &quot;-&quot;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Futura Bk BT"/>
      <family val="2"/>
    </font>
    <font>
      <sz val="11"/>
      <name val="Futura Bk BT"/>
      <family val="2"/>
    </font>
    <font>
      <b/>
      <u/>
      <sz val="11"/>
      <name val="Futura Bk BT"/>
      <family val="2"/>
    </font>
    <font>
      <b/>
      <sz val="10"/>
      <name val="Verdana"/>
      <family val="2"/>
    </font>
    <font>
      <b/>
      <u/>
      <sz val="10"/>
      <name val="Verdana"/>
      <family val="2"/>
    </font>
    <font>
      <b/>
      <u/>
      <sz val="11"/>
      <name val="Tw Cen MT"/>
      <family val="2"/>
    </font>
    <font>
      <sz val="11"/>
      <name val="Tw Cen MT"/>
      <family val="2"/>
    </font>
    <font>
      <b/>
      <sz val="11"/>
      <name val="Tw Cen MT"/>
      <family val="2"/>
    </font>
    <font>
      <b/>
      <u/>
      <sz val="20"/>
      <color theme="1"/>
      <name val="Futura Bk BT"/>
      <family val="2"/>
    </font>
    <font>
      <u/>
      <sz val="20"/>
      <color theme="1"/>
      <name val="Futura Bk BT"/>
      <family val="2"/>
    </font>
    <font>
      <sz val="10"/>
      <name val="Times New Roman"/>
      <family val="1"/>
    </font>
    <font>
      <sz val="20"/>
      <color theme="1"/>
      <name val="Futura Bk BT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name val="Tahoma"/>
      <family val="2"/>
    </font>
    <font>
      <b/>
      <i/>
      <sz val="10"/>
      <name val="Trebuchet MS"/>
      <family val="2"/>
    </font>
    <font>
      <sz val="10"/>
      <name val="Trebuchet MS"/>
      <family val="2"/>
    </font>
    <font>
      <b/>
      <i/>
      <sz val="12"/>
      <name val="Trebuchet MS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u/>
      <sz val="14"/>
      <name val="Times New Roman"/>
      <family val="1"/>
    </font>
    <font>
      <sz val="10"/>
      <name val="Arial Narrow"/>
      <family val="2"/>
    </font>
    <font>
      <b/>
      <sz val="10"/>
      <name val="Arial Narrow"/>
      <family val="2"/>
    </font>
    <font>
      <i/>
      <sz val="9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sz val="10"/>
      <color rgb="FFFFFF00"/>
      <name val="Arial Narrow"/>
      <family val="2"/>
    </font>
    <font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b/>
      <sz val="11"/>
      <name val="Calibri"/>
      <family val="2"/>
      <scheme val="minor"/>
    </font>
    <font>
      <i/>
      <sz val="10"/>
      <name val="Times New Roman"/>
      <family val="1"/>
    </font>
    <font>
      <i/>
      <sz val="11"/>
      <name val="Times New Roman"/>
      <family val="1"/>
    </font>
    <font>
      <b/>
      <sz val="13"/>
      <color theme="1"/>
      <name val="Calibri"/>
      <family val="2"/>
      <scheme val="minor"/>
    </font>
    <font>
      <b/>
      <u/>
      <sz val="11"/>
      <name val="Futura Bk BT"/>
      <charset val="1"/>
    </font>
    <font>
      <b/>
      <sz val="18"/>
      <color theme="1"/>
      <name val="Calibri"/>
      <family val="2"/>
      <scheme val="minor"/>
    </font>
    <font>
      <b/>
      <u/>
      <sz val="26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71" fontId="2" fillId="0" borderId="0" applyFont="0" applyFill="0" applyBorder="0" applyAlignment="0" applyProtection="0">
      <alignment vertical="center"/>
    </xf>
    <xf numFmtId="0" fontId="2" fillId="0" borderId="0"/>
    <xf numFmtId="175" fontId="23" fillId="0" borderId="0" applyFont="0" applyFill="0" applyBorder="0" applyAlignment="0" applyProtection="0"/>
    <xf numFmtId="0" fontId="23" fillId="0" borderId="0"/>
    <xf numFmtId="0" fontId="23" fillId="0" borderId="0"/>
    <xf numFmtId="166" fontId="23" fillId="0" borderId="0" applyFont="0" applyFill="0" applyBorder="0" applyAlignment="0" applyProtection="0"/>
    <xf numFmtId="175" fontId="32" fillId="0" borderId="0" applyFont="0" applyFill="0" applyBorder="0" applyAlignment="0" applyProtection="0"/>
    <xf numFmtId="0" fontId="2" fillId="0" borderId="0"/>
    <xf numFmtId="0" fontId="23" fillId="0" borderId="0"/>
    <xf numFmtId="175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/>
    <xf numFmtId="0" fontId="2" fillId="0" borderId="0"/>
    <xf numFmtId="0" fontId="2" fillId="0" borderId="0"/>
    <xf numFmtId="0" fontId="44" fillId="0" borderId="0"/>
    <xf numFmtId="0" fontId="2" fillId="0" borderId="0"/>
    <xf numFmtId="41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43" fontId="32" fillId="0" borderId="0" applyFont="0" applyFill="0" applyBorder="0" applyAlignment="0" applyProtection="0"/>
    <xf numFmtId="0" fontId="44" fillId="0" borderId="0"/>
    <xf numFmtId="41" fontId="2" fillId="0" borderId="0" applyFont="0" applyFill="0" applyBorder="0" applyAlignment="0" applyProtection="0"/>
    <xf numFmtId="17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735">
    <xf numFmtId="0" fontId="0" fillId="0" borderId="0" xfId="0"/>
    <xf numFmtId="0" fontId="6" fillId="0" borderId="0" xfId="1" applyFont="1" applyAlignment="1">
      <alignment horizontal="center" vertical="center" wrapText="1"/>
    </xf>
    <xf numFmtId="0" fontId="5" fillId="0" borderId="0" xfId="1" applyAlignment="1">
      <alignment horizontal="left" vertical="top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4" fontId="7" fillId="0" borderId="0" xfId="1" applyNumberFormat="1" applyFont="1" applyAlignment="1">
      <alignment horizontal="center" vertical="center"/>
    </xf>
    <xf numFmtId="42" fontId="7" fillId="0" borderId="0" xfId="1" applyNumberFormat="1" applyFont="1" applyAlignment="1">
      <alignment horizontal="left" vertical="center"/>
    </xf>
    <xf numFmtId="42" fontId="7" fillId="0" borderId="0" xfId="2" applyNumberFormat="1" applyFont="1" applyFill="1" applyBorder="1" applyAlignment="1">
      <alignment horizontal="left" vertical="center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left" vertical="center"/>
    </xf>
    <xf numFmtId="164" fontId="7" fillId="0" borderId="8" xfId="1" applyNumberFormat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42" fontId="7" fillId="0" borderId="8" xfId="1" applyNumberFormat="1" applyFont="1" applyBorder="1" applyAlignment="1">
      <alignment horizontal="left" vertical="center" wrapText="1"/>
    </xf>
    <xf numFmtId="42" fontId="7" fillId="0" borderId="9" xfId="2" applyNumberFormat="1" applyFont="1" applyFill="1" applyBorder="1" applyAlignment="1">
      <alignment horizontal="left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left" vertical="center"/>
    </xf>
    <xf numFmtId="164" fontId="7" fillId="3" borderId="11" xfId="1" applyNumberFormat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42" fontId="7" fillId="3" borderId="11" xfId="1" applyNumberFormat="1" applyFont="1" applyFill="1" applyBorder="1" applyAlignment="1">
      <alignment horizontal="left" vertical="center" wrapText="1"/>
    </xf>
    <xf numFmtId="42" fontId="7" fillId="3" borderId="12" xfId="2" applyNumberFormat="1" applyFont="1" applyFill="1" applyBorder="1" applyAlignment="1">
      <alignment horizontal="left" vertical="center" wrapText="1"/>
    </xf>
    <xf numFmtId="0" fontId="7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/>
    </xf>
    <xf numFmtId="164" fontId="7" fillId="0" borderId="14" xfId="1" applyNumberFormat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42" fontId="7" fillId="0" borderId="14" xfId="1" applyNumberFormat="1" applyFont="1" applyBorder="1" applyAlignment="1">
      <alignment horizontal="left" vertical="center" wrapText="1"/>
    </xf>
    <xf numFmtId="42" fontId="7" fillId="0" borderId="15" xfId="2" applyNumberFormat="1" applyFont="1" applyFill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/>
    </xf>
    <xf numFmtId="164" fontId="7" fillId="0" borderId="14" xfId="1" applyNumberFormat="1" applyFont="1" applyBorder="1" applyAlignment="1">
      <alignment horizontal="center" vertical="center" shrinkToFit="1"/>
    </xf>
    <xf numFmtId="42" fontId="7" fillId="0" borderId="14" xfId="1" applyNumberFormat="1" applyFont="1" applyBorder="1" applyAlignment="1">
      <alignment horizontal="left" vertical="center" shrinkToFit="1"/>
    </xf>
    <xf numFmtId="42" fontId="7" fillId="0" borderId="15" xfId="2" applyNumberFormat="1" applyFont="1" applyFill="1" applyBorder="1" applyAlignment="1">
      <alignment horizontal="left" vertical="center" shrinkToFit="1"/>
    </xf>
    <xf numFmtId="42" fontId="6" fillId="0" borderId="14" xfId="1" applyNumberFormat="1" applyFont="1" applyBorder="1" applyAlignment="1">
      <alignment horizontal="left" vertical="center" wrapText="1"/>
    </xf>
    <xf numFmtId="42" fontId="6" fillId="0" borderId="15" xfId="2" applyNumberFormat="1" applyFont="1" applyFill="1" applyBorder="1" applyAlignment="1">
      <alignment horizontal="left" vertical="center" shrinkToFit="1"/>
    </xf>
    <xf numFmtId="42" fontId="6" fillId="4" borderId="15" xfId="2" applyNumberFormat="1" applyFont="1" applyFill="1" applyBorder="1" applyAlignment="1">
      <alignment horizontal="left" vertical="center" shrinkToFit="1"/>
    </xf>
    <xf numFmtId="0" fontId="7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left" vertical="center"/>
    </xf>
    <xf numFmtId="164" fontId="7" fillId="0" borderId="17" xfId="1" applyNumberFormat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42" fontId="6" fillId="0" borderId="17" xfId="1" applyNumberFormat="1" applyFont="1" applyBorder="1" applyAlignment="1">
      <alignment horizontal="left" vertical="center" wrapText="1"/>
    </xf>
    <xf numFmtId="42" fontId="6" fillId="0" borderId="18" xfId="2" applyNumberFormat="1" applyFont="1" applyFill="1" applyBorder="1" applyAlignment="1">
      <alignment horizontal="left" vertical="center" shrinkToFit="1"/>
    </xf>
    <xf numFmtId="0" fontId="7" fillId="0" borderId="19" xfId="1" applyFont="1" applyBorder="1" applyAlignment="1">
      <alignment horizontal="center" vertical="center" wrapText="1"/>
    </xf>
    <xf numFmtId="164" fontId="7" fillId="0" borderId="20" xfId="1" applyNumberFormat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42" fontId="7" fillId="0" borderId="20" xfId="1" applyNumberFormat="1" applyFont="1" applyBorder="1" applyAlignment="1">
      <alignment horizontal="left" vertical="center" wrapText="1"/>
    </xf>
    <xf numFmtId="42" fontId="7" fillId="0" borderId="21" xfId="2" applyNumberFormat="1" applyFont="1" applyFill="1" applyBorder="1" applyAlignment="1">
      <alignment horizontal="left" vertical="center" wrapText="1"/>
    </xf>
    <xf numFmtId="42" fontId="6" fillId="5" borderId="15" xfId="2" applyNumberFormat="1" applyFont="1" applyFill="1" applyBorder="1" applyAlignment="1">
      <alignment horizontal="left" vertical="center" shrinkToFit="1"/>
    </xf>
    <xf numFmtId="0" fontId="6" fillId="3" borderId="11" xfId="1" applyFont="1" applyFill="1" applyBorder="1" applyAlignment="1">
      <alignment horizontal="left" vertical="center" wrapText="1"/>
    </xf>
    <xf numFmtId="0" fontId="6" fillId="0" borderId="13" xfId="1" applyFont="1" applyBorder="1" applyAlignment="1">
      <alignment vertical="center" wrapText="1"/>
    </xf>
    <xf numFmtId="164" fontId="7" fillId="0" borderId="14" xfId="1" applyNumberFormat="1" applyFont="1" applyBorder="1" applyAlignment="1">
      <alignment vertical="center" wrapText="1"/>
    </xf>
    <xf numFmtId="0" fontId="6" fillId="0" borderId="14" xfId="1" applyFont="1" applyBorder="1" applyAlignment="1">
      <alignment horizontal="center" vertical="center" wrapText="1"/>
    </xf>
    <xf numFmtId="42" fontId="7" fillId="0" borderId="14" xfId="1" applyNumberFormat="1" applyFont="1" applyBorder="1" applyAlignment="1">
      <alignment vertical="center" wrapText="1"/>
    </xf>
    <xf numFmtId="42" fontId="7" fillId="0" borderId="15" xfId="2" applyNumberFormat="1" applyFont="1" applyFill="1" applyBorder="1" applyAlignment="1">
      <alignment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left" vertical="center"/>
    </xf>
    <xf numFmtId="164" fontId="7" fillId="0" borderId="23" xfId="1" applyNumberFormat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42" fontId="6" fillId="0" borderId="23" xfId="1" applyNumberFormat="1" applyFont="1" applyBorder="1" applyAlignment="1">
      <alignment horizontal="left" vertical="center" wrapText="1"/>
    </xf>
    <xf numFmtId="42" fontId="6" fillId="0" borderId="24" xfId="2" applyNumberFormat="1" applyFont="1" applyFill="1" applyBorder="1" applyAlignment="1">
      <alignment horizontal="left" vertical="center" shrinkToFit="1"/>
    </xf>
    <xf numFmtId="0" fontId="6" fillId="0" borderId="13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left" vertical="center"/>
    </xf>
    <xf numFmtId="42" fontId="6" fillId="4" borderId="18" xfId="2" applyNumberFormat="1" applyFont="1" applyFill="1" applyBorder="1" applyAlignment="1">
      <alignment horizontal="left" vertical="center" shrinkToFit="1"/>
    </xf>
    <xf numFmtId="0" fontId="6" fillId="0" borderId="25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left" vertical="center"/>
    </xf>
    <xf numFmtId="164" fontId="7" fillId="0" borderId="26" xfId="1" applyNumberFormat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42" fontId="6" fillId="0" borderId="26" xfId="1" applyNumberFormat="1" applyFont="1" applyBorder="1" applyAlignment="1">
      <alignment horizontal="left" vertical="center" wrapText="1"/>
    </xf>
    <xf numFmtId="42" fontId="6" fillId="0" borderId="27" xfId="2" applyNumberFormat="1" applyFont="1" applyFill="1" applyBorder="1" applyAlignment="1">
      <alignment horizontal="left" vertical="center" shrinkToFit="1"/>
    </xf>
    <xf numFmtId="0" fontId="6" fillId="3" borderId="28" xfId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left" vertical="center"/>
    </xf>
    <xf numFmtId="164" fontId="7" fillId="3" borderId="29" xfId="1" applyNumberFormat="1" applyFont="1" applyFill="1" applyBorder="1" applyAlignment="1">
      <alignment horizontal="center" vertical="center" wrapText="1"/>
    </xf>
    <xf numFmtId="0" fontId="6" fillId="3" borderId="29" xfId="1" applyFont="1" applyFill="1" applyBorder="1" applyAlignment="1">
      <alignment horizontal="center" vertical="center" wrapText="1"/>
    </xf>
    <xf numFmtId="42" fontId="7" fillId="3" borderId="29" xfId="1" applyNumberFormat="1" applyFont="1" applyFill="1" applyBorder="1" applyAlignment="1">
      <alignment horizontal="left" vertical="center" wrapText="1"/>
    </xf>
    <xf numFmtId="42" fontId="7" fillId="3" borderId="30" xfId="2" applyNumberFormat="1" applyFont="1" applyFill="1" applyBorder="1" applyAlignment="1">
      <alignment horizontal="left" vertical="center" wrapText="1"/>
    </xf>
    <xf numFmtId="0" fontId="9" fillId="3" borderId="11" xfId="1" applyFont="1" applyFill="1" applyBorder="1" applyAlignment="1">
      <alignment horizontal="left" vertical="center"/>
    </xf>
    <xf numFmtId="0" fontId="6" fillId="3" borderId="29" xfId="1" applyFont="1" applyFill="1" applyBorder="1" applyAlignment="1">
      <alignment horizontal="left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left" vertical="center"/>
    </xf>
    <xf numFmtId="0" fontId="7" fillId="0" borderId="31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left" vertical="center"/>
    </xf>
    <xf numFmtId="164" fontId="7" fillId="0" borderId="32" xfId="1" applyNumberFormat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 wrapText="1"/>
    </xf>
    <xf numFmtId="42" fontId="6" fillId="0" borderId="32" xfId="1" applyNumberFormat="1" applyFont="1" applyBorder="1" applyAlignment="1">
      <alignment horizontal="left" vertical="center" wrapText="1"/>
    </xf>
    <xf numFmtId="42" fontId="6" fillId="0" borderId="33" xfId="2" applyNumberFormat="1" applyFont="1" applyFill="1" applyBorder="1" applyAlignment="1">
      <alignment horizontal="left" vertical="center" shrinkToFit="1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/>
    </xf>
    <xf numFmtId="164" fontId="7" fillId="0" borderId="2" xfId="1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42" fontId="6" fillId="0" borderId="2" xfId="1" applyNumberFormat="1" applyFont="1" applyBorder="1" applyAlignment="1">
      <alignment horizontal="left" vertical="center" wrapText="1"/>
    </xf>
    <xf numFmtId="42" fontId="6" fillId="0" borderId="3" xfId="2" applyNumberFormat="1" applyFont="1" applyFill="1" applyBorder="1" applyAlignment="1">
      <alignment horizontal="left" vertical="center" shrinkToFit="1"/>
    </xf>
    <xf numFmtId="42" fontId="7" fillId="3" borderId="12" xfId="3" applyNumberFormat="1" applyFont="1" applyFill="1" applyBorder="1" applyAlignment="1">
      <alignment horizontal="left" vertical="center" wrapText="1"/>
    </xf>
    <xf numFmtId="42" fontId="6" fillId="0" borderId="15" xfId="3" applyNumberFormat="1" applyFont="1" applyFill="1" applyBorder="1" applyAlignment="1">
      <alignment horizontal="left" vertical="center" shrinkToFit="1"/>
    </xf>
    <xf numFmtId="42" fontId="7" fillId="0" borderId="15" xfId="3" applyNumberFormat="1" applyFont="1" applyFill="1" applyBorder="1" applyAlignment="1">
      <alignment horizontal="left" vertical="center" shrinkToFit="1"/>
    </xf>
    <xf numFmtId="42" fontId="6" fillId="5" borderId="15" xfId="3" applyNumberFormat="1" applyFont="1" applyFill="1" applyBorder="1" applyAlignment="1">
      <alignment horizontal="left" vertical="center" shrinkToFit="1"/>
    </xf>
    <xf numFmtId="42" fontId="6" fillId="0" borderId="24" xfId="3" applyNumberFormat="1" applyFont="1" applyFill="1" applyBorder="1" applyAlignment="1">
      <alignment horizontal="left" vertical="center" shrinkToFit="1"/>
    </xf>
    <xf numFmtId="42" fontId="7" fillId="3" borderId="30" xfId="3" applyNumberFormat="1" applyFont="1" applyFill="1" applyBorder="1" applyAlignment="1">
      <alignment horizontal="left" vertical="center" wrapText="1"/>
    </xf>
    <xf numFmtId="42" fontId="7" fillId="0" borderId="15" xfId="3" applyNumberFormat="1" applyFont="1" applyFill="1" applyBorder="1" applyAlignment="1">
      <alignment horizontal="left" vertical="center" wrapText="1"/>
    </xf>
    <xf numFmtId="42" fontId="6" fillId="4" borderId="15" xfId="3" applyNumberFormat="1" applyFont="1" applyFill="1" applyBorder="1" applyAlignment="1">
      <alignment horizontal="left" vertical="center" shrinkToFit="1"/>
    </xf>
    <xf numFmtId="0" fontId="12" fillId="0" borderId="13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left" vertical="center"/>
    </xf>
    <xf numFmtId="164" fontId="12" fillId="0" borderId="14" xfId="1" applyNumberFormat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42" fontId="13" fillId="0" borderId="14" xfId="1" applyNumberFormat="1" applyFont="1" applyBorder="1" applyAlignment="1">
      <alignment horizontal="left" vertical="center" wrapText="1"/>
    </xf>
    <xf numFmtId="42" fontId="13" fillId="0" borderId="15" xfId="2" applyNumberFormat="1" applyFont="1" applyFill="1" applyBorder="1" applyAlignment="1">
      <alignment horizontal="left" vertical="center" shrinkToFit="1"/>
    </xf>
    <xf numFmtId="0" fontId="6" fillId="0" borderId="14" xfId="1" applyFont="1" applyBorder="1" applyAlignment="1">
      <alignment vertical="center" wrapText="1"/>
    </xf>
    <xf numFmtId="42" fontId="6" fillId="0" borderId="15" xfId="4" applyNumberFormat="1" applyFont="1" applyFill="1" applyBorder="1" applyAlignment="1">
      <alignment horizontal="left" vertical="center" shrinkToFit="1"/>
    </xf>
    <xf numFmtId="42" fontId="7" fillId="0" borderId="15" xfId="4" applyNumberFormat="1" applyFont="1" applyFill="1" applyBorder="1" applyAlignment="1">
      <alignment horizontal="left" vertical="center" shrinkToFit="1"/>
    </xf>
    <xf numFmtId="42" fontId="6" fillId="4" borderId="15" xfId="4" applyNumberFormat="1" applyFont="1" applyFill="1" applyBorder="1" applyAlignment="1">
      <alignment horizontal="left" vertical="center" shrinkToFit="1"/>
    </xf>
    <xf numFmtId="42" fontId="6" fillId="0" borderId="24" xfId="4" applyNumberFormat="1" applyFont="1" applyFill="1" applyBorder="1" applyAlignment="1">
      <alignment horizontal="left" vertical="center" shrinkToFit="1"/>
    </xf>
    <xf numFmtId="0" fontId="5" fillId="0" borderId="34" xfId="1" applyBorder="1" applyAlignment="1">
      <alignment horizontal="left" vertical="top"/>
    </xf>
    <xf numFmtId="0" fontId="6" fillId="0" borderId="14" xfId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8" fillId="0" borderId="14" xfId="1" applyFont="1" applyBorder="1" applyAlignment="1">
      <alignment horizontal="left" vertical="center"/>
    </xf>
    <xf numFmtId="0" fontId="6" fillId="3" borderId="35" xfId="1" applyFont="1" applyFill="1" applyBorder="1" applyAlignment="1">
      <alignment horizontal="center" vertical="center" wrapText="1"/>
    </xf>
    <xf numFmtId="0" fontId="6" fillId="3" borderId="36" xfId="1" applyFont="1" applyFill="1" applyBorder="1" applyAlignment="1">
      <alignment horizontal="left" vertical="center"/>
    </xf>
    <xf numFmtId="164" fontId="7" fillId="3" borderId="36" xfId="1" applyNumberFormat="1" applyFont="1" applyFill="1" applyBorder="1" applyAlignment="1">
      <alignment horizontal="center" vertical="center" wrapText="1"/>
    </xf>
    <xf numFmtId="0" fontId="6" fillId="3" borderId="36" xfId="1" applyFont="1" applyFill="1" applyBorder="1" applyAlignment="1">
      <alignment horizontal="center" vertical="center" wrapText="1"/>
    </xf>
    <xf numFmtId="42" fontId="7" fillId="3" borderId="36" xfId="1" applyNumberFormat="1" applyFont="1" applyFill="1" applyBorder="1" applyAlignment="1">
      <alignment horizontal="left" vertical="center" wrapText="1"/>
    </xf>
    <xf numFmtId="42" fontId="7" fillId="3" borderId="37" xfId="2" applyNumberFormat="1" applyFont="1" applyFill="1" applyBorder="1" applyAlignment="1">
      <alignment horizontal="left" vertical="center" wrapText="1"/>
    </xf>
    <xf numFmtId="0" fontId="15" fillId="2" borderId="0" xfId="5" applyFont="1" applyFill="1" applyAlignment="1">
      <alignment vertical="center"/>
    </xf>
    <xf numFmtId="0" fontId="16" fillId="0" borderId="0" xfId="1" applyFont="1" applyAlignment="1">
      <alignment horizontal="center" vertical="top"/>
    </xf>
    <xf numFmtId="0" fontId="17" fillId="2" borderId="0" xfId="5" applyFont="1" applyFill="1" applyAlignment="1">
      <alignment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42" fontId="6" fillId="0" borderId="40" xfId="1" applyNumberFormat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left" vertical="center"/>
    </xf>
    <xf numFmtId="0" fontId="7" fillId="0" borderId="20" xfId="1" applyFont="1" applyBorder="1" applyAlignment="1">
      <alignment horizontal="center" vertical="center"/>
    </xf>
    <xf numFmtId="42" fontId="7" fillId="0" borderId="21" xfId="1" applyNumberFormat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42" fontId="7" fillId="0" borderId="15" xfId="1" applyNumberFormat="1" applyFont="1" applyBorder="1" applyAlignment="1">
      <alignment horizontal="left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left" vertical="center" wrapText="1"/>
    </xf>
    <xf numFmtId="0" fontId="7" fillId="0" borderId="26" xfId="1" applyFont="1" applyBorder="1" applyAlignment="1">
      <alignment horizontal="center" vertical="center"/>
    </xf>
    <xf numFmtId="42" fontId="7" fillId="0" borderId="27" xfId="1" applyNumberFormat="1" applyFont="1" applyBorder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42" fontId="7" fillId="0" borderId="0" xfId="1" applyNumberFormat="1" applyFont="1" applyAlignment="1">
      <alignment horizontal="left" vertical="center" shrinkToFit="1"/>
    </xf>
    <xf numFmtId="42" fontId="7" fillId="0" borderId="15" xfId="1" applyNumberFormat="1" applyFont="1" applyBorder="1" applyAlignment="1">
      <alignment horizontal="left" vertical="center" shrinkToFit="1"/>
    </xf>
    <xf numFmtId="0" fontId="7" fillId="0" borderId="14" xfId="1" applyFont="1" applyBorder="1" applyAlignment="1">
      <alignment horizontal="left" vertical="center" wrapText="1"/>
    </xf>
    <xf numFmtId="42" fontId="16" fillId="0" borderId="0" xfId="1" applyNumberFormat="1" applyFont="1" applyAlignment="1">
      <alignment horizontal="center" vertical="top"/>
    </xf>
    <xf numFmtId="42" fontId="7" fillId="0" borderId="27" xfId="1" applyNumberFormat="1" applyFont="1" applyBorder="1" applyAlignment="1">
      <alignment horizontal="left" vertical="center" shrinkToFit="1"/>
    </xf>
    <xf numFmtId="0" fontId="7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42" fontId="6" fillId="0" borderId="0" xfId="1" applyNumberFormat="1" applyFont="1" applyAlignment="1">
      <alignment horizontal="center" vertical="center"/>
    </xf>
    <xf numFmtId="0" fontId="5" fillId="0" borderId="0" xfId="1" applyAlignment="1">
      <alignment horizontal="center" vertical="top"/>
    </xf>
    <xf numFmtId="0" fontId="2" fillId="0" borderId="0" xfId="5"/>
    <xf numFmtId="0" fontId="19" fillId="0" borderId="2" xfId="6" applyFont="1" applyBorder="1" applyAlignment="1">
      <alignment horizontal="center"/>
    </xf>
    <xf numFmtId="0" fontId="19" fillId="0" borderId="23" xfId="6" applyFont="1" applyBorder="1" applyAlignment="1">
      <alignment horizontal="center"/>
    </xf>
    <xf numFmtId="0" fontId="19" fillId="0" borderId="52" xfId="6" applyFont="1" applyBorder="1" applyAlignment="1">
      <alignment horizontal="center"/>
    </xf>
    <xf numFmtId="0" fontId="19" fillId="0" borderId="36" xfId="6" applyFont="1" applyBorder="1" applyAlignment="1">
      <alignment horizontal="center"/>
    </xf>
    <xf numFmtId="167" fontId="20" fillId="0" borderId="56" xfId="7" applyNumberFormat="1" applyFont="1" applyFill="1" applyBorder="1"/>
    <xf numFmtId="167" fontId="20" fillId="0" borderId="49" xfId="7" applyNumberFormat="1" applyFont="1" applyFill="1" applyBorder="1"/>
    <xf numFmtId="167" fontId="20" fillId="0" borderId="50" xfId="7" applyNumberFormat="1" applyFont="1" applyFill="1" applyBorder="1" applyAlignment="1">
      <alignment horizontal="center"/>
    </xf>
    <xf numFmtId="167" fontId="20" fillId="0" borderId="50" xfId="7" applyNumberFormat="1" applyFont="1" applyFill="1" applyBorder="1"/>
    <xf numFmtId="166" fontId="20" fillId="0" borderId="49" xfId="7" applyFont="1" applyFill="1" applyBorder="1" applyAlignment="1">
      <alignment horizontal="center"/>
    </xf>
    <xf numFmtId="166" fontId="20" fillId="0" borderId="50" xfId="7" applyFont="1" applyFill="1" applyBorder="1" applyAlignment="1">
      <alignment horizontal="center"/>
    </xf>
    <xf numFmtId="166" fontId="20" fillId="0" borderId="51" xfId="7" applyFont="1" applyFill="1" applyBorder="1" applyAlignment="1">
      <alignment horizontal="center"/>
    </xf>
    <xf numFmtId="167" fontId="20" fillId="0" borderId="52" xfId="7" applyNumberFormat="1" applyFont="1" applyFill="1" applyBorder="1" applyAlignment="1">
      <alignment horizontal="center"/>
    </xf>
    <xf numFmtId="0" fontId="20" fillId="0" borderId="57" xfId="6" applyFont="1" applyBorder="1"/>
    <xf numFmtId="166" fontId="19" fillId="0" borderId="22" xfId="7" applyFont="1" applyFill="1" applyBorder="1" applyAlignment="1">
      <alignment horizontal="center"/>
    </xf>
    <xf numFmtId="167" fontId="19" fillId="0" borderId="47" xfId="7" applyNumberFormat="1" applyFont="1" applyFill="1" applyBorder="1"/>
    <xf numFmtId="167" fontId="19" fillId="0" borderId="0" xfId="7" applyNumberFormat="1" applyFont="1" applyFill="1" applyBorder="1" applyAlignment="1">
      <alignment horizontal="center"/>
    </xf>
    <xf numFmtId="167" fontId="19" fillId="0" borderId="0" xfId="7" applyNumberFormat="1" applyFont="1" applyFill="1" applyBorder="1"/>
    <xf numFmtId="166" fontId="20" fillId="0" borderId="47" xfId="7" applyFont="1" applyFill="1" applyBorder="1"/>
    <xf numFmtId="166" fontId="20" fillId="0" borderId="0" xfId="7" applyFont="1" applyFill="1" applyBorder="1"/>
    <xf numFmtId="166" fontId="20" fillId="0" borderId="48" xfId="7" applyFont="1" applyFill="1" applyBorder="1"/>
    <xf numFmtId="167" fontId="20" fillId="0" borderId="23" xfId="7" applyNumberFormat="1" applyFont="1" applyFill="1" applyBorder="1"/>
    <xf numFmtId="0" fontId="20" fillId="0" borderId="24" xfId="6" applyFont="1" applyBorder="1"/>
    <xf numFmtId="168" fontId="19" fillId="0" borderId="22" xfId="7" applyNumberFormat="1" applyFont="1" applyFill="1" applyBorder="1" applyAlignment="1"/>
    <xf numFmtId="169" fontId="20" fillId="0" borderId="22" xfId="7" applyNumberFormat="1" applyFont="1" applyFill="1" applyBorder="1" applyAlignment="1">
      <alignment horizontal="center"/>
    </xf>
    <xf numFmtId="167" fontId="20" fillId="0" borderId="47" xfId="7" applyNumberFormat="1" applyFont="1" applyFill="1" applyBorder="1"/>
    <xf numFmtId="167" fontId="20" fillId="0" borderId="0" xfId="7" applyNumberFormat="1" applyFont="1" applyFill="1" applyBorder="1"/>
    <xf numFmtId="166" fontId="20" fillId="0" borderId="0" xfId="7" applyFont="1" applyFill="1" applyBorder="1" applyAlignment="1">
      <alignment horizontal="left"/>
    </xf>
    <xf numFmtId="168" fontId="20" fillId="0" borderId="22" xfId="7" applyNumberFormat="1" applyFont="1" applyFill="1" applyBorder="1" applyAlignment="1">
      <alignment horizontal="center"/>
    </xf>
    <xf numFmtId="167" fontId="20" fillId="0" borderId="48" xfId="7" applyNumberFormat="1" applyFont="1" applyFill="1" applyBorder="1"/>
    <xf numFmtId="168" fontId="20" fillId="0" borderId="22" xfId="7" applyNumberFormat="1" applyFont="1" applyFill="1" applyBorder="1" applyAlignment="1">
      <alignment horizontal="right"/>
    </xf>
    <xf numFmtId="170" fontId="20" fillId="0" borderId="48" xfId="7" applyNumberFormat="1" applyFont="1" applyFill="1" applyBorder="1"/>
    <xf numFmtId="168" fontId="20" fillId="0" borderId="35" xfId="7" applyNumberFormat="1" applyFont="1" applyFill="1" applyBorder="1"/>
    <xf numFmtId="167" fontId="20" fillId="0" borderId="53" xfId="7" applyNumberFormat="1" applyFont="1" applyFill="1" applyBorder="1"/>
    <xf numFmtId="167" fontId="20" fillId="0" borderId="54" xfId="7" applyNumberFormat="1" applyFont="1" applyFill="1" applyBorder="1"/>
    <xf numFmtId="166" fontId="20" fillId="0" borderId="53" xfId="7" applyFont="1" applyFill="1" applyBorder="1"/>
    <xf numFmtId="166" fontId="20" fillId="0" borderId="54" xfId="7" applyFont="1" applyFill="1" applyBorder="1"/>
    <xf numFmtId="166" fontId="20" fillId="0" borderId="55" xfId="7" applyFont="1" applyFill="1" applyBorder="1"/>
    <xf numFmtId="167" fontId="20" fillId="0" borderId="36" xfId="7" applyNumberFormat="1" applyFont="1" applyFill="1" applyBorder="1"/>
    <xf numFmtId="0" fontId="20" fillId="0" borderId="37" xfId="6" applyFont="1" applyBorder="1"/>
    <xf numFmtId="167" fontId="20" fillId="0" borderId="22" xfId="7" applyNumberFormat="1" applyFont="1" applyFill="1" applyBorder="1"/>
    <xf numFmtId="167" fontId="21" fillId="0" borderId="23" xfId="7" quotePrefix="1" applyNumberFormat="1" applyFont="1" applyFill="1" applyBorder="1" applyAlignment="1">
      <alignment horizontal="right"/>
    </xf>
    <xf numFmtId="167" fontId="21" fillId="0" borderId="23" xfId="7" applyNumberFormat="1" applyFont="1" applyFill="1" applyBorder="1"/>
    <xf numFmtId="0" fontId="21" fillId="0" borderId="0" xfId="6" applyFont="1"/>
    <xf numFmtId="167" fontId="19" fillId="0" borderId="23" xfId="7" applyNumberFormat="1" applyFont="1" applyFill="1" applyBorder="1"/>
    <xf numFmtId="0" fontId="20" fillId="0" borderId="24" xfId="6" applyFont="1" applyBorder="1" applyAlignment="1">
      <alignment horizontal="left"/>
    </xf>
    <xf numFmtId="2" fontId="2" fillId="0" borderId="0" xfId="5" applyNumberFormat="1"/>
    <xf numFmtId="167" fontId="20" fillId="0" borderId="35" xfId="7" applyNumberFormat="1" applyFont="1" applyFill="1" applyBorder="1"/>
    <xf numFmtId="0" fontId="20" fillId="0" borderId="58" xfId="6" applyFont="1" applyBorder="1"/>
    <xf numFmtId="0" fontId="20" fillId="0" borderId="59" xfId="6" applyFont="1" applyBorder="1"/>
    <xf numFmtId="0" fontId="20" fillId="0" borderId="59" xfId="6" applyFont="1" applyBorder="1" applyAlignment="1">
      <alignment horizontal="right"/>
    </xf>
    <xf numFmtId="167" fontId="19" fillId="0" borderId="59" xfId="6" applyNumberFormat="1" applyFont="1" applyBorder="1"/>
    <xf numFmtId="0" fontId="19" fillId="0" borderId="60" xfId="6" applyFont="1" applyBorder="1"/>
    <xf numFmtId="0" fontId="20" fillId="0" borderId="61" xfId="6" applyFont="1" applyBorder="1"/>
    <xf numFmtId="0" fontId="20" fillId="0" borderId="0" xfId="6" applyFont="1"/>
    <xf numFmtId="0" fontId="20" fillId="0" borderId="62" xfId="6" applyFont="1" applyBorder="1"/>
    <xf numFmtId="167" fontId="20" fillId="0" borderId="0" xfId="6" applyNumberFormat="1" applyFont="1"/>
    <xf numFmtId="0" fontId="20" fillId="0" borderId="0" xfId="6" applyFont="1" applyAlignment="1">
      <alignment horizontal="center"/>
    </xf>
    <xf numFmtId="167" fontId="20" fillId="0" borderId="0" xfId="6" applyNumberFormat="1" applyFont="1" applyAlignment="1">
      <alignment horizontal="center"/>
    </xf>
    <xf numFmtId="172" fontId="20" fillId="0" borderId="0" xfId="8" applyNumberFormat="1" applyFont="1" applyFill="1" applyAlignment="1"/>
    <xf numFmtId="0" fontId="2" fillId="5" borderId="0" xfId="5" applyFill="1"/>
    <xf numFmtId="173" fontId="3" fillId="0" borderId="0" xfId="5" applyNumberFormat="1" applyFont="1"/>
    <xf numFmtId="0" fontId="19" fillId="0" borderId="0" xfId="6" applyFont="1"/>
    <xf numFmtId="0" fontId="22" fillId="0" borderId="0" xfId="6" applyFont="1"/>
    <xf numFmtId="172" fontId="22" fillId="0" borderId="0" xfId="8" applyNumberFormat="1" applyFont="1" applyFill="1" applyAlignment="1"/>
    <xf numFmtId="0" fontId="19" fillId="5" borderId="0" xfId="6" applyFont="1" applyFill="1"/>
    <xf numFmtId="0" fontId="2" fillId="0" borderId="61" xfId="5" applyBorder="1"/>
    <xf numFmtId="0" fontId="4" fillId="5" borderId="0" xfId="5" quotePrefix="1" applyFont="1" applyFill="1"/>
    <xf numFmtId="0" fontId="4" fillId="5" borderId="0" xfId="5" applyFont="1" applyFill="1"/>
    <xf numFmtId="0" fontId="4" fillId="5" borderId="0" xfId="5" applyFont="1" applyFill="1" applyAlignment="1">
      <alignment horizontal="center"/>
    </xf>
    <xf numFmtId="0" fontId="2" fillId="0" borderId="62" xfId="5" applyBorder="1"/>
    <xf numFmtId="0" fontId="2" fillId="0" borderId="63" xfId="5" applyBorder="1"/>
    <xf numFmtId="0" fontId="2" fillId="0" borderId="64" xfId="5" applyBorder="1"/>
    <xf numFmtId="0" fontId="4" fillId="5" borderId="64" xfId="5" quotePrefix="1" applyFont="1" applyFill="1" applyBorder="1"/>
    <xf numFmtId="0" fontId="4" fillId="5" borderId="64" xfId="5" applyFont="1" applyFill="1" applyBorder="1"/>
    <xf numFmtId="172" fontId="4" fillId="5" borderId="64" xfId="5" applyNumberFormat="1" applyFont="1" applyFill="1" applyBorder="1" applyAlignment="1">
      <alignment horizontal="center"/>
    </xf>
    <xf numFmtId="0" fontId="2" fillId="0" borderId="65" xfId="5" applyBorder="1"/>
    <xf numFmtId="171" fontId="20" fillId="0" borderId="0" xfId="8" applyFont="1" applyFill="1" applyAlignment="1"/>
    <xf numFmtId="0" fontId="20" fillId="0" borderId="0" xfId="6" applyFont="1" applyAlignment="1">
      <alignment horizontal="center" vertical="center"/>
    </xf>
    <xf numFmtId="0" fontId="3" fillId="0" borderId="0" xfId="5" applyFont="1"/>
    <xf numFmtId="0" fontId="4" fillId="5" borderId="64" xfId="5" applyFont="1" applyFill="1" applyBorder="1" applyAlignment="1">
      <alignment horizontal="center"/>
    </xf>
    <xf numFmtId="174" fontId="4" fillId="5" borderId="64" xfId="5" applyNumberFormat="1" applyFont="1" applyFill="1" applyBorder="1" applyAlignment="1">
      <alignment horizontal="center"/>
    </xf>
    <xf numFmtId="174" fontId="4" fillId="5" borderId="0" xfId="5" applyNumberFormat="1" applyFont="1" applyFill="1" applyAlignment="1">
      <alignment horizontal="center"/>
    </xf>
    <xf numFmtId="43" fontId="2" fillId="0" borderId="0" xfId="5" applyNumberFormat="1"/>
    <xf numFmtId="0" fontId="23" fillId="0" borderId="0" xfId="9" applyFont="1"/>
    <xf numFmtId="0" fontId="23" fillId="0" borderId="0" xfId="9" applyFont="1" applyAlignment="1">
      <alignment horizontal="center"/>
    </xf>
    <xf numFmtId="0" fontId="24" fillId="0" borderId="67" xfId="9" applyFont="1" applyBorder="1" applyAlignment="1">
      <alignment vertical="center"/>
    </xf>
    <xf numFmtId="0" fontId="24" fillId="0" borderId="67" xfId="9" applyFont="1" applyBorder="1" applyAlignment="1">
      <alignment horizontal="center" vertical="center"/>
    </xf>
    <xf numFmtId="0" fontId="23" fillId="0" borderId="0" xfId="9" applyFont="1" applyAlignment="1">
      <alignment vertical="center"/>
    </xf>
    <xf numFmtId="0" fontId="24" fillId="0" borderId="74" xfId="9" applyFont="1" applyBorder="1" applyAlignment="1">
      <alignment horizontal="center" vertical="center"/>
    </xf>
    <xf numFmtId="0" fontId="25" fillId="0" borderId="79" xfId="9" applyFont="1" applyBorder="1" applyAlignment="1">
      <alignment vertical="center" wrapText="1"/>
    </xf>
    <xf numFmtId="0" fontId="23" fillId="0" borderId="8" xfId="9" applyFont="1" applyBorder="1"/>
    <xf numFmtId="0" fontId="23" fillId="0" borderId="80" xfId="9" applyFont="1" applyBorder="1"/>
    <xf numFmtId="0" fontId="23" fillId="0" borderId="81" xfId="9" applyFont="1" applyBorder="1"/>
    <xf numFmtId="0" fontId="23" fillId="0" borderId="80" xfId="9" applyFont="1" applyBorder="1" applyAlignment="1">
      <alignment horizontal="center"/>
    </xf>
    <xf numFmtId="0" fontId="23" fillId="0" borderId="82" xfId="9" applyFont="1" applyBorder="1" applyAlignment="1">
      <alignment horizontal="center"/>
    </xf>
    <xf numFmtId="0" fontId="26" fillId="0" borderId="82" xfId="9" applyFont="1" applyBorder="1" applyAlignment="1">
      <alignment horizontal="center"/>
    </xf>
    <xf numFmtId="0" fontId="26" fillId="0" borderId="82" xfId="9" applyFont="1" applyBorder="1"/>
    <xf numFmtId="175" fontId="27" fillId="0" borderId="8" xfId="10" applyFont="1" applyFill="1" applyBorder="1"/>
    <xf numFmtId="0" fontId="23" fillId="0" borderId="83" xfId="9" applyFont="1" applyBorder="1"/>
    <xf numFmtId="0" fontId="25" fillId="0" borderId="84" xfId="9" applyFont="1" applyBorder="1" applyAlignment="1">
      <alignment vertical="center" wrapText="1"/>
    </xf>
    <xf numFmtId="0" fontId="23" fillId="0" borderId="20" xfId="9" applyFont="1" applyBorder="1"/>
    <xf numFmtId="0" fontId="23" fillId="0" borderId="85" xfId="9" applyFont="1" applyBorder="1"/>
    <xf numFmtId="0" fontId="23" fillId="0" borderId="86" xfId="9" applyFont="1" applyBorder="1"/>
    <xf numFmtId="0" fontId="23" fillId="0" borderId="85" xfId="9" applyFont="1" applyBorder="1" applyAlignment="1">
      <alignment horizontal="center"/>
    </xf>
    <xf numFmtId="0" fontId="23" fillId="0" borderId="34" xfId="9" applyFont="1" applyBorder="1" applyAlignment="1">
      <alignment horizontal="center"/>
    </xf>
    <xf numFmtId="0" fontId="23" fillId="0" borderId="34" xfId="9" applyFont="1" applyBorder="1"/>
    <xf numFmtId="175" fontId="27" fillId="0" borderId="20" xfId="10" applyFont="1" applyFill="1" applyBorder="1"/>
    <xf numFmtId="0" fontId="23" fillId="0" borderId="87" xfId="9" applyFont="1" applyBorder="1"/>
    <xf numFmtId="0" fontId="28" fillId="0" borderId="88" xfId="11" applyFont="1" applyBorder="1" applyAlignment="1">
      <alignment horizontal="center"/>
    </xf>
    <xf numFmtId="0" fontId="23" fillId="0" borderId="14" xfId="9" applyFont="1" applyBorder="1"/>
    <xf numFmtId="0" fontId="28" fillId="0" borderId="89" xfId="11" applyFont="1" applyBorder="1" applyAlignment="1">
      <alignment horizontal="left" indent="1"/>
    </xf>
    <xf numFmtId="0" fontId="29" fillId="0" borderId="90" xfId="12" applyFont="1" applyBorder="1"/>
    <xf numFmtId="175" fontId="23" fillId="0" borderId="91" xfId="10" applyFont="1" applyFill="1" applyBorder="1" applyAlignment="1">
      <alignment horizontal="center"/>
    </xf>
    <xf numFmtId="175" fontId="23" fillId="0" borderId="89" xfId="10" applyFont="1" applyFill="1" applyBorder="1" applyAlignment="1">
      <alignment horizontal="center"/>
    </xf>
    <xf numFmtId="175" fontId="26" fillId="0" borderId="89" xfId="10" applyFont="1" applyFill="1" applyBorder="1" applyAlignment="1">
      <alignment horizontal="center"/>
    </xf>
    <xf numFmtId="175" fontId="23" fillId="0" borderId="89" xfId="10" applyFont="1" applyFill="1" applyBorder="1"/>
    <xf numFmtId="0" fontId="23" fillId="0" borderId="89" xfId="9" applyFont="1" applyBorder="1" applyAlignment="1">
      <alignment horizontal="center"/>
    </xf>
    <xf numFmtId="0" fontId="23" fillId="0" borderId="89" xfId="9" applyFont="1" applyBorder="1"/>
    <xf numFmtId="175" fontId="26" fillId="0" borderId="20" xfId="9" applyNumberFormat="1" applyFont="1" applyBorder="1"/>
    <xf numFmtId="167" fontId="30" fillId="0" borderId="20" xfId="13" applyNumberFormat="1" applyFont="1" applyFill="1" applyBorder="1"/>
    <xf numFmtId="175" fontId="23" fillId="0" borderId="20" xfId="10" applyFont="1" applyFill="1" applyBorder="1"/>
    <xf numFmtId="0" fontId="28" fillId="0" borderId="20" xfId="11" applyFont="1" applyBorder="1" applyAlignment="1">
      <alignment horizontal="center"/>
    </xf>
    <xf numFmtId="0" fontId="23" fillId="0" borderId="92" xfId="9" applyFont="1" applyBorder="1"/>
    <xf numFmtId="175" fontId="26" fillId="0" borderId="14" xfId="9" applyNumberFormat="1" applyFont="1" applyBorder="1"/>
    <xf numFmtId="167" fontId="30" fillId="0" borderId="14" xfId="13" applyNumberFormat="1" applyFont="1" applyFill="1" applyBorder="1"/>
    <xf numFmtId="175" fontId="23" fillId="0" borderId="14" xfId="10" applyFont="1" applyFill="1" applyBorder="1"/>
    <xf numFmtId="0" fontId="28" fillId="0" borderId="14" xfId="11" applyFont="1" applyBorder="1" applyAlignment="1">
      <alignment horizontal="center"/>
    </xf>
    <xf numFmtId="0" fontId="31" fillId="0" borderId="90" xfId="12" applyFont="1" applyBorder="1"/>
    <xf numFmtId="0" fontId="30" fillId="0" borderId="90" xfId="12" applyFont="1" applyBorder="1" applyAlignment="1">
      <alignment horizontal="left" indent="1"/>
    </xf>
    <xf numFmtId="0" fontId="23" fillId="0" borderId="89" xfId="10" applyNumberFormat="1" applyFont="1" applyFill="1" applyBorder="1" applyAlignment="1">
      <alignment horizontal="center"/>
    </xf>
    <xf numFmtId="176" fontId="23" fillId="0" borderId="89" xfId="14" applyNumberFormat="1" applyFont="1" applyFill="1" applyBorder="1"/>
    <xf numFmtId="0" fontId="23" fillId="0" borderId="88" xfId="9" applyFont="1" applyBorder="1"/>
    <xf numFmtId="0" fontId="23" fillId="0" borderId="92" xfId="9" applyFont="1" applyBorder="1" applyAlignment="1">
      <alignment horizontal="right"/>
    </xf>
    <xf numFmtId="0" fontId="23" fillId="0" borderId="95" xfId="9" applyFont="1" applyBorder="1"/>
    <xf numFmtId="0" fontId="23" fillId="0" borderId="96" xfId="9" applyFont="1" applyBorder="1"/>
    <xf numFmtId="0" fontId="28" fillId="0" borderId="97" xfId="11" applyFont="1" applyBorder="1" applyAlignment="1">
      <alignment horizontal="left" indent="1"/>
    </xf>
    <xf numFmtId="0" fontId="30" fillId="0" borderId="98" xfId="12" applyFont="1" applyBorder="1" applyAlignment="1">
      <alignment horizontal="left" indent="1"/>
    </xf>
    <xf numFmtId="175" fontId="23" fillId="0" borderId="99" xfId="10" applyFont="1" applyFill="1" applyBorder="1" applyAlignment="1">
      <alignment horizontal="center"/>
    </xf>
    <xf numFmtId="175" fontId="23" fillId="0" borderId="97" xfId="10" applyFont="1" applyFill="1" applyBorder="1" applyAlignment="1">
      <alignment horizontal="center"/>
    </xf>
    <xf numFmtId="175" fontId="23" fillId="0" borderId="97" xfId="10" applyFont="1" applyFill="1" applyBorder="1"/>
    <xf numFmtId="175" fontId="23" fillId="0" borderId="97" xfId="10" applyFont="1" applyFill="1" applyBorder="1" applyAlignment="1">
      <alignment horizontal="right"/>
    </xf>
    <xf numFmtId="176" fontId="23" fillId="0" borderId="97" xfId="14" applyNumberFormat="1" applyFont="1" applyFill="1" applyBorder="1"/>
    <xf numFmtId="0" fontId="23" fillId="0" borderId="97" xfId="9" applyFont="1" applyBorder="1" applyAlignment="1">
      <alignment horizontal="center"/>
    </xf>
    <xf numFmtId="0" fontId="23" fillId="0" borderId="97" xfId="9" applyFont="1" applyBorder="1"/>
    <xf numFmtId="175" fontId="26" fillId="0" borderId="74" xfId="9" applyNumberFormat="1" applyFont="1" applyBorder="1"/>
    <xf numFmtId="167" fontId="30" fillId="0" borderId="74" xfId="13" applyNumberFormat="1" applyFont="1" applyFill="1" applyBorder="1"/>
    <xf numFmtId="175" fontId="23" fillId="0" borderId="74" xfId="10" applyFont="1" applyFill="1" applyBorder="1"/>
    <xf numFmtId="0" fontId="28" fillId="0" borderId="74" xfId="11" applyFont="1" applyBorder="1" applyAlignment="1">
      <alignment horizontal="center"/>
    </xf>
    <xf numFmtId="175" fontId="26" fillId="0" borderId="100" xfId="9" applyNumberFormat="1" applyFont="1" applyBorder="1"/>
    <xf numFmtId="0" fontId="28" fillId="0" borderId="84" xfId="11" applyFont="1" applyBorder="1" applyAlignment="1">
      <alignment horizontal="center"/>
    </xf>
    <xf numFmtId="0" fontId="28" fillId="0" borderId="34" xfId="11" applyFont="1" applyBorder="1" applyAlignment="1">
      <alignment horizontal="left" indent="1"/>
    </xf>
    <xf numFmtId="0" fontId="30" fillId="0" borderId="86" xfId="12" applyFont="1" applyBorder="1" applyAlignment="1">
      <alignment horizontal="left" indent="1"/>
    </xf>
    <xf numFmtId="175" fontId="23" fillId="0" borderId="85" xfId="10" applyFont="1" applyFill="1" applyBorder="1" applyAlignment="1">
      <alignment horizontal="center"/>
    </xf>
    <xf numFmtId="175" fontId="23" fillId="0" borderId="34" xfId="10" applyFont="1" applyFill="1" applyBorder="1" applyAlignment="1">
      <alignment horizontal="center"/>
    </xf>
    <xf numFmtId="175" fontId="23" fillId="0" borderId="34" xfId="10" applyFont="1" applyFill="1" applyBorder="1"/>
    <xf numFmtId="176" fontId="23" fillId="0" borderId="34" xfId="14" applyNumberFormat="1" applyFont="1" applyFill="1" applyBorder="1"/>
    <xf numFmtId="175" fontId="26" fillId="0" borderId="23" xfId="9" applyNumberFormat="1" applyFont="1" applyBorder="1"/>
    <xf numFmtId="167" fontId="30" fillId="0" borderId="23" xfId="13" applyNumberFormat="1" applyFont="1" applyFill="1" applyBorder="1"/>
    <xf numFmtId="175" fontId="23" fillId="0" borderId="23" xfId="10" applyFont="1" applyFill="1" applyBorder="1"/>
    <xf numFmtId="0" fontId="28" fillId="0" borderId="23" xfId="11" applyFont="1" applyBorder="1" applyAlignment="1">
      <alignment horizontal="center"/>
    </xf>
    <xf numFmtId="0" fontId="23" fillId="0" borderId="87" xfId="9" applyFont="1" applyBorder="1" applyAlignment="1">
      <alignment horizontal="right"/>
    </xf>
    <xf numFmtId="0" fontId="23" fillId="0" borderId="91" xfId="9" applyFont="1" applyBorder="1"/>
    <xf numFmtId="0" fontId="23" fillId="0" borderId="99" xfId="9" applyFont="1" applyBorder="1"/>
    <xf numFmtId="0" fontId="23" fillId="0" borderId="84" xfId="9" applyFont="1" applyBorder="1"/>
    <xf numFmtId="175" fontId="23" fillId="0" borderId="20" xfId="9" applyNumberFormat="1" applyFont="1" applyBorder="1"/>
    <xf numFmtId="0" fontId="23" fillId="0" borderId="20" xfId="9" applyFont="1" applyBorder="1" applyAlignment="1">
      <alignment horizontal="center"/>
    </xf>
    <xf numFmtId="0" fontId="23" fillId="0" borderId="98" xfId="9" applyFont="1" applyBorder="1"/>
    <xf numFmtId="0" fontId="23" fillId="0" borderId="99" xfId="9" applyFont="1" applyBorder="1" applyAlignment="1">
      <alignment horizontal="center"/>
    </xf>
    <xf numFmtId="175" fontId="23" fillId="0" borderId="96" xfId="9" applyNumberFormat="1" applyFont="1" applyBorder="1"/>
    <xf numFmtId="0" fontId="23" fillId="0" borderId="96" xfId="9" applyFont="1" applyBorder="1" applyAlignment="1">
      <alignment horizontal="center"/>
    </xf>
    <xf numFmtId="0" fontId="23" fillId="0" borderId="101" xfId="9" applyFont="1" applyBorder="1"/>
    <xf numFmtId="175" fontId="27" fillId="0" borderId="0" xfId="10" applyFont="1" applyFill="1"/>
    <xf numFmtId="0" fontId="33" fillId="0" borderId="0" xfId="15" applyFont="1"/>
    <xf numFmtId="0" fontId="34" fillId="0" borderId="0" xfId="15" applyFont="1" applyAlignment="1">
      <alignment vertical="center"/>
    </xf>
    <xf numFmtId="0" fontId="33" fillId="0" borderId="0" xfId="15" applyFont="1" applyAlignment="1">
      <alignment horizontal="center"/>
    </xf>
    <xf numFmtId="0" fontId="35" fillId="0" borderId="0" xfId="16" applyFont="1" applyAlignment="1">
      <alignment horizontal="center"/>
    </xf>
    <xf numFmtId="0" fontId="35" fillId="0" borderId="0" xfId="16" applyFont="1"/>
    <xf numFmtId="175" fontId="35" fillId="0" borderId="0" xfId="17" applyFont="1" applyFill="1" applyBorder="1" applyAlignment="1"/>
    <xf numFmtId="175" fontId="35" fillId="0" borderId="0" xfId="17" applyFont="1" applyFill="1" applyBorder="1" applyAlignment="1">
      <alignment horizontal="center"/>
    </xf>
    <xf numFmtId="175" fontId="35" fillId="0" borderId="0" xfId="17" applyFont="1" applyFill="1"/>
    <xf numFmtId="167" fontId="35" fillId="0" borderId="0" xfId="18" applyNumberFormat="1" applyFont="1" applyFill="1"/>
    <xf numFmtId="0" fontId="36" fillId="0" borderId="28" xfId="16" applyFont="1" applyBorder="1" applyAlignment="1">
      <alignment horizontal="center"/>
    </xf>
    <xf numFmtId="0" fontId="36" fillId="0" borderId="29" xfId="16" applyFont="1" applyBorder="1" applyAlignment="1">
      <alignment horizontal="center"/>
    </xf>
    <xf numFmtId="175" fontId="36" fillId="0" borderId="29" xfId="17" applyFont="1" applyFill="1" applyBorder="1" applyAlignment="1">
      <alignment horizontal="center"/>
    </xf>
    <xf numFmtId="167" fontId="36" fillId="0" borderId="29" xfId="18" applyNumberFormat="1" applyFont="1" applyFill="1" applyBorder="1" applyAlignment="1">
      <alignment horizontal="center"/>
    </xf>
    <xf numFmtId="0" fontId="36" fillId="0" borderId="0" xfId="16" applyFont="1"/>
    <xf numFmtId="0" fontId="37" fillId="0" borderId="103" xfId="16" applyFont="1" applyBorder="1" applyAlignment="1">
      <alignment horizontal="center"/>
    </xf>
    <xf numFmtId="0" fontId="37" fillId="0" borderId="104" xfId="16" applyFont="1" applyBorder="1" applyAlignment="1">
      <alignment horizontal="center"/>
    </xf>
    <xf numFmtId="0" fontId="37" fillId="0" borderId="107" xfId="16" applyFont="1" applyBorder="1" applyAlignment="1">
      <alignment horizontal="center"/>
    </xf>
    <xf numFmtId="175" fontId="37" fillId="0" borderId="107" xfId="17" applyFont="1" applyFill="1" applyBorder="1" applyAlignment="1">
      <alignment horizontal="center"/>
    </xf>
    <xf numFmtId="0" fontId="38" fillId="0" borderId="109" xfId="16" applyFont="1" applyBorder="1" applyAlignment="1">
      <alignment horizontal="center"/>
    </xf>
    <xf numFmtId="166" fontId="38" fillId="0" borderId="110" xfId="18" applyFont="1" applyFill="1" applyBorder="1" applyAlignment="1">
      <alignment horizontal="center"/>
    </xf>
    <xf numFmtId="166" fontId="38" fillId="0" borderId="111" xfId="18" applyFont="1" applyFill="1" applyBorder="1" applyAlignment="1">
      <alignment horizontal="center"/>
    </xf>
    <xf numFmtId="166" fontId="38" fillId="0" borderId="111" xfId="18" applyFont="1" applyFill="1" applyBorder="1" applyAlignment="1"/>
    <xf numFmtId="175" fontId="38" fillId="0" borderId="111" xfId="17" applyFont="1" applyFill="1" applyBorder="1" applyAlignment="1"/>
    <xf numFmtId="175" fontId="38" fillId="0" borderId="111" xfId="17" applyFont="1" applyFill="1" applyBorder="1" applyAlignment="1">
      <alignment horizontal="center"/>
    </xf>
    <xf numFmtId="166" fontId="38" fillId="0" borderId="112" xfId="18" applyFont="1" applyFill="1" applyBorder="1" applyAlignment="1"/>
    <xf numFmtId="0" fontId="38" fillId="0" borderId="113" xfId="16" applyFont="1" applyBorder="1" applyAlignment="1">
      <alignment horizontal="left"/>
    </xf>
    <xf numFmtId="0" fontId="38" fillId="0" borderId="113" xfId="16" applyFont="1" applyBorder="1"/>
    <xf numFmtId="175" fontId="38" fillId="0" borderId="113" xfId="17" applyFont="1" applyFill="1" applyBorder="1"/>
    <xf numFmtId="167" fontId="35" fillId="0" borderId="113" xfId="18" applyNumberFormat="1" applyFont="1" applyFill="1" applyBorder="1"/>
    <xf numFmtId="167" fontId="35" fillId="0" borderId="110" xfId="18" applyNumberFormat="1" applyFont="1" applyFill="1" applyBorder="1"/>
    <xf numFmtId="2" fontId="36" fillId="0" borderId="114" xfId="16" applyNumberFormat="1" applyFont="1" applyBorder="1"/>
    <xf numFmtId="0" fontId="36" fillId="0" borderId="13" xfId="16" applyFont="1" applyBorder="1" applyAlignment="1">
      <alignment horizontal="center"/>
    </xf>
    <xf numFmtId="166" fontId="36" fillId="0" borderId="91" xfId="18" applyFont="1" applyFill="1" applyBorder="1" applyAlignment="1">
      <alignment horizontal="left"/>
    </xf>
    <xf numFmtId="0" fontId="36" fillId="0" borderId="89" xfId="16" applyFont="1" applyBorder="1" applyAlignment="1">
      <alignment horizontal="center"/>
    </xf>
    <xf numFmtId="166" fontId="36" fillId="0" borderId="89" xfId="18" applyFont="1" applyFill="1" applyBorder="1" applyAlignment="1">
      <alignment horizontal="center"/>
    </xf>
    <xf numFmtId="166" fontId="36" fillId="0" borderId="89" xfId="18" applyFont="1" applyFill="1" applyBorder="1" applyAlignment="1">
      <alignment horizontal="left"/>
    </xf>
    <xf numFmtId="175" fontId="36" fillId="0" borderId="89" xfId="17" applyFont="1" applyFill="1" applyBorder="1" applyAlignment="1"/>
    <xf numFmtId="175" fontId="36" fillId="0" borderId="89" xfId="17" applyFont="1" applyFill="1" applyBorder="1" applyAlignment="1">
      <alignment horizontal="left"/>
    </xf>
    <xf numFmtId="166" fontId="36" fillId="0" borderId="90" xfId="18" applyFont="1" applyFill="1" applyBorder="1" applyAlignment="1"/>
    <xf numFmtId="0" fontId="35" fillId="0" borderId="14" xfId="16" applyFont="1" applyBorder="1" applyAlignment="1">
      <alignment horizontal="center"/>
    </xf>
    <xf numFmtId="167" fontId="35" fillId="0" borderId="14" xfId="18" applyNumberFormat="1" applyFont="1" applyFill="1" applyBorder="1"/>
    <xf numFmtId="175" fontId="35" fillId="0" borderId="14" xfId="17" applyFont="1" applyFill="1" applyBorder="1"/>
    <xf numFmtId="167" fontId="35" fillId="0" borderId="91" xfId="18" applyNumberFormat="1" applyFont="1" applyFill="1" applyBorder="1"/>
    <xf numFmtId="2" fontId="35" fillId="0" borderId="115" xfId="16" applyNumberFormat="1" applyFont="1" applyBorder="1"/>
    <xf numFmtId="0" fontId="35" fillId="0" borderId="13" xfId="16" applyFont="1" applyBorder="1" applyAlignment="1">
      <alignment horizontal="center"/>
    </xf>
    <xf numFmtId="166" fontId="35" fillId="0" borderId="89" xfId="18" applyFont="1" applyFill="1" applyBorder="1" applyAlignment="1">
      <alignment horizontal="center"/>
    </xf>
    <xf numFmtId="166" fontId="35" fillId="0" borderId="89" xfId="18" applyFont="1" applyFill="1" applyBorder="1" applyAlignment="1">
      <alignment horizontal="left"/>
    </xf>
    <xf numFmtId="166" fontId="35" fillId="0" borderId="89" xfId="18" applyFont="1" applyFill="1" applyBorder="1" applyAlignment="1"/>
    <xf numFmtId="175" fontId="35" fillId="0" borderId="89" xfId="17" applyFont="1" applyFill="1" applyBorder="1" applyAlignment="1"/>
    <xf numFmtId="175" fontId="35" fillId="0" borderId="89" xfId="17" applyFont="1" applyFill="1" applyBorder="1" applyAlignment="1">
      <alignment horizontal="center"/>
    </xf>
    <xf numFmtId="166" fontId="35" fillId="0" borderId="90" xfId="18" applyFont="1" applyFill="1" applyBorder="1" applyAlignment="1"/>
    <xf numFmtId="166" fontId="35" fillId="0" borderId="91" xfId="18" applyFont="1" applyFill="1" applyBorder="1" applyAlignment="1">
      <alignment horizontal="left"/>
    </xf>
    <xf numFmtId="0" fontId="35" fillId="0" borderId="89" xfId="16" applyFont="1" applyBorder="1" applyAlignment="1">
      <alignment horizontal="center"/>
    </xf>
    <xf numFmtId="175" fontId="35" fillId="0" borderId="89" xfId="19" applyNumberFormat="1" applyFont="1" applyBorder="1"/>
    <xf numFmtId="167" fontId="35" fillId="0" borderId="14" xfId="16" applyNumberFormat="1" applyFont="1" applyBorder="1"/>
    <xf numFmtId="0" fontId="35" fillId="0" borderId="116" xfId="16" applyFont="1" applyBorder="1" applyAlignment="1">
      <alignment horizontal="center"/>
    </xf>
    <xf numFmtId="166" fontId="35" fillId="0" borderId="117" xfId="18" applyFont="1" applyFill="1" applyBorder="1" applyAlignment="1">
      <alignment horizontal="center"/>
    </xf>
    <xf numFmtId="166" fontId="35" fillId="0" borderId="118" xfId="18" applyFont="1" applyFill="1" applyBorder="1" applyAlignment="1">
      <alignment horizontal="center"/>
    </xf>
    <xf numFmtId="166" fontId="35" fillId="0" borderId="118" xfId="18" applyFont="1" applyFill="1" applyBorder="1" applyAlignment="1"/>
    <xf numFmtId="175" fontId="35" fillId="0" borderId="118" xfId="17" applyFont="1" applyFill="1" applyBorder="1" applyAlignment="1"/>
    <xf numFmtId="175" fontId="35" fillId="0" borderId="118" xfId="17" applyFont="1" applyFill="1" applyBorder="1" applyAlignment="1">
      <alignment horizontal="center"/>
    </xf>
    <xf numFmtId="166" fontId="35" fillId="0" borderId="119" xfId="18" applyFont="1" applyFill="1" applyBorder="1" applyAlignment="1"/>
    <xf numFmtId="0" fontId="35" fillId="0" borderId="120" xfId="16" applyFont="1" applyBorder="1" applyAlignment="1">
      <alignment horizontal="center"/>
    </xf>
    <xf numFmtId="0" fontId="35" fillId="0" borderId="120" xfId="16" applyFont="1" applyBorder="1"/>
    <xf numFmtId="175" fontId="35" fillId="0" borderId="120" xfId="17" applyFont="1" applyFill="1" applyBorder="1"/>
    <xf numFmtId="167" fontId="35" fillId="0" borderId="120" xfId="18" applyNumberFormat="1" applyFont="1" applyFill="1" applyBorder="1"/>
    <xf numFmtId="167" fontId="35" fillId="0" borderId="117" xfId="18" applyNumberFormat="1" applyFont="1" applyFill="1" applyBorder="1"/>
    <xf numFmtId="2" fontId="36" fillId="0" borderId="121" xfId="16" applyNumberFormat="1" applyFont="1" applyBorder="1"/>
    <xf numFmtId="0" fontId="35" fillId="0" borderId="122" xfId="16" applyFont="1" applyBorder="1" applyAlignment="1">
      <alignment horizontal="center"/>
    </xf>
    <xf numFmtId="166" fontId="35" fillId="0" borderId="50" xfId="18" applyFont="1" applyFill="1" applyBorder="1" applyAlignment="1">
      <alignment horizontal="center"/>
    </xf>
    <xf numFmtId="166" fontId="35" fillId="0" borderId="50" xfId="18" applyFont="1" applyFill="1" applyBorder="1" applyAlignment="1"/>
    <xf numFmtId="175" fontId="35" fillId="0" borderId="50" xfId="17" applyFont="1" applyFill="1" applyBorder="1" applyAlignment="1"/>
    <xf numFmtId="175" fontId="35" fillId="0" borderId="50" xfId="17" applyFont="1" applyFill="1" applyBorder="1" applyAlignment="1">
      <alignment horizontal="center"/>
    </xf>
    <xf numFmtId="167" fontId="35" fillId="0" borderId="50" xfId="18" applyNumberFormat="1" applyFont="1" applyFill="1" applyBorder="1" applyAlignment="1">
      <alignment horizontal="center"/>
    </xf>
    <xf numFmtId="167" fontId="35" fillId="0" borderId="50" xfId="18" applyNumberFormat="1" applyFont="1" applyFill="1" applyBorder="1"/>
    <xf numFmtId="175" fontId="35" fillId="0" borderId="50" xfId="17" applyFont="1" applyFill="1" applyBorder="1"/>
    <xf numFmtId="167" fontId="35" fillId="0" borderId="51" xfId="18" applyNumberFormat="1" applyFont="1" applyFill="1" applyBorder="1" applyAlignment="1">
      <alignment horizontal="right"/>
    </xf>
    <xf numFmtId="2" fontId="39" fillId="0" borderId="49" xfId="16" applyNumberFormat="1" applyFont="1" applyBorder="1"/>
    <xf numFmtId="2" fontId="36" fillId="0" borderId="123" xfId="16" applyNumberFormat="1" applyFont="1" applyBorder="1"/>
    <xf numFmtId="0" fontId="38" fillId="0" borderId="63" xfId="16" applyFont="1" applyBorder="1" applyAlignment="1">
      <alignment horizontal="center"/>
    </xf>
    <xf numFmtId="166" fontId="38" fillId="0" borderId="64" xfId="18" applyFont="1" applyFill="1" applyBorder="1" applyAlignment="1">
      <alignment horizontal="center"/>
    </xf>
    <xf numFmtId="166" fontId="38" fillId="0" borderId="64" xfId="18" applyFont="1" applyFill="1" applyBorder="1" applyAlignment="1"/>
    <xf numFmtId="175" fontId="38" fillId="0" borderId="64" xfId="17" applyFont="1" applyFill="1" applyBorder="1" applyAlignment="1"/>
    <xf numFmtId="175" fontId="38" fillId="0" borderId="64" xfId="17" applyFont="1" applyFill="1" applyBorder="1" applyAlignment="1">
      <alignment horizontal="center"/>
    </xf>
    <xf numFmtId="0" fontId="38" fillId="0" borderId="64" xfId="16" applyFont="1" applyBorder="1" applyAlignment="1">
      <alignment horizontal="left"/>
    </xf>
    <xf numFmtId="0" fontId="38" fillId="0" borderId="64" xfId="16" applyFont="1" applyBorder="1"/>
    <xf numFmtId="175" fontId="38" fillId="0" borderId="64" xfId="17" applyFont="1" applyFill="1" applyBorder="1"/>
    <xf numFmtId="167" fontId="35" fillId="0" borderId="124" xfId="18" applyNumberFormat="1" applyFont="1" applyFill="1" applyBorder="1" applyAlignment="1">
      <alignment horizontal="right"/>
    </xf>
    <xf numFmtId="2" fontId="36" fillId="0" borderId="125" xfId="16" applyNumberFormat="1" applyFont="1" applyBorder="1"/>
    <xf numFmtId="2" fontId="36" fillId="0" borderId="65" xfId="16" applyNumberFormat="1" applyFont="1" applyBorder="1"/>
    <xf numFmtId="177" fontId="35" fillId="0" borderId="0" xfId="16" applyNumberFormat="1" applyFont="1"/>
    <xf numFmtId="0" fontId="40" fillId="0" borderId="0" xfId="16" applyFont="1"/>
    <xf numFmtId="0" fontId="41" fillId="0" borderId="0" xfId="15" applyFont="1"/>
    <xf numFmtId="178" fontId="35" fillId="0" borderId="89" xfId="17" applyNumberFormat="1" applyFont="1" applyFill="1" applyBorder="1" applyAlignment="1"/>
    <xf numFmtId="177" fontId="41" fillId="0" borderId="0" xfId="15" applyNumberFormat="1" applyFont="1"/>
    <xf numFmtId="175" fontId="35" fillId="0" borderId="0" xfId="16" applyNumberFormat="1" applyFont="1"/>
    <xf numFmtId="1" fontId="36" fillId="0" borderId="89" xfId="16" applyNumberFormat="1" applyFont="1" applyBorder="1" applyAlignment="1">
      <alignment horizontal="center"/>
    </xf>
    <xf numFmtId="0" fontId="42" fillId="0" borderId="0" xfId="20" applyFont="1" applyAlignment="1">
      <alignment horizontal="center" vertical="center"/>
    </xf>
    <xf numFmtId="0" fontId="43" fillId="0" borderId="0" xfId="20" applyFont="1" applyAlignment="1">
      <alignment vertical="center"/>
    </xf>
    <xf numFmtId="2" fontId="43" fillId="0" borderId="0" xfId="20" applyNumberFormat="1" applyFont="1" applyAlignment="1">
      <alignment horizontal="left" vertical="center"/>
    </xf>
    <xf numFmtId="0" fontId="43" fillId="0" borderId="0" xfId="0" applyFont="1"/>
    <xf numFmtId="0" fontId="43" fillId="0" borderId="0" xfId="20" applyFont="1"/>
    <xf numFmtId="2" fontId="43" fillId="0" borderId="0" xfId="20" applyNumberFormat="1" applyFont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2" fontId="42" fillId="0" borderId="29" xfId="0" applyNumberFormat="1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2" fontId="42" fillId="0" borderId="11" xfId="0" applyNumberFormat="1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6" borderId="10" xfId="20" applyFont="1" applyFill="1" applyBorder="1" applyAlignment="1">
      <alignment horizontal="center" vertical="center"/>
    </xf>
    <xf numFmtId="0" fontId="42" fillId="7" borderId="10" xfId="20" applyFont="1" applyFill="1" applyBorder="1" applyAlignment="1">
      <alignment horizontal="center" vertical="center"/>
    </xf>
    <xf numFmtId="0" fontId="43" fillId="0" borderId="10" xfId="21" applyFont="1" applyBorder="1" applyAlignment="1">
      <alignment horizontal="center"/>
    </xf>
    <xf numFmtId="2" fontId="43" fillId="0" borderId="11" xfId="21" applyNumberFormat="1" applyFont="1" applyBorder="1"/>
    <xf numFmtId="2" fontId="43" fillId="0" borderId="11" xfId="21" applyNumberFormat="1" applyFont="1" applyBorder="1" applyAlignment="1">
      <alignment horizontal="center"/>
    </xf>
    <xf numFmtId="2" fontId="43" fillId="0" borderId="12" xfId="21" applyNumberFormat="1" applyFont="1" applyBorder="1" applyAlignment="1">
      <alignment horizontal="center"/>
    </xf>
    <xf numFmtId="2" fontId="0" fillId="0" borderId="11" xfId="0" applyNumberFormat="1" applyBorder="1"/>
    <xf numFmtId="2" fontId="43" fillId="0" borderId="11" xfId="0" applyNumberFormat="1" applyFont="1" applyBorder="1"/>
    <xf numFmtId="0" fontId="43" fillId="0" borderId="11" xfId="0" applyFont="1" applyBorder="1"/>
    <xf numFmtId="2" fontId="43" fillId="0" borderId="11" xfId="0" applyNumberFormat="1" applyFont="1" applyBorder="1" applyAlignment="1">
      <alignment horizontal="center"/>
    </xf>
    <xf numFmtId="49" fontId="42" fillId="0" borderId="10" xfId="0" applyNumberFormat="1" applyFont="1" applyBorder="1" applyAlignment="1">
      <alignment horizontal="center"/>
    </xf>
    <xf numFmtId="0" fontId="42" fillId="7" borderId="133" xfId="0" applyFont="1" applyFill="1" applyBorder="1" applyAlignment="1">
      <alignment horizontal="center" vertical="center"/>
    </xf>
    <xf numFmtId="0" fontId="43" fillId="0" borderId="11" xfId="34" applyFont="1" applyBorder="1"/>
    <xf numFmtId="0" fontId="43" fillId="0" borderId="11" xfId="34" applyFont="1" applyBorder="1" applyAlignment="1">
      <alignment vertical="center"/>
    </xf>
    <xf numFmtId="0" fontId="43" fillId="0" borderId="10" xfId="0" applyFont="1" applyBorder="1" applyAlignment="1">
      <alignment horizontal="center"/>
    </xf>
    <xf numFmtId="2" fontId="43" fillId="0" borderId="23" xfId="0" applyNumberFormat="1" applyFont="1" applyBorder="1" applyAlignment="1">
      <alignment vertical="center"/>
    </xf>
    <xf numFmtId="2" fontId="42" fillId="0" borderId="11" xfId="0" applyNumberFormat="1" applyFont="1" applyBorder="1" applyAlignment="1">
      <alignment vertical="center"/>
    </xf>
    <xf numFmtId="2" fontId="43" fillId="0" borderId="11" xfId="0" applyNumberFormat="1" applyFont="1" applyBorder="1" applyAlignment="1">
      <alignment vertical="center"/>
    </xf>
    <xf numFmtId="2" fontId="42" fillId="0" borderId="36" xfId="0" applyNumberFormat="1" applyFont="1" applyBorder="1" applyAlignment="1">
      <alignment vertical="center"/>
    </xf>
    <xf numFmtId="2" fontId="43" fillId="0" borderId="36" xfId="0" applyNumberFormat="1" applyFont="1" applyBorder="1"/>
    <xf numFmtId="0" fontId="42" fillId="7" borderId="127" xfId="0" applyFont="1" applyFill="1" applyBorder="1" applyAlignment="1">
      <alignment horizontal="center" vertical="center"/>
    </xf>
    <xf numFmtId="49" fontId="43" fillId="0" borderId="10" xfId="21" applyNumberFormat="1" applyFont="1" applyBorder="1" applyAlignment="1">
      <alignment horizontal="center"/>
    </xf>
    <xf numFmtId="49" fontId="43" fillId="0" borderId="11" xfId="34" applyNumberFormat="1" applyFont="1" applyBorder="1"/>
    <xf numFmtId="49" fontId="43" fillId="0" borderId="10" xfId="0" applyNumberFormat="1" applyFont="1" applyBorder="1" applyAlignment="1">
      <alignment horizontal="center"/>
    </xf>
    <xf numFmtId="0" fontId="43" fillId="0" borderId="56" xfId="21" applyFont="1" applyBorder="1" applyAlignment="1">
      <alignment horizontal="center"/>
    </xf>
    <xf numFmtId="2" fontId="43" fillId="0" borderId="52" xfId="21" applyNumberFormat="1" applyFont="1" applyBorder="1"/>
    <xf numFmtId="2" fontId="43" fillId="0" borderId="52" xfId="21" applyNumberFormat="1" applyFont="1" applyBorder="1" applyAlignment="1">
      <alignment horizontal="center"/>
    </xf>
    <xf numFmtId="0" fontId="42" fillId="6" borderId="127" xfId="20" applyFont="1" applyFill="1" applyBorder="1" applyAlignment="1">
      <alignment horizontal="center" vertical="center"/>
    </xf>
    <xf numFmtId="49" fontId="43" fillId="0" borderId="11" xfId="34" applyNumberFormat="1" applyFont="1" applyBorder="1" applyAlignment="1">
      <alignment vertical="center"/>
    </xf>
    <xf numFmtId="180" fontId="43" fillId="0" borderId="11" xfId="21" applyNumberFormat="1" applyFont="1" applyBorder="1" applyAlignment="1">
      <alignment horizontal="center"/>
    </xf>
    <xf numFmtId="2" fontId="43" fillId="0" borderId="126" xfId="21" applyNumberFormat="1" applyFont="1" applyBorder="1" applyAlignment="1">
      <alignment horizontal="center"/>
    </xf>
    <xf numFmtId="2" fontId="43" fillId="0" borderId="60" xfId="21" applyNumberFormat="1" applyFont="1" applyBorder="1" applyAlignment="1">
      <alignment horizontal="center"/>
    </xf>
    <xf numFmtId="2" fontId="43" fillId="0" borderId="36" xfId="21" applyNumberFormat="1" applyFont="1" applyBorder="1" applyAlignment="1">
      <alignment horizontal="center"/>
    </xf>
    <xf numFmtId="180" fontId="43" fillId="0" borderId="12" xfId="21" applyNumberFormat="1" applyFont="1" applyBorder="1" applyAlignment="1">
      <alignment horizontal="center"/>
    </xf>
    <xf numFmtId="180" fontId="42" fillId="0" borderId="12" xfId="21" applyNumberFormat="1" applyFont="1" applyBorder="1" applyAlignment="1">
      <alignment horizontal="center"/>
    </xf>
    <xf numFmtId="167" fontId="22" fillId="0" borderId="54" xfId="7" applyNumberFormat="1" applyFont="1" applyFill="1" applyBorder="1"/>
    <xf numFmtId="166" fontId="22" fillId="0" borderId="53" xfId="7" applyFont="1" applyFill="1" applyBorder="1"/>
    <xf numFmtId="166" fontId="22" fillId="0" borderId="54" xfId="7" applyFont="1" applyFill="1" applyBorder="1"/>
    <xf numFmtId="166" fontId="22" fillId="0" borderId="55" xfId="7" applyFont="1" applyFill="1" applyBorder="1"/>
    <xf numFmtId="167" fontId="22" fillId="0" borderId="36" xfId="7" applyNumberFormat="1" applyFont="1" applyFill="1" applyBorder="1"/>
    <xf numFmtId="42" fontId="43" fillId="0" borderId="11" xfId="0" applyNumberFormat="1" applyFont="1" applyBorder="1"/>
    <xf numFmtId="0" fontId="45" fillId="0" borderId="0" xfId="44"/>
    <xf numFmtId="0" fontId="43" fillId="0" borderId="28" xfId="0" applyFont="1" applyBorder="1" applyAlignment="1">
      <alignment horizontal="center"/>
    </xf>
    <xf numFmtId="2" fontId="43" fillId="0" borderId="29" xfId="0" applyNumberFormat="1" applyFont="1" applyBorder="1"/>
    <xf numFmtId="2" fontId="43" fillId="0" borderId="29" xfId="21" applyNumberFormat="1" applyFont="1" applyBorder="1" applyAlignment="1">
      <alignment horizontal="center"/>
    </xf>
    <xf numFmtId="180" fontId="43" fillId="0" borderId="29" xfId="21" applyNumberFormat="1" applyFont="1" applyBorder="1" applyAlignment="1">
      <alignment horizontal="center"/>
    </xf>
    <xf numFmtId="180" fontId="43" fillId="0" borderId="30" xfId="21" applyNumberFormat="1" applyFont="1" applyBorder="1" applyAlignment="1">
      <alignment horizontal="center"/>
    </xf>
    <xf numFmtId="0" fontId="43" fillId="0" borderId="103" xfId="21" applyFont="1" applyBorder="1" applyAlignment="1">
      <alignment horizontal="center"/>
    </xf>
    <xf numFmtId="180" fontId="42" fillId="0" borderId="136" xfId="21" applyNumberFormat="1" applyFont="1" applyBorder="1" applyAlignment="1">
      <alignment horizontal="center"/>
    </xf>
    <xf numFmtId="44" fontId="43" fillId="0" borderId="0" xfId="0" applyNumberFormat="1" applyFont="1"/>
    <xf numFmtId="0" fontId="44" fillId="0" borderId="0" xfId="34"/>
    <xf numFmtId="181" fontId="2" fillId="0" borderId="0" xfId="43" applyNumberFormat="1"/>
    <xf numFmtId="0" fontId="46" fillId="0" borderId="0" xfId="23" applyFont="1"/>
    <xf numFmtId="4" fontId="47" fillId="0" borderId="0" xfId="23" applyNumberFormat="1" applyFont="1" applyAlignment="1">
      <alignment horizontal="right"/>
    </xf>
    <xf numFmtId="0" fontId="24" fillId="0" borderId="0" xfId="34" applyFont="1"/>
    <xf numFmtId="0" fontId="48" fillId="0" borderId="0" xfId="34" applyFont="1"/>
    <xf numFmtId="2" fontId="33" fillId="0" borderId="0" xfId="34" applyNumberFormat="1" applyFont="1" applyAlignment="1">
      <alignment horizontal="left"/>
    </xf>
    <xf numFmtId="0" fontId="49" fillId="0" borderId="0" xfId="34" applyFont="1" applyAlignment="1">
      <alignment horizontal="center" vertical="center"/>
    </xf>
    <xf numFmtId="182" fontId="49" fillId="0" borderId="0" xfId="34" applyNumberFormat="1" applyFont="1" applyAlignment="1">
      <alignment horizontal="center" vertical="center"/>
    </xf>
    <xf numFmtId="0" fontId="50" fillId="8" borderId="133" xfId="23" applyFont="1" applyFill="1" applyBorder="1" applyAlignment="1">
      <alignment horizontal="center" vertical="center"/>
    </xf>
    <xf numFmtId="0" fontId="50" fillId="8" borderId="131" xfId="23" applyFont="1" applyFill="1" applyBorder="1" applyAlignment="1">
      <alignment horizontal="left" vertical="center"/>
    </xf>
    <xf numFmtId="0" fontId="50" fillId="8" borderId="131" xfId="23" applyFont="1" applyFill="1" applyBorder="1" applyAlignment="1">
      <alignment horizontal="center" vertical="center"/>
    </xf>
    <xf numFmtId="4" fontId="50" fillId="8" borderId="132" xfId="23" applyNumberFormat="1" applyFont="1" applyFill="1" applyBorder="1" applyAlignment="1">
      <alignment horizontal="center" vertical="center" wrapText="1"/>
    </xf>
    <xf numFmtId="0" fontId="51" fillId="9" borderId="133" xfId="34" applyFont="1" applyFill="1" applyBorder="1" applyAlignment="1">
      <alignment horizontal="center"/>
    </xf>
    <xf numFmtId="0" fontId="44" fillId="0" borderId="35" xfId="34" applyBorder="1" applyAlignment="1">
      <alignment horizontal="center"/>
    </xf>
    <xf numFmtId="44" fontId="44" fillId="0" borderId="37" xfId="34" applyNumberFormat="1" applyBorder="1"/>
    <xf numFmtId="0" fontId="44" fillId="0" borderId="10" xfId="34" applyBorder="1" applyAlignment="1">
      <alignment horizontal="center"/>
    </xf>
    <xf numFmtId="44" fontId="44" fillId="0" borderId="12" xfId="34" applyNumberFormat="1" applyBorder="1"/>
    <xf numFmtId="0" fontId="44" fillId="0" borderId="56" xfId="34" applyBorder="1" applyAlignment="1">
      <alignment horizontal="center"/>
    </xf>
    <xf numFmtId="44" fontId="44" fillId="0" borderId="57" xfId="34" applyNumberFormat="1" applyBorder="1"/>
    <xf numFmtId="181" fontId="0" fillId="0" borderId="0" xfId="43" applyNumberFormat="1" applyFont="1"/>
    <xf numFmtId="44" fontId="4" fillId="0" borderId="135" xfId="34" applyNumberFormat="1" applyFont="1" applyBorder="1"/>
    <xf numFmtId="2" fontId="44" fillId="0" borderId="0" xfId="34" applyNumberFormat="1"/>
    <xf numFmtId="181" fontId="4" fillId="0" borderId="0" xfId="43" applyNumberFormat="1" applyFont="1"/>
    <xf numFmtId="0" fontId="52" fillId="0" borderId="63" xfId="23" applyFont="1" applyBorder="1" applyAlignment="1">
      <alignment horizontal="left" vertical="center"/>
    </xf>
    <xf numFmtId="0" fontId="46" fillId="0" borderId="64" xfId="23" applyFont="1" applyBorder="1" applyAlignment="1">
      <alignment horizontal="center" vertical="center"/>
    </xf>
    <xf numFmtId="0" fontId="53" fillId="0" borderId="64" xfId="23" applyFont="1" applyBorder="1" applyAlignment="1">
      <alignment horizontal="left" vertical="center"/>
    </xf>
    <xf numFmtId="4" fontId="33" fillId="0" borderId="65" xfId="23" applyNumberFormat="1" applyFont="1" applyBorder="1" applyAlignment="1">
      <alignment horizontal="center" vertical="center"/>
    </xf>
    <xf numFmtId="180" fontId="54" fillId="0" borderId="0" xfId="34" applyNumberFormat="1" applyFont="1" applyAlignment="1">
      <alignment horizontal="center" vertical="center"/>
    </xf>
    <xf numFmtId="180" fontId="43" fillId="0" borderId="0" xfId="34" applyNumberFormat="1" applyFont="1" applyAlignment="1">
      <alignment horizontal="center" vertical="center"/>
    </xf>
    <xf numFmtId="2" fontId="43" fillId="0" borderId="107" xfId="21" applyNumberFormat="1" applyFont="1" applyBorder="1"/>
    <xf numFmtId="2" fontId="43" fillId="0" borderId="107" xfId="21" applyNumberFormat="1" applyFont="1" applyBorder="1" applyAlignment="1">
      <alignment horizontal="center"/>
    </xf>
    <xf numFmtId="2" fontId="43" fillId="0" borderId="136" xfId="21" applyNumberFormat="1" applyFont="1" applyBorder="1" applyAlignment="1">
      <alignment horizontal="center"/>
    </xf>
    <xf numFmtId="0" fontId="8" fillId="0" borderId="20" xfId="1" applyFont="1" applyBorder="1" applyAlignment="1">
      <alignment horizontal="left" vertical="center"/>
    </xf>
    <xf numFmtId="0" fontId="10" fillId="0" borderId="14" xfId="1" applyFont="1" applyBorder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55" fillId="0" borderId="14" xfId="1" applyFont="1" applyBorder="1" applyAlignment="1">
      <alignment horizontal="left" vertical="center"/>
    </xf>
    <xf numFmtId="43" fontId="0" fillId="0" borderId="0" xfId="45" applyFont="1"/>
    <xf numFmtId="0" fontId="0" fillId="0" borderId="0" xfId="45" applyNumberFormat="1" applyFont="1"/>
    <xf numFmtId="175" fontId="0" fillId="0" borderId="0" xfId="45" applyNumberFormat="1" applyFont="1" applyFill="1" applyAlignment="1">
      <alignment horizontal="left" vertical="top"/>
    </xf>
    <xf numFmtId="175" fontId="0" fillId="0" borderId="0" xfId="45" applyNumberFormat="1" applyFont="1" applyFill="1" applyAlignment="1">
      <alignment horizontal="right" vertical="top"/>
    </xf>
    <xf numFmtId="175" fontId="0" fillId="0" borderId="59" xfId="45" applyNumberFormat="1" applyFont="1" applyFill="1" applyBorder="1" applyAlignment="1">
      <alignment horizontal="left" vertical="top"/>
    </xf>
    <xf numFmtId="175" fontId="0" fillId="0" borderId="59" xfId="45" applyNumberFormat="1" applyFont="1" applyFill="1" applyBorder="1" applyAlignment="1">
      <alignment horizontal="right" vertical="top"/>
    </xf>
    <xf numFmtId="175" fontId="4" fillId="0" borderId="59" xfId="45" applyNumberFormat="1" applyFont="1" applyFill="1" applyBorder="1" applyAlignment="1">
      <alignment horizontal="left" vertical="top"/>
    </xf>
    <xf numFmtId="0" fontId="4" fillId="0" borderId="126" xfId="45" applyNumberFormat="1" applyFont="1" applyFill="1" applyBorder="1" applyAlignment="1">
      <alignment horizontal="center" vertical="top"/>
    </xf>
    <xf numFmtId="175" fontId="0" fillId="0" borderId="0" xfId="45" applyNumberFormat="1" applyFont="1" applyAlignment="1">
      <alignment horizontal="left" vertical="top"/>
    </xf>
    <xf numFmtId="175" fontId="4" fillId="0" borderId="0" xfId="45" applyNumberFormat="1" applyFont="1" applyFill="1" applyAlignment="1">
      <alignment horizontal="left" vertical="top"/>
    </xf>
    <xf numFmtId="175" fontId="4" fillId="0" borderId="0" xfId="45" applyNumberFormat="1" applyFont="1" applyFill="1" applyAlignment="1">
      <alignment horizontal="right" vertical="top"/>
    </xf>
    <xf numFmtId="43" fontId="0" fillId="0" borderId="0" xfId="45" applyFont="1" applyFill="1" applyBorder="1" applyAlignment="1">
      <alignment horizontal="left" vertical="top"/>
    </xf>
    <xf numFmtId="43" fontId="2" fillId="0" borderId="0" xfId="45" applyFont="1" applyFill="1" applyBorder="1" applyAlignment="1">
      <alignment horizontal="left" vertical="top"/>
    </xf>
    <xf numFmtId="43" fontId="2" fillId="0" borderId="59" xfId="45" applyFont="1" applyFill="1" applyBorder="1" applyAlignment="1">
      <alignment horizontal="left" vertical="top"/>
    </xf>
    <xf numFmtId="0" fontId="4" fillId="0" borderId="0" xfId="45" applyNumberFormat="1" applyFont="1" applyFill="1" applyAlignment="1">
      <alignment horizontal="right" vertical="top"/>
    </xf>
    <xf numFmtId="43" fontId="4" fillId="0" borderId="0" xfId="45" applyFont="1" applyAlignment="1">
      <alignment horizontal="center"/>
    </xf>
    <xf numFmtId="175" fontId="4" fillId="0" borderId="0" xfId="45" applyNumberFormat="1" applyFont="1" applyFill="1" applyAlignment="1">
      <alignment horizontal="center" vertical="top"/>
    </xf>
    <xf numFmtId="43" fontId="0" fillId="0" borderId="0" xfId="45" applyFont="1" applyAlignment="1">
      <alignment horizontal="right"/>
    </xf>
    <xf numFmtId="43" fontId="0" fillId="0" borderId="0" xfId="45" applyFont="1" applyFill="1" applyAlignment="1">
      <alignment horizontal="left" vertical="top"/>
    </xf>
    <xf numFmtId="43" fontId="0" fillId="0" borderId="0" xfId="45" applyFont="1" applyFill="1" applyAlignment="1">
      <alignment horizontal="right" vertical="top"/>
    </xf>
    <xf numFmtId="43" fontId="4" fillId="0" borderId="0" xfId="45" applyFont="1" applyFill="1" applyAlignment="1">
      <alignment horizontal="left" vertical="top"/>
    </xf>
    <xf numFmtId="43" fontId="4" fillId="0" borderId="0" xfId="45" applyFont="1" applyFill="1" applyAlignment="1">
      <alignment horizontal="center" vertical="top"/>
    </xf>
    <xf numFmtId="43" fontId="0" fillId="0" borderId="59" xfId="45" applyFont="1" applyFill="1" applyBorder="1" applyAlignment="1">
      <alignment horizontal="left" vertical="top"/>
    </xf>
    <xf numFmtId="43" fontId="4" fillId="0" borderId="59" xfId="45" applyFont="1" applyFill="1" applyBorder="1" applyAlignment="1">
      <alignment horizontal="left" vertical="top"/>
    </xf>
    <xf numFmtId="43" fontId="4" fillId="0" borderId="0" xfId="45" applyFont="1" applyFill="1" applyBorder="1" applyAlignment="1">
      <alignment horizontal="left" vertical="top"/>
    </xf>
    <xf numFmtId="0" fontId="0" fillId="0" borderId="0" xfId="45" applyNumberFormat="1" applyFont="1" applyFill="1" applyBorder="1" applyAlignment="1">
      <alignment horizontal="center" vertical="top"/>
    </xf>
    <xf numFmtId="0" fontId="0" fillId="0" borderId="126" xfId="45" applyNumberFormat="1" applyFont="1" applyFill="1" applyBorder="1" applyAlignment="1">
      <alignment horizontal="center" vertical="top"/>
    </xf>
    <xf numFmtId="0" fontId="56" fillId="0" borderId="0" xfId="45" applyNumberFormat="1" applyFont="1"/>
    <xf numFmtId="0" fontId="1" fillId="0" borderId="0" xfId="48"/>
    <xf numFmtId="180" fontId="54" fillId="0" borderId="0" xfId="48" applyNumberFormat="1" applyFont="1" applyAlignment="1">
      <alignment horizontal="center" vertical="center"/>
    </xf>
    <xf numFmtId="180" fontId="43" fillId="0" borderId="0" xfId="48" applyNumberFormat="1" applyFont="1" applyAlignment="1">
      <alignment horizontal="center" vertical="center"/>
    </xf>
    <xf numFmtId="10" fontId="4" fillId="0" borderId="11" xfId="48" applyNumberFormat="1" applyFont="1" applyBorder="1" applyAlignment="1">
      <alignment horizontal="right"/>
    </xf>
    <xf numFmtId="10" fontId="4" fillId="5" borderId="11" xfId="48" applyNumberFormat="1" applyFont="1" applyFill="1" applyBorder="1" applyAlignment="1">
      <alignment horizontal="right"/>
    </xf>
    <xf numFmtId="10" fontId="4" fillId="5" borderId="133" xfId="48" applyNumberFormat="1" applyFont="1" applyFill="1" applyBorder="1" applyAlignment="1">
      <alignment horizontal="right"/>
    </xf>
    <xf numFmtId="44" fontId="4" fillId="5" borderId="135" xfId="48" applyNumberFormat="1" applyFont="1" applyFill="1" applyBorder="1"/>
    <xf numFmtId="10" fontId="4" fillId="0" borderId="133" xfId="48" applyNumberFormat="1" applyFont="1" applyBorder="1" applyAlignment="1">
      <alignment horizontal="right"/>
    </xf>
    <xf numFmtId="44" fontId="4" fillId="0" borderId="135" xfId="48" applyNumberFormat="1" applyFont="1" applyBorder="1"/>
    <xf numFmtId="10" fontId="1" fillId="0" borderId="11" xfId="47" applyNumberFormat="1" applyFont="1" applyBorder="1" applyAlignment="1">
      <alignment horizontal="center"/>
    </xf>
    <xf numFmtId="10" fontId="4" fillId="0" borderId="11" xfId="47" applyNumberFormat="1" applyFont="1" applyBorder="1" applyAlignment="1">
      <alignment horizontal="center"/>
    </xf>
    <xf numFmtId="10" fontId="1" fillId="0" borderId="142" xfId="47" applyNumberFormat="1" applyFont="1" applyBorder="1" applyAlignment="1">
      <alignment horizontal="center"/>
    </xf>
    <xf numFmtId="0" fontId="1" fillId="0" borderId="11" xfId="48" applyBorder="1"/>
    <xf numFmtId="10" fontId="4" fillId="0" borderId="11" xfId="48" applyNumberFormat="1" applyFont="1" applyBorder="1"/>
    <xf numFmtId="10" fontId="1" fillId="5" borderId="11" xfId="47" applyNumberFormat="1" applyFont="1" applyFill="1" applyBorder="1"/>
    <xf numFmtId="44" fontId="1" fillId="0" borderId="57" xfId="48" applyNumberFormat="1" applyBorder="1"/>
    <xf numFmtId="0" fontId="1" fillId="0" borderId="56" xfId="48" applyBorder="1" applyAlignment="1">
      <alignment horizontal="center"/>
    </xf>
    <xf numFmtId="44" fontId="1" fillId="0" borderId="12" xfId="48" applyNumberFormat="1" applyBorder="1"/>
    <xf numFmtId="0" fontId="1" fillId="0" borderId="10" xfId="48" applyBorder="1" applyAlignment="1">
      <alignment horizontal="center"/>
    </xf>
    <xf numFmtId="0" fontId="1" fillId="0" borderId="35" xfId="48" applyBorder="1" applyAlignment="1">
      <alignment horizontal="center"/>
    </xf>
    <xf numFmtId="0" fontId="51" fillId="9" borderId="133" xfId="48" applyFont="1" applyFill="1" applyBorder="1" applyAlignment="1">
      <alignment horizontal="center"/>
    </xf>
    <xf numFmtId="10" fontId="1" fillId="5" borderId="11" xfId="48" applyNumberFormat="1" applyFill="1" applyBorder="1"/>
    <xf numFmtId="10" fontId="1" fillId="0" borderId="11" xfId="48" applyNumberFormat="1" applyBorder="1"/>
    <xf numFmtId="44" fontId="1" fillId="0" borderId="37" xfId="48" applyNumberFormat="1" applyBorder="1"/>
    <xf numFmtId="0" fontId="4" fillId="0" borderId="11" xfId="48" applyFont="1" applyBorder="1"/>
    <xf numFmtId="0" fontId="4" fillId="8" borderId="11" xfId="46" applyNumberFormat="1" applyFont="1" applyFill="1" applyBorder="1"/>
    <xf numFmtId="182" fontId="49" fillId="0" borderId="0" xfId="48" applyNumberFormat="1" applyFont="1" applyAlignment="1">
      <alignment horizontal="center" vertical="center"/>
    </xf>
    <xf numFmtId="0" fontId="49" fillId="0" borderId="0" xfId="48" applyFont="1" applyAlignment="1">
      <alignment horizontal="center" vertical="center"/>
    </xf>
    <xf numFmtId="2" fontId="33" fillId="0" borderId="0" xfId="48" applyNumberFormat="1" applyFont="1" applyAlignment="1">
      <alignment horizontal="left"/>
    </xf>
    <xf numFmtId="0" fontId="48" fillId="0" borderId="0" xfId="48" applyFont="1"/>
    <xf numFmtId="0" fontId="24" fillId="0" borderId="0" xfId="48" applyFont="1"/>
    <xf numFmtId="175" fontId="4" fillId="0" borderId="50" xfId="45" applyNumberFormat="1" applyFont="1" applyFill="1" applyBorder="1" applyAlignment="1">
      <alignment vertical="top"/>
    </xf>
    <xf numFmtId="43" fontId="4" fillId="0" borderId="0" xfId="45" quotePrefix="1" applyFont="1" applyFill="1" applyAlignment="1">
      <alignment horizontal="right" vertical="top"/>
    </xf>
    <xf numFmtId="43" fontId="4" fillId="0" borderId="0" xfId="45" quotePrefix="1" applyFont="1" applyFill="1" applyAlignment="1">
      <alignment horizontal="left" vertical="top"/>
    </xf>
    <xf numFmtId="43" fontId="4" fillId="0" borderId="0" xfId="45" applyFont="1"/>
    <xf numFmtId="43" fontId="4" fillId="0" borderId="0" xfId="45" applyFont="1" applyFill="1" applyAlignment="1">
      <alignment horizontal="right" vertical="top"/>
    </xf>
    <xf numFmtId="43" fontId="4" fillId="0" borderId="0" xfId="45" applyFont="1" applyAlignment="1">
      <alignment horizontal="right"/>
    </xf>
    <xf numFmtId="175" fontId="4" fillId="0" borderId="0" xfId="45" applyNumberFormat="1" applyFont="1" applyAlignment="1">
      <alignment horizontal="left" vertical="top"/>
    </xf>
    <xf numFmtId="0" fontId="18" fillId="0" borderId="0" xfId="20" applyFont="1" applyAlignment="1">
      <alignment horizontal="center" vertical="center"/>
    </xf>
    <xf numFmtId="0" fontId="42" fillId="6" borderId="126" xfId="20" applyFont="1" applyFill="1" applyBorder="1" applyAlignment="1">
      <alignment horizontal="left" vertical="center"/>
    </xf>
    <xf numFmtId="0" fontId="42" fillId="6" borderId="59" xfId="20" applyFont="1" applyFill="1" applyBorder="1" applyAlignment="1">
      <alignment horizontal="left" vertical="center"/>
    </xf>
    <xf numFmtId="0" fontId="42" fillId="6" borderId="60" xfId="20" applyFont="1" applyFill="1" applyBorder="1" applyAlignment="1">
      <alignment horizontal="left" vertical="center"/>
    </xf>
    <xf numFmtId="0" fontId="42" fillId="7" borderId="126" xfId="20" applyFont="1" applyFill="1" applyBorder="1" applyAlignment="1">
      <alignment horizontal="left" vertical="center"/>
    </xf>
    <xf numFmtId="0" fontId="42" fillId="7" borderId="59" xfId="20" applyFont="1" applyFill="1" applyBorder="1" applyAlignment="1">
      <alignment horizontal="left" vertical="center"/>
    </xf>
    <xf numFmtId="0" fontId="42" fillId="7" borderId="60" xfId="20" applyFont="1" applyFill="1" applyBorder="1" applyAlignment="1">
      <alignment horizontal="left" vertical="center"/>
    </xf>
    <xf numFmtId="2" fontId="42" fillId="7" borderId="127" xfId="0" applyNumberFormat="1" applyFont="1" applyFill="1" applyBorder="1" applyAlignment="1">
      <alignment horizontal="left" vertical="center"/>
    </xf>
    <xf numFmtId="2" fontId="42" fillId="7" borderId="128" xfId="0" applyNumberFormat="1" applyFont="1" applyFill="1" applyBorder="1" applyAlignment="1">
      <alignment horizontal="left" vertical="center"/>
    </xf>
    <xf numFmtId="2" fontId="42" fillId="7" borderId="129" xfId="0" applyNumberFormat="1" applyFont="1" applyFill="1" applyBorder="1" applyAlignment="1">
      <alignment horizontal="left" vertical="center"/>
    </xf>
    <xf numFmtId="2" fontId="42" fillId="0" borderId="104" xfId="21" applyNumberFormat="1" applyFont="1" applyBorder="1" applyAlignment="1">
      <alignment horizontal="right"/>
    </xf>
    <xf numFmtId="2" fontId="42" fillId="0" borderId="105" xfId="21" applyNumberFormat="1" applyFont="1" applyBorder="1" applyAlignment="1">
      <alignment horizontal="right"/>
    </xf>
    <xf numFmtId="2" fontId="42" fillId="0" borderId="106" xfId="21" applyNumberFormat="1" applyFont="1" applyBorder="1" applyAlignment="1">
      <alignment horizontal="right"/>
    </xf>
    <xf numFmtId="2" fontId="42" fillId="0" borderId="126" xfId="21" applyNumberFormat="1" applyFont="1" applyBorder="1" applyAlignment="1">
      <alignment horizontal="right"/>
    </xf>
    <xf numFmtId="2" fontId="42" fillId="0" borderId="59" xfId="21" applyNumberFormat="1" applyFont="1" applyBorder="1" applyAlignment="1">
      <alignment horizontal="right"/>
    </xf>
    <xf numFmtId="2" fontId="42" fillId="0" borderId="134" xfId="21" applyNumberFormat="1" applyFont="1" applyBorder="1" applyAlignment="1">
      <alignment horizontal="right"/>
    </xf>
    <xf numFmtId="2" fontId="42" fillId="7" borderId="133" xfId="0" applyNumberFormat="1" applyFont="1" applyFill="1" applyBorder="1" applyAlignment="1">
      <alignment horizontal="left" vertical="center"/>
    </xf>
    <xf numFmtId="2" fontId="42" fillId="7" borderId="131" xfId="0" applyNumberFormat="1" applyFont="1" applyFill="1" applyBorder="1" applyAlignment="1">
      <alignment horizontal="left" vertical="center"/>
    </xf>
    <xf numFmtId="2" fontId="42" fillId="7" borderId="132" xfId="0" applyNumberFormat="1" applyFont="1" applyFill="1" applyBorder="1" applyAlignment="1">
      <alignment horizontal="left" vertical="center"/>
    </xf>
    <xf numFmtId="0" fontId="42" fillId="6" borderId="130" xfId="20" applyFont="1" applyFill="1" applyBorder="1" applyAlignment="1">
      <alignment horizontal="left" vertical="center"/>
    </xf>
    <xf numFmtId="0" fontId="42" fillId="6" borderId="131" xfId="20" applyFont="1" applyFill="1" applyBorder="1" applyAlignment="1">
      <alignment horizontal="left" vertical="center"/>
    </xf>
    <xf numFmtId="0" fontId="42" fillId="6" borderId="132" xfId="20" applyFont="1" applyFill="1" applyBorder="1" applyAlignment="1">
      <alignment horizontal="left" vertical="center"/>
    </xf>
    <xf numFmtId="2" fontId="42" fillId="0" borderId="133" xfId="21" applyNumberFormat="1" applyFont="1" applyBorder="1" applyAlignment="1">
      <alignment horizontal="center"/>
    </xf>
    <xf numFmtId="2" fontId="42" fillId="0" borderId="131" xfId="21" applyNumberFormat="1" applyFont="1" applyBorder="1" applyAlignment="1">
      <alignment horizontal="center"/>
    </xf>
    <xf numFmtId="2" fontId="42" fillId="0" borderId="132" xfId="21" applyNumberFormat="1" applyFont="1" applyBorder="1" applyAlignment="1">
      <alignment horizontal="center"/>
    </xf>
    <xf numFmtId="0" fontId="42" fillId="10" borderId="0" xfId="20" applyFont="1" applyFill="1" applyAlignment="1">
      <alignment horizontal="center" vertical="center"/>
    </xf>
    <xf numFmtId="2" fontId="44" fillId="0" borderId="126" xfId="34" applyNumberFormat="1" applyBorder="1" applyAlignment="1">
      <alignment horizontal="left"/>
    </xf>
    <xf numFmtId="0" fontId="44" fillId="0" borderId="59" xfId="34" applyBorder="1" applyAlignment="1">
      <alignment horizontal="left"/>
    </xf>
    <xf numFmtId="0" fontId="44" fillId="0" borderId="134" xfId="34" applyBorder="1" applyAlignment="1">
      <alignment horizontal="left"/>
    </xf>
    <xf numFmtId="0" fontId="34" fillId="0" borderId="0" xfId="23" applyFont="1" applyAlignment="1">
      <alignment horizontal="center" vertical="center"/>
    </xf>
    <xf numFmtId="0" fontId="50" fillId="0" borderId="137" xfId="23" applyFont="1" applyBorder="1" applyAlignment="1">
      <alignment horizontal="center" vertical="center"/>
    </xf>
    <xf numFmtId="0" fontId="50" fillId="0" borderId="140" xfId="23" applyFont="1" applyBorder="1" applyAlignment="1">
      <alignment horizontal="center" vertical="center"/>
    </xf>
    <xf numFmtId="0" fontId="50" fillId="0" borderId="141" xfId="23" applyFont="1" applyBorder="1" applyAlignment="1">
      <alignment horizontal="center" vertical="center"/>
    </xf>
    <xf numFmtId="0" fontId="50" fillId="0" borderId="138" xfId="23" applyFont="1" applyBorder="1" applyAlignment="1">
      <alignment horizontal="center" vertical="center"/>
    </xf>
    <xf numFmtId="0" fontId="50" fillId="0" borderId="42" xfId="23" applyFont="1" applyBorder="1" applyAlignment="1">
      <alignment horizontal="center" vertical="center"/>
    </xf>
    <xf numFmtId="0" fontId="50" fillId="0" borderId="139" xfId="23" applyFont="1" applyBorder="1" applyAlignment="1">
      <alignment horizontal="center" vertical="center"/>
    </xf>
    <xf numFmtId="0" fontId="50" fillId="0" borderId="61" xfId="23" applyFont="1" applyBorder="1" applyAlignment="1">
      <alignment horizontal="center" vertical="center"/>
    </xf>
    <xf numFmtId="0" fontId="50" fillId="0" borderId="0" xfId="23" applyFont="1" applyAlignment="1">
      <alignment horizontal="center" vertical="center"/>
    </xf>
    <xf numFmtId="0" fontId="50" fillId="0" borderId="62" xfId="23" applyFont="1" applyBorder="1" applyAlignment="1">
      <alignment horizontal="center" vertical="center"/>
    </xf>
    <xf numFmtId="4" fontId="50" fillId="0" borderId="137" xfId="23" applyNumberFormat="1" applyFont="1" applyBorder="1" applyAlignment="1">
      <alignment horizontal="center" vertical="center" wrapText="1"/>
    </xf>
    <xf numFmtId="4" fontId="50" fillId="0" borderId="140" xfId="23" applyNumberFormat="1" applyFont="1" applyBorder="1" applyAlignment="1">
      <alignment horizontal="center" vertical="center" wrapText="1"/>
    </xf>
    <xf numFmtId="0" fontId="4" fillId="9" borderId="131" xfId="34" applyFont="1" applyFill="1" applyBorder="1" applyAlignment="1">
      <alignment horizontal="left"/>
    </xf>
    <xf numFmtId="0" fontId="4" fillId="9" borderId="132" xfId="34" applyFont="1" applyFill="1" applyBorder="1" applyAlignment="1">
      <alignment horizontal="left"/>
    </xf>
    <xf numFmtId="0" fontId="44" fillId="0" borderId="44" xfId="34" applyBorder="1" applyAlignment="1">
      <alignment horizontal="left"/>
    </xf>
    <xf numFmtId="0" fontId="44" fillId="0" borderId="45" xfId="34" applyBorder="1" applyAlignment="1">
      <alignment horizontal="left"/>
    </xf>
    <xf numFmtId="0" fontId="44" fillId="0" borderId="46" xfId="34" applyBorder="1" applyAlignment="1">
      <alignment horizontal="left"/>
    </xf>
    <xf numFmtId="0" fontId="44" fillId="0" borderId="126" xfId="34" applyBorder="1" applyAlignment="1">
      <alignment horizontal="left"/>
    </xf>
    <xf numFmtId="0" fontId="4" fillId="0" borderId="127" xfId="34" applyFont="1" applyBorder="1" applyAlignment="1">
      <alignment horizontal="right"/>
    </xf>
    <xf numFmtId="0" fontId="4" fillId="0" borderId="128" xfId="34" applyFont="1" applyBorder="1" applyAlignment="1">
      <alignment horizontal="right"/>
    </xf>
    <xf numFmtId="0" fontId="4" fillId="0" borderId="129" xfId="34" applyFont="1" applyBorder="1" applyAlignment="1">
      <alignment horizontal="right"/>
    </xf>
    <xf numFmtId="0" fontId="14" fillId="2" borderId="0" xfId="5" applyFont="1" applyFill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 wrapText="1"/>
    </xf>
    <xf numFmtId="164" fontId="6" fillId="0" borderId="5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42" fontId="6" fillId="0" borderId="2" xfId="1" applyNumberFormat="1" applyFont="1" applyBorder="1" applyAlignment="1">
      <alignment horizontal="center" vertical="center" wrapText="1"/>
    </xf>
    <xf numFmtId="42" fontId="6" fillId="0" borderId="5" xfId="1" applyNumberFormat="1" applyFont="1" applyBorder="1" applyAlignment="1">
      <alignment horizontal="center" vertical="center" wrapText="1"/>
    </xf>
    <xf numFmtId="42" fontId="6" fillId="0" borderId="3" xfId="2" applyNumberFormat="1" applyFont="1" applyFill="1" applyBorder="1" applyAlignment="1">
      <alignment horizontal="center" vertical="center" wrapText="1"/>
    </xf>
    <xf numFmtId="42" fontId="6" fillId="0" borderId="6" xfId="2" applyNumberFormat="1" applyFont="1" applyFill="1" applyBorder="1" applyAlignment="1">
      <alignment horizontal="center" vertical="center" wrapText="1"/>
    </xf>
    <xf numFmtId="2" fontId="1" fillId="0" borderId="126" xfId="48" applyNumberFormat="1" applyBorder="1" applyAlignment="1">
      <alignment horizontal="left"/>
    </xf>
    <xf numFmtId="0" fontId="1" fillId="0" borderId="59" xfId="48" applyBorder="1" applyAlignment="1">
      <alignment horizontal="left"/>
    </xf>
    <xf numFmtId="0" fontId="1" fillId="0" borderId="134" xfId="48" applyBorder="1" applyAlignment="1">
      <alignment horizontal="left"/>
    </xf>
    <xf numFmtId="0" fontId="1" fillId="0" borderId="126" xfId="48" applyBorder="1" applyAlignment="1">
      <alignment horizontal="left"/>
    </xf>
    <xf numFmtId="0" fontId="4" fillId="8" borderId="52" xfId="48" applyFont="1" applyFill="1" applyBorder="1" applyAlignment="1">
      <alignment horizontal="center" wrapText="1"/>
    </xf>
    <xf numFmtId="0" fontId="4" fillId="8" borderId="36" xfId="48" applyFont="1" applyFill="1" applyBorder="1" applyAlignment="1">
      <alignment horizontal="center" wrapText="1"/>
    </xf>
    <xf numFmtId="0" fontId="4" fillId="8" borderId="52" xfId="46" applyNumberFormat="1" applyFont="1" applyFill="1" applyBorder="1" applyAlignment="1">
      <alignment horizontal="center"/>
    </xf>
    <xf numFmtId="0" fontId="4" fillId="8" borderId="36" xfId="46" applyNumberFormat="1" applyFont="1" applyFill="1" applyBorder="1" applyAlignment="1">
      <alignment horizontal="center"/>
    </xf>
    <xf numFmtId="0" fontId="4" fillId="8" borderId="143" xfId="48" applyFont="1" applyFill="1" applyBorder="1" applyAlignment="1">
      <alignment horizontal="center"/>
    </xf>
    <xf numFmtId="0" fontId="4" fillId="8" borderId="46" xfId="48" applyFont="1" applyFill="1" applyBorder="1" applyAlignment="1">
      <alignment horizontal="center"/>
    </xf>
    <xf numFmtId="0" fontId="4" fillId="3" borderId="11" xfId="48" applyFont="1" applyFill="1" applyBorder="1" applyAlignment="1">
      <alignment horizontal="center"/>
    </xf>
    <xf numFmtId="0" fontId="4" fillId="8" borderId="28" xfId="48" applyFont="1" applyFill="1" applyBorder="1" applyAlignment="1">
      <alignment horizontal="center"/>
    </xf>
    <xf numFmtId="0" fontId="4" fillId="8" borderId="29" xfId="48" applyFont="1" applyFill="1" applyBorder="1" applyAlignment="1">
      <alignment horizontal="center"/>
    </xf>
    <xf numFmtId="0" fontId="4" fillId="8" borderId="30" xfId="48" applyFont="1" applyFill="1" applyBorder="1" applyAlignment="1">
      <alignment horizontal="center"/>
    </xf>
    <xf numFmtId="0" fontId="50" fillId="0" borderId="138" xfId="23" applyFont="1" applyBorder="1" applyAlignment="1">
      <alignment horizontal="center" vertical="center" wrapText="1"/>
    </xf>
    <xf numFmtId="0" fontId="50" fillId="0" borderId="61" xfId="23" applyFont="1" applyBorder="1" applyAlignment="1">
      <alignment horizontal="center" vertical="center" wrapText="1"/>
    </xf>
    <xf numFmtId="0" fontId="50" fillId="0" borderId="63" xfId="23" applyFont="1" applyBorder="1" applyAlignment="1">
      <alignment horizontal="center" vertical="center" wrapText="1"/>
    </xf>
    <xf numFmtId="0" fontId="4" fillId="0" borderId="133" xfId="48" applyFont="1" applyBorder="1" applyAlignment="1">
      <alignment horizontal="right"/>
    </xf>
    <xf numFmtId="0" fontId="4" fillId="0" borderId="131" xfId="48" applyFont="1" applyBorder="1" applyAlignment="1">
      <alignment horizontal="right"/>
    </xf>
    <xf numFmtId="0" fontId="4" fillId="0" borderId="132" xfId="48" applyFont="1" applyBorder="1" applyAlignment="1">
      <alignment horizontal="right"/>
    </xf>
    <xf numFmtId="0" fontId="4" fillId="9" borderId="131" xfId="48" applyFont="1" applyFill="1" applyBorder="1" applyAlignment="1">
      <alignment horizontal="left"/>
    </xf>
    <xf numFmtId="0" fontId="4" fillId="9" borderId="132" xfId="48" applyFont="1" applyFill="1" applyBorder="1" applyAlignment="1">
      <alignment horizontal="left"/>
    </xf>
    <xf numFmtId="0" fontId="4" fillId="5" borderId="127" xfId="48" applyFont="1" applyFill="1" applyBorder="1" applyAlignment="1">
      <alignment horizontal="right"/>
    </xf>
    <xf numFmtId="0" fontId="4" fillId="5" borderId="128" xfId="48" applyFont="1" applyFill="1" applyBorder="1" applyAlignment="1">
      <alignment horizontal="right"/>
    </xf>
    <xf numFmtId="0" fontId="4" fillId="5" borderId="129" xfId="48" applyFont="1" applyFill="1" applyBorder="1" applyAlignment="1">
      <alignment horizontal="right"/>
    </xf>
    <xf numFmtId="0" fontId="57" fillId="0" borderId="0" xfId="23" applyFont="1" applyAlignment="1">
      <alignment horizontal="center" vertical="center"/>
    </xf>
    <xf numFmtId="0" fontId="4" fillId="0" borderId="127" xfId="48" applyFont="1" applyBorder="1" applyAlignment="1">
      <alignment horizontal="right"/>
    </xf>
    <xf numFmtId="0" fontId="4" fillId="0" borderId="128" xfId="48" applyFont="1" applyBorder="1" applyAlignment="1">
      <alignment horizontal="right"/>
    </xf>
    <xf numFmtId="0" fontId="4" fillId="0" borderId="129" xfId="48" applyFont="1" applyBorder="1" applyAlignment="1">
      <alignment horizontal="right"/>
    </xf>
    <xf numFmtId="0" fontId="1" fillId="0" borderId="44" xfId="48" applyBorder="1" applyAlignment="1">
      <alignment horizontal="left"/>
    </xf>
    <xf numFmtId="0" fontId="1" fillId="0" borderId="45" xfId="48" applyBorder="1" applyAlignment="1">
      <alignment horizontal="left"/>
    </xf>
    <xf numFmtId="0" fontId="1" fillId="0" borderId="46" xfId="48" applyBorder="1" applyAlignment="1">
      <alignment horizontal="left"/>
    </xf>
    <xf numFmtId="43" fontId="4" fillId="0" borderId="0" xfId="45" applyFont="1" applyAlignment="1">
      <alignment horizontal="left"/>
    </xf>
    <xf numFmtId="0" fontId="19" fillId="0" borderId="3" xfId="6" applyFont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20" fillId="0" borderId="37" xfId="6" applyFont="1" applyBorder="1" applyAlignment="1">
      <alignment horizontal="center" vertical="center" wrapText="1"/>
    </xf>
    <xf numFmtId="0" fontId="19" fillId="0" borderId="49" xfId="6" applyFont="1" applyBorder="1" applyAlignment="1">
      <alignment horizontal="center" vertical="center" wrapText="1"/>
    </xf>
    <xf numFmtId="0" fontId="20" fillId="0" borderId="53" xfId="6" applyFont="1" applyBorder="1" applyAlignment="1">
      <alignment horizontal="center" vertical="center" wrapText="1"/>
    </xf>
    <xf numFmtId="0" fontId="19" fillId="0" borderId="50" xfId="6" applyFont="1" applyBorder="1" applyAlignment="1">
      <alignment horizontal="center" vertical="center" wrapText="1"/>
    </xf>
    <xf numFmtId="0" fontId="19" fillId="0" borderId="54" xfId="6" applyFont="1" applyBorder="1" applyAlignment="1">
      <alignment horizontal="center" vertical="center" wrapText="1"/>
    </xf>
    <xf numFmtId="0" fontId="19" fillId="0" borderId="51" xfId="6" applyFont="1" applyBorder="1" applyAlignment="1">
      <alignment horizontal="center" vertical="center" wrapText="1"/>
    </xf>
    <xf numFmtId="0" fontId="20" fillId="0" borderId="55" xfId="6" applyFont="1" applyBorder="1" applyAlignment="1">
      <alignment horizontal="center" vertical="center" wrapText="1"/>
    </xf>
    <xf numFmtId="0" fontId="19" fillId="0" borderId="52" xfId="6" applyFont="1" applyBorder="1" applyAlignment="1">
      <alignment horizontal="center" vertical="center" wrapText="1"/>
    </xf>
    <xf numFmtId="0" fontId="19" fillId="0" borderId="36" xfId="6" applyFont="1" applyBorder="1" applyAlignment="1">
      <alignment horizontal="center" vertical="center" wrapText="1"/>
    </xf>
    <xf numFmtId="0" fontId="20" fillId="0" borderId="36" xfId="6" applyFont="1" applyBorder="1" applyAlignment="1">
      <alignment horizontal="center" vertical="center" wrapText="1"/>
    </xf>
    <xf numFmtId="0" fontId="19" fillId="0" borderId="29" xfId="6" applyFont="1" applyBorder="1" applyAlignment="1">
      <alignment horizontal="center"/>
    </xf>
    <xf numFmtId="0" fontId="19" fillId="0" borderId="44" xfId="6" applyFont="1" applyBorder="1" applyAlignment="1">
      <alignment horizontal="center"/>
    </xf>
    <xf numFmtId="0" fontId="19" fillId="0" borderId="45" xfId="6" applyFont="1" applyBorder="1" applyAlignment="1">
      <alignment horizontal="center"/>
    </xf>
    <xf numFmtId="0" fontId="19" fillId="0" borderId="46" xfId="6" applyFont="1" applyBorder="1" applyAlignment="1">
      <alignment horizontal="center"/>
    </xf>
    <xf numFmtId="0" fontId="19" fillId="0" borderId="1" xfId="6" applyFont="1" applyBorder="1" applyAlignment="1">
      <alignment horizontal="center" vertical="center" wrapText="1"/>
    </xf>
    <xf numFmtId="0" fontId="19" fillId="0" borderId="22" xfId="6" applyFont="1" applyBorder="1" applyAlignment="1">
      <alignment horizontal="center" vertical="center" wrapText="1"/>
    </xf>
    <xf numFmtId="0" fontId="20" fillId="0" borderId="35" xfId="6" applyFont="1" applyBorder="1" applyAlignment="1">
      <alignment horizontal="center" vertical="center" wrapText="1"/>
    </xf>
    <xf numFmtId="0" fontId="19" fillId="0" borderId="41" xfId="6" applyFont="1" applyBorder="1" applyAlignment="1">
      <alignment horizontal="center" vertical="center" wrapText="1"/>
    </xf>
    <xf numFmtId="0" fontId="19" fillId="0" borderId="42" xfId="6" applyFont="1" applyBorder="1" applyAlignment="1">
      <alignment horizontal="center" vertical="center" wrapText="1"/>
    </xf>
    <xf numFmtId="0" fontId="19" fillId="0" borderId="43" xfId="6" applyFont="1" applyBorder="1" applyAlignment="1">
      <alignment horizontal="center" vertical="center" wrapText="1"/>
    </xf>
    <xf numFmtId="0" fontId="19" fillId="0" borderId="47" xfId="6" applyFont="1" applyBorder="1" applyAlignment="1">
      <alignment horizontal="center" vertical="center" wrapText="1"/>
    </xf>
    <xf numFmtId="0" fontId="19" fillId="0" borderId="0" xfId="6" applyFont="1" applyAlignment="1">
      <alignment horizontal="center" vertical="center" wrapText="1"/>
    </xf>
    <xf numFmtId="0" fontId="19" fillId="0" borderId="48" xfId="6" applyFont="1" applyBorder="1" applyAlignment="1">
      <alignment horizontal="center" vertical="center" wrapText="1"/>
    </xf>
    <xf numFmtId="0" fontId="19" fillId="0" borderId="53" xfId="6" applyFont="1" applyBorder="1" applyAlignment="1">
      <alignment horizontal="center" vertical="center" wrapText="1"/>
    </xf>
    <xf numFmtId="0" fontId="19" fillId="0" borderId="55" xfId="6" applyFont="1" applyBorder="1" applyAlignment="1">
      <alignment horizontal="center" vertical="center" wrapText="1"/>
    </xf>
    <xf numFmtId="0" fontId="18" fillId="0" borderId="0" xfId="5" applyFont="1" applyAlignment="1">
      <alignment horizontal="center"/>
    </xf>
    <xf numFmtId="0" fontId="23" fillId="0" borderId="0" xfId="9" applyFont="1" applyAlignment="1">
      <alignment horizontal="center" vertical="center"/>
    </xf>
    <xf numFmtId="175" fontId="23" fillId="0" borderId="93" xfId="9" applyNumberFormat="1" applyFont="1" applyBorder="1" applyAlignment="1">
      <alignment horizontal="center" vertical="center"/>
    </xf>
    <xf numFmtId="0" fontId="23" fillId="0" borderId="94" xfId="9" applyFont="1" applyBorder="1" applyAlignment="1">
      <alignment horizontal="center" vertical="center"/>
    </xf>
    <xf numFmtId="0" fontId="23" fillId="0" borderId="87" xfId="9" applyFont="1" applyBorder="1" applyAlignment="1">
      <alignment horizontal="center" vertical="center"/>
    </xf>
    <xf numFmtId="0" fontId="24" fillId="0" borderId="66" xfId="9" applyFont="1" applyBorder="1" applyAlignment="1">
      <alignment horizontal="center" vertical="center"/>
    </xf>
    <xf numFmtId="0" fontId="24" fillId="0" borderId="73" xfId="9" applyFont="1" applyBorder="1" applyAlignment="1">
      <alignment horizontal="center" vertical="center"/>
    </xf>
    <xf numFmtId="0" fontId="24" fillId="0" borderId="68" xfId="9" applyFont="1" applyBorder="1" applyAlignment="1">
      <alignment horizontal="center" vertical="center"/>
    </xf>
    <xf numFmtId="0" fontId="24" fillId="0" borderId="69" xfId="9" applyFont="1" applyBorder="1" applyAlignment="1">
      <alignment horizontal="center" vertical="center"/>
    </xf>
    <xf numFmtId="0" fontId="24" fillId="0" borderId="75" xfId="9" applyFont="1" applyBorder="1" applyAlignment="1">
      <alignment horizontal="center" vertical="center"/>
    </xf>
    <xf numFmtId="0" fontId="24" fillId="0" borderId="76" xfId="9" applyFont="1" applyBorder="1" applyAlignment="1">
      <alignment horizontal="center" vertical="center"/>
    </xf>
    <xf numFmtId="0" fontId="24" fillId="0" borderId="70" xfId="9" applyFont="1" applyBorder="1" applyAlignment="1">
      <alignment horizontal="center" vertical="center"/>
    </xf>
    <xf numFmtId="0" fontId="24" fillId="0" borderId="77" xfId="9" applyFont="1" applyBorder="1" applyAlignment="1">
      <alignment horizontal="center" vertical="center"/>
    </xf>
    <xf numFmtId="0" fontId="24" fillId="0" borderId="71" xfId="9" applyFont="1" applyBorder="1" applyAlignment="1">
      <alignment horizontal="center" vertical="center"/>
    </xf>
    <xf numFmtId="0" fontId="24" fillId="0" borderId="5" xfId="9" applyFont="1" applyBorder="1" applyAlignment="1">
      <alignment horizontal="center" vertical="center"/>
    </xf>
    <xf numFmtId="0" fontId="24" fillId="0" borderId="72" xfId="9" applyFont="1" applyBorder="1" applyAlignment="1">
      <alignment horizontal="center" vertical="center"/>
    </xf>
    <xf numFmtId="0" fontId="24" fillId="0" borderId="78" xfId="9" applyFont="1" applyBorder="1" applyAlignment="1">
      <alignment horizontal="center" vertical="center"/>
    </xf>
    <xf numFmtId="2" fontId="35" fillId="0" borderId="91" xfId="16" applyNumberFormat="1" applyFont="1" applyBorder="1" applyAlignment="1">
      <alignment horizontal="center"/>
    </xf>
    <xf numFmtId="2" fontId="35" fillId="0" borderId="115" xfId="16" applyNumberFormat="1" applyFont="1" applyBorder="1" applyAlignment="1">
      <alignment horizontal="center"/>
    </xf>
    <xf numFmtId="0" fontId="36" fillId="0" borderId="44" xfId="16" applyFont="1" applyBorder="1" applyAlignment="1">
      <alignment horizontal="center"/>
    </xf>
    <xf numFmtId="0" fontId="36" fillId="0" borderId="45" xfId="16" applyFont="1" applyBorder="1" applyAlignment="1">
      <alignment horizontal="center"/>
    </xf>
    <xf numFmtId="0" fontId="36" fillId="0" borderId="46" xfId="16" applyFont="1" applyBorder="1" applyAlignment="1">
      <alignment horizontal="center"/>
    </xf>
    <xf numFmtId="0" fontId="36" fillId="0" borderId="102" xfId="16" applyFont="1" applyBorder="1" applyAlignment="1">
      <alignment horizontal="center"/>
    </xf>
    <xf numFmtId="0" fontId="37" fillId="0" borderId="104" xfId="16" applyFont="1" applyBorder="1" applyAlignment="1">
      <alignment horizontal="center"/>
    </xf>
    <xf numFmtId="0" fontId="37" fillId="0" borderId="105" xfId="16" applyFont="1" applyBorder="1" applyAlignment="1">
      <alignment horizontal="center"/>
    </xf>
    <xf numFmtId="0" fontId="37" fillId="0" borderId="106" xfId="16" applyFont="1" applyBorder="1" applyAlignment="1">
      <alignment horizontal="center"/>
    </xf>
    <xf numFmtId="0" fontId="37" fillId="0" borderId="108" xfId="16" applyFont="1" applyBorder="1" applyAlignment="1">
      <alignment horizontal="center"/>
    </xf>
    <xf numFmtId="0" fontId="6" fillId="3" borderId="29" xfId="1" applyFont="1" applyFill="1" applyBorder="1" applyAlignment="1">
      <alignment horizontal="left" vertical="center" wrapText="1"/>
    </xf>
  </cellXfs>
  <cellStyles count="49">
    <cellStyle name="Comma" xfId="45" builtinId="3"/>
    <cellStyle name="Comma [0]" xfId="43" builtinId="6"/>
    <cellStyle name="Comma [0] 11 2" xfId="7" xr:uid="{00000000-0005-0000-0000-000001000000}"/>
    <cellStyle name="Comma [0] 11 2 2" xfId="35" xr:uid="{00000000-0005-0000-0000-000002000000}"/>
    <cellStyle name="Comma [0] 2 2" xfId="29" xr:uid="{00000000-0005-0000-0000-000003000000}"/>
    <cellStyle name="Comma [0] 5" xfId="24" xr:uid="{00000000-0005-0000-0000-000004000000}"/>
    <cellStyle name="Comma [0] 5 12" xfId="13" xr:uid="{00000000-0005-0000-0000-000005000000}"/>
    <cellStyle name="Comma [0]_01. ANALIS SNI_271008" xfId="18" xr:uid="{00000000-0005-0000-0000-000006000000}"/>
    <cellStyle name="Comma 10 2" xfId="30" xr:uid="{00000000-0005-0000-0000-000007000000}"/>
    <cellStyle name="Comma 2" xfId="2" xr:uid="{00000000-0005-0000-0000-000008000000}"/>
    <cellStyle name="Comma 2 2" xfId="28" xr:uid="{00000000-0005-0000-0000-000009000000}"/>
    <cellStyle name="Comma 2 3" xfId="4" xr:uid="{00000000-0005-0000-0000-00000A000000}"/>
    <cellStyle name="Comma 2 4" xfId="3" xr:uid="{00000000-0005-0000-0000-00000B000000}"/>
    <cellStyle name="Comma 2 4 2" xfId="14" xr:uid="{00000000-0005-0000-0000-00000C000000}"/>
    <cellStyle name="Comma 3" xfId="8" xr:uid="{00000000-0005-0000-0000-00000D000000}"/>
    <cellStyle name="Comma 3 2" xfId="36" xr:uid="{00000000-0005-0000-0000-00000E000000}"/>
    <cellStyle name="Comma 3 3" xfId="37" xr:uid="{00000000-0005-0000-0000-00000F000000}"/>
    <cellStyle name="Comma 3 4" xfId="33" xr:uid="{00000000-0005-0000-0000-000010000000}"/>
    <cellStyle name="Comma 4" xfId="38" xr:uid="{00000000-0005-0000-0000-000011000000}"/>
    <cellStyle name="Comma 5" xfId="26" xr:uid="{00000000-0005-0000-0000-000012000000}"/>
    <cellStyle name="Comma 6" xfId="42" xr:uid="{00000000-0005-0000-0000-000013000000}"/>
    <cellStyle name="Comma 6 2" xfId="10" xr:uid="{00000000-0005-0000-0000-000014000000}"/>
    <cellStyle name="Comma 7" xfId="41" xr:uid="{00000000-0005-0000-0000-000015000000}"/>
    <cellStyle name="Comma 8" xfId="39" xr:uid="{00000000-0005-0000-0000-000016000000}"/>
    <cellStyle name="Comma 9" xfId="40" xr:uid="{00000000-0005-0000-0000-000017000000}"/>
    <cellStyle name="Comma_01. ANALIS SNI_271008" xfId="17" xr:uid="{00000000-0005-0000-0000-000018000000}"/>
    <cellStyle name="Currency" xfId="46" builtinId="4"/>
    <cellStyle name="Currency 2" xfId="27" xr:uid="{00000000-0005-0000-0000-000019000000}"/>
    <cellStyle name="Hyperlink" xfId="44" builtinId="8"/>
    <cellStyle name="Normal" xfId="0" builtinId="0"/>
    <cellStyle name="Normal 17" xfId="21" xr:uid="{00000000-0005-0000-0000-00001C000000}"/>
    <cellStyle name="Normal 2" xfId="20" xr:uid="{00000000-0005-0000-0000-00001D000000}"/>
    <cellStyle name="Normal 2 2" xfId="1" xr:uid="{00000000-0005-0000-0000-00001E000000}"/>
    <cellStyle name="Normal 2 2 2" xfId="25" xr:uid="{00000000-0005-0000-0000-00001F000000}"/>
    <cellStyle name="Normal 3" xfId="5" xr:uid="{00000000-0005-0000-0000-000020000000}"/>
    <cellStyle name="Normal 31" xfId="15" xr:uid="{00000000-0005-0000-0000-000021000000}"/>
    <cellStyle name="Normal 4" xfId="34" xr:uid="{00000000-0005-0000-0000-000022000000}"/>
    <cellStyle name="Normal 4 2" xfId="23" xr:uid="{00000000-0005-0000-0000-000023000000}"/>
    <cellStyle name="Normal 4 3" xfId="32" xr:uid="{00000000-0005-0000-0000-000024000000}"/>
    <cellStyle name="Normal 4 4" xfId="48" xr:uid="{116FE754-94B6-446E-B260-C3CDF8F99B02}"/>
    <cellStyle name="Normal 41 2" xfId="6" xr:uid="{00000000-0005-0000-0000-000025000000}"/>
    <cellStyle name="Normal 5" xfId="22" xr:uid="{00000000-0005-0000-0000-000026000000}"/>
    <cellStyle name="Normal 6 3" xfId="9" xr:uid="{00000000-0005-0000-0000-000027000000}"/>
    <cellStyle name="Normal_01. ANALIS SNI_271008" xfId="19" xr:uid="{00000000-0005-0000-0000-000028000000}"/>
    <cellStyle name="Normal_Copy of TEMBAK PROGRESS MINGGU XX" xfId="12" xr:uid="{00000000-0005-0000-0000-000029000000}"/>
    <cellStyle name="Normal_RAB FINAL PASAR ok !!" xfId="16" xr:uid="{00000000-0005-0000-0000-00002A000000}"/>
    <cellStyle name="Normal_SBYB 190907_2" xfId="11" xr:uid="{00000000-0005-0000-0000-00002B000000}"/>
    <cellStyle name="Percent" xfId="47" builtinId="5"/>
    <cellStyle name="Percent 3" xfId="31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5.xml"/><Relationship Id="rId21" Type="http://schemas.openxmlformats.org/officeDocument/2006/relationships/externalLink" Target="externalLinks/externalLink9.xml"/><Relationship Id="rId63" Type="http://schemas.openxmlformats.org/officeDocument/2006/relationships/externalLink" Target="externalLinks/externalLink51.xml"/><Relationship Id="rId159" Type="http://schemas.openxmlformats.org/officeDocument/2006/relationships/externalLink" Target="externalLinks/externalLink147.xml"/><Relationship Id="rId170" Type="http://schemas.openxmlformats.org/officeDocument/2006/relationships/externalLink" Target="externalLinks/externalLink158.xml"/><Relationship Id="rId226" Type="http://schemas.openxmlformats.org/officeDocument/2006/relationships/externalLink" Target="externalLinks/externalLink214.xml"/><Relationship Id="rId268" Type="http://schemas.openxmlformats.org/officeDocument/2006/relationships/externalLink" Target="externalLinks/externalLink256.xml"/><Relationship Id="rId32" Type="http://schemas.openxmlformats.org/officeDocument/2006/relationships/externalLink" Target="externalLinks/externalLink20.xml"/><Relationship Id="rId74" Type="http://schemas.openxmlformats.org/officeDocument/2006/relationships/externalLink" Target="externalLinks/externalLink62.xml"/><Relationship Id="rId128" Type="http://schemas.openxmlformats.org/officeDocument/2006/relationships/externalLink" Target="externalLinks/externalLink116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69.xml"/><Relationship Id="rId237" Type="http://schemas.openxmlformats.org/officeDocument/2006/relationships/externalLink" Target="externalLinks/externalLink225.xml"/><Relationship Id="rId279" Type="http://schemas.openxmlformats.org/officeDocument/2006/relationships/externalLink" Target="externalLinks/externalLink267.xml"/><Relationship Id="rId43" Type="http://schemas.openxmlformats.org/officeDocument/2006/relationships/externalLink" Target="externalLinks/externalLink31.xml"/><Relationship Id="rId139" Type="http://schemas.openxmlformats.org/officeDocument/2006/relationships/externalLink" Target="externalLinks/externalLink127.xml"/><Relationship Id="rId290" Type="http://schemas.openxmlformats.org/officeDocument/2006/relationships/externalLink" Target="externalLinks/externalLink278.xml"/><Relationship Id="rId85" Type="http://schemas.openxmlformats.org/officeDocument/2006/relationships/externalLink" Target="externalLinks/externalLink73.xml"/><Relationship Id="rId150" Type="http://schemas.openxmlformats.org/officeDocument/2006/relationships/externalLink" Target="externalLinks/externalLink138.xml"/><Relationship Id="rId192" Type="http://schemas.openxmlformats.org/officeDocument/2006/relationships/externalLink" Target="externalLinks/externalLink180.xml"/><Relationship Id="rId206" Type="http://schemas.openxmlformats.org/officeDocument/2006/relationships/externalLink" Target="externalLinks/externalLink194.xml"/><Relationship Id="rId248" Type="http://schemas.openxmlformats.org/officeDocument/2006/relationships/externalLink" Target="externalLinks/externalLink236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96.xml"/><Relationship Id="rId54" Type="http://schemas.openxmlformats.org/officeDocument/2006/relationships/externalLink" Target="externalLinks/externalLink42.xml"/><Relationship Id="rId75" Type="http://schemas.openxmlformats.org/officeDocument/2006/relationships/externalLink" Target="externalLinks/externalLink63.xml"/><Relationship Id="rId96" Type="http://schemas.openxmlformats.org/officeDocument/2006/relationships/externalLink" Target="externalLinks/externalLink84.xml"/><Relationship Id="rId140" Type="http://schemas.openxmlformats.org/officeDocument/2006/relationships/externalLink" Target="externalLinks/externalLink128.xml"/><Relationship Id="rId161" Type="http://schemas.openxmlformats.org/officeDocument/2006/relationships/externalLink" Target="externalLinks/externalLink149.xml"/><Relationship Id="rId182" Type="http://schemas.openxmlformats.org/officeDocument/2006/relationships/externalLink" Target="externalLinks/externalLink170.xml"/><Relationship Id="rId217" Type="http://schemas.openxmlformats.org/officeDocument/2006/relationships/externalLink" Target="externalLinks/externalLink205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6.xml"/><Relationship Id="rId259" Type="http://schemas.openxmlformats.org/officeDocument/2006/relationships/externalLink" Target="externalLinks/externalLink247.xml"/><Relationship Id="rId23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07.xml"/><Relationship Id="rId270" Type="http://schemas.openxmlformats.org/officeDocument/2006/relationships/externalLink" Target="externalLinks/externalLink258.xml"/><Relationship Id="rId291" Type="http://schemas.openxmlformats.org/officeDocument/2006/relationships/externalLink" Target="externalLinks/externalLink279.xml"/><Relationship Id="rId44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53.xml"/><Relationship Id="rId86" Type="http://schemas.openxmlformats.org/officeDocument/2006/relationships/externalLink" Target="externalLinks/externalLink74.xml"/><Relationship Id="rId130" Type="http://schemas.openxmlformats.org/officeDocument/2006/relationships/externalLink" Target="externalLinks/externalLink118.xml"/><Relationship Id="rId151" Type="http://schemas.openxmlformats.org/officeDocument/2006/relationships/externalLink" Target="externalLinks/externalLink139.xml"/><Relationship Id="rId172" Type="http://schemas.openxmlformats.org/officeDocument/2006/relationships/externalLink" Target="externalLinks/externalLink160.xml"/><Relationship Id="rId193" Type="http://schemas.openxmlformats.org/officeDocument/2006/relationships/externalLink" Target="externalLinks/externalLink181.xml"/><Relationship Id="rId207" Type="http://schemas.openxmlformats.org/officeDocument/2006/relationships/externalLink" Target="externalLinks/externalLink195.xml"/><Relationship Id="rId228" Type="http://schemas.openxmlformats.org/officeDocument/2006/relationships/externalLink" Target="externalLinks/externalLink216.xml"/><Relationship Id="rId249" Type="http://schemas.openxmlformats.org/officeDocument/2006/relationships/externalLink" Target="externalLinks/externalLink237.xml"/><Relationship Id="rId13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97.xml"/><Relationship Id="rId260" Type="http://schemas.openxmlformats.org/officeDocument/2006/relationships/externalLink" Target="externalLinks/externalLink248.xml"/><Relationship Id="rId281" Type="http://schemas.openxmlformats.org/officeDocument/2006/relationships/externalLink" Target="externalLinks/externalLink269.xml"/><Relationship Id="rId34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9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0.xml"/><Relationship Id="rId183" Type="http://schemas.openxmlformats.org/officeDocument/2006/relationships/externalLink" Target="externalLinks/externalLink171.xml"/><Relationship Id="rId218" Type="http://schemas.openxmlformats.org/officeDocument/2006/relationships/externalLink" Target="externalLinks/externalLink206.xml"/><Relationship Id="rId239" Type="http://schemas.openxmlformats.org/officeDocument/2006/relationships/externalLink" Target="externalLinks/externalLink227.xml"/><Relationship Id="rId250" Type="http://schemas.openxmlformats.org/officeDocument/2006/relationships/externalLink" Target="externalLinks/externalLink238.xml"/><Relationship Id="rId271" Type="http://schemas.openxmlformats.org/officeDocument/2006/relationships/externalLink" Target="externalLinks/externalLink259.xml"/><Relationship Id="rId292" Type="http://schemas.openxmlformats.org/officeDocument/2006/relationships/externalLink" Target="externalLinks/externalLink280.xml"/><Relationship Id="rId24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9.xml"/><Relationship Id="rId152" Type="http://schemas.openxmlformats.org/officeDocument/2006/relationships/externalLink" Target="externalLinks/externalLink140.xml"/><Relationship Id="rId173" Type="http://schemas.openxmlformats.org/officeDocument/2006/relationships/externalLink" Target="externalLinks/externalLink161.xml"/><Relationship Id="rId194" Type="http://schemas.openxmlformats.org/officeDocument/2006/relationships/externalLink" Target="externalLinks/externalLink182.xml"/><Relationship Id="rId208" Type="http://schemas.openxmlformats.org/officeDocument/2006/relationships/externalLink" Target="externalLinks/externalLink196.xml"/><Relationship Id="rId229" Type="http://schemas.openxmlformats.org/officeDocument/2006/relationships/externalLink" Target="externalLinks/externalLink217.xml"/><Relationship Id="rId240" Type="http://schemas.openxmlformats.org/officeDocument/2006/relationships/externalLink" Target="externalLinks/externalLink228.xml"/><Relationship Id="rId261" Type="http://schemas.openxmlformats.org/officeDocument/2006/relationships/externalLink" Target="externalLinks/externalLink249.xml"/><Relationship Id="rId14" Type="http://schemas.openxmlformats.org/officeDocument/2006/relationships/externalLink" Target="externalLinks/externalLink2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282" Type="http://schemas.openxmlformats.org/officeDocument/2006/relationships/externalLink" Target="externalLinks/externalLink270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142" Type="http://schemas.openxmlformats.org/officeDocument/2006/relationships/externalLink" Target="externalLinks/externalLink130.xml"/><Relationship Id="rId163" Type="http://schemas.openxmlformats.org/officeDocument/2006/relationships/externalLink" Target="externalLinks/externalLink151.xml"/><Relationship Id="rId184" Type="http://schemas.openxmlformats.org/officeDocument/2006/relationships/externalLink" Target="externalLinks/externalLink172.xml"/><Relationship Id="rId219" Type="http://schemas.openxmlformats.org/officeDocument/2006/relationships/externalLink" Target="externalLinks/externalLink207.xml"/><Relationship Id="rId230" Type="http://schemas.openxmlformats.org/officeDocument/2006/relationships/externalLink" Target="externalLinks/externalLink218.xml"/><Relationship Id="rId251" Type="http://schemas.openxmlformats.org/officeDocument/2006/relationships/externalLink" Target="externalLinks/externalLink239.xml"/><Relationship Id="rId25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55.xml"/><Relationship Id="rId272" Type="http://schemas.openxmlformats.org/officeDocument/2006/relationships/externalLink" Target="externalLinks/externalLink260.xml"/><Relationship Id="rId293" Type="http://schemas.openxmlformats.org/officeDocument/2006/relationships/externalLink" Target="externalLinks/externalLink281.xml"/><Relationship Id="rId88" Type="http://schemas.openxmlformats.org/officeDocument/2006/relationships/externalLink" Target="externalLinks/externalLink76.xml"/><Relationship Id="rId111" Type="http://schemas.openxmlformats.org/officeDocument/2006/relationships/externalLink" Target="externalLinks/externalLink99.xml"/><Relationship Id="rId132" Type="http://schemas.openxmlformats.org/officeDocument/2006/relationships/externalLink" Target="externalLinks/externalLink120.xml"/><Relationship Id="rId153" Type="http://schemas.openxmlformats.org/officeDocument/2006/relationships/externalLink" Target="externalLinks/externalLink141.xml"/><Relationship Id="rId174" Type="http://schemas.openxmlformats.org/officeDocument/2006/relationships/externalLink" Target="externalLinks/externalLink162.xml"/><Relationship Id="rId195" Type="http://schemas.openxmlformats.org/officeDocument/2006/relationships/externalLink" Target="externalLinks/externalLink183.xml"/><Relationship Id="rId209" Type="http://schemas.openxmlformats.org/officeDocument/2006/relationships/externalLink" Target="externalLinks/externalLink197.xml"/><Relationship Id="rId220" Type="http://schemas.openxmlformats.org/officeDocument/2006/relationships/externalLink" Target="externalLinks/externalLink208.xml"/><Relationship Id="rId241" Type="http://schemas.openxmlformats.org/officeDocument/2006/relationships/externalLink" Target="externalLinks/externalLink229.xml"/><Relationship Id="rId15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45.xml"/><Relationship Id="rId262" Type="http://schemas.openxmlformats.org/officeDocument/2006/relationships/externalLink" Target="externalLinks/externalLink250.xml"/><Relationship Id="rId283" Type="http://schemas.openxmlformats.org/officeDocument/2006/relationships/externalLink" Target="externalLinks/externalLink271.xml"/><Relationship Id="rId78" Type="http://schemas.openxmlformats.org/officeDocument/2006/relationships/externalLink" Target="externalLinks/externalLink66.xml"/><Relationship Id="rId99" Type="http://schemas.openxmlformats.org/officeDocument/2006/relationships/externalLink" Target="externalLinks/externalLink87.xml"/><Relationship Id="rId101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0.xml"/><Relationship Id="rId143" Type="http://schemas.openxmlformats.org/officeDocument/2006/relationships/externalLink" Target="externalLinks/externalLink131.xml"/><Relationship Id="rId164" Type="http://schemas.openxmlformats.org/officeDocument/2006/relationships/externalLink" Target="externalLinks/externalLink152.xml"/><Relationship Id="rId185" Type="http://schemas.openxmlformats.org/officeDocument/2006/relationships/externalLink" Target="externalLinks/externalLink173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8.xml"/><Relationship Id="rId26" Type="http://schemas.openxmlformats.org/officeDocument/2006/relationships/externalLink" Target="externalLinks/externalLink14.xml"/><Relationship Id="rId231" Type="http://schemas.openxmlformats.org/officeDocument/2006/relationships/externalLink" Target="externalLinks/externalLink219.xml"/><Relationship Id="rId252" Type="http://schemas.openxmlformats.org/officeDocument/2006/relationships/externalLink" Target="externalLinks/externalLink240.xml"/><Relationship Id="rId273" Type="http://schemas.openxmlformats.org/officeDocument/2006/relationships/externalLink" Target="externalLinks/externalLink261.xml"/><Relationship Id="rId294" Type="http://schemas.openxmlformats.org/officeDocument/2006/relationships/externalLink" Target="externalLinks/externalLink282.xml"/><Relationship Id="rId47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56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33" Type="http://schemas.openxmlformats.org/officeDocument/2006/relationships/externalLink" Target="externalLinks/externalLink121.xml"/><Relationship Id="rId154" Type="http://schemas.openxmlformats.org/officeDocument/2006/relationships/externalLink" Target="externalLinks/externalLink142.xml"/><Relationship Id="rId175" Type="http://schemas.openxmlformats.org/officeDocument/2006/relationships/externalLink" Target="externalLinks/externalLink163.xml"/><Relationship Id="rId196" Type="http://schemas.openxmlformats.org/officeDocument/2006/relationships/externalLink" Target="externalLinks/externalLink184.xml"/><Relationship Id="rId200" Type="http://schemas.openxmlformats.org/officeDocument/2006/relationships/externalLink" Target="externalLinks/externalLink188.xml"/><Relationship Id="rId16" Type="http://schemas.openxmlformats.org/officeDocument/2006/relationships/externalLink" Target="externalLinks/externalLink4.xml"/><Relationship Id="rId221" Type="http://schemas.openxmlformats.org/officeDocument/2006/relationships/externalLink" Target="externalLinks/externalLink209.xml"/><Relationship Id="rId242" Type="http://schemas.openxmlformats.org/officeDocument/2006/relationships/externalLink" Target="externalLinks/externalLink230.xml"/><Relationship Id="rId263" Type="http://schemas.openxmlformats.org/officeDocument/2006/relationships/externalLink" Target="externalLinks/externalLink251.xml"/><Relationship Id="rId284" Type="http://schemas.openxmlformats.org/officeDocument/2006/relationships/externalLink" Target="externalLinks/externalLink272.xml"/><Relationship Id="rId37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46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23" Type="http://schemas.openxmlformats.org/officeDocument/2006/relationships/externalLink" Target="externalLinks/externalLink111.xml"/><Relationship Id="rId144" Type="http://schemas.openxmlformats.org/officeDocument/2006/relationships/externalLink" Target="externalLinks/externalLink132.xml"/><Relationship Id="rId90" Type="http://schemas.openxmlformats.org/officeDocument/2006/relationships/externalLink" Target="externalLinks/externalLink78.xml"/><Relationship Id="rId165" Type="http://schemas.openxmlformats.org/officeDocument/2006/relationships/externalLink" Target="externalLinks/externalLink153.xml"/><Relationship Id="rId186" Type="http://schemas.openxmlformats.org/officeDocument/2006/relationships/externalLink" Target="externalLinks/externalLink174.xml"/><Relationship Id="rId211" Type="http://schemas.openxmlformats.org/officeDocument/2006/relationships/externalLink" Target="externalLinks/externalLink199.xml"/><Relationship Id="rId232" Type="http://schemas.openxmlformats.org/officeDocument/2006/relationships/externalLink" Target="externalLinks/externalLink220.xml"/><Relationship Id="rId253" Type="http://schemas.openxmlformats.org/officeDocument/2006/relationships/externalLink" Target="externalLinks/externalLink241.xml"/><Relationship Id="rId274" Type="http://schemas.openxmlformats.org/officeDocument/2006/relationships/externalLink" Target="externalLinks/externalLink262.xml"/><Relationship Id="rId295" Type="http://schemas.openxmlformats.org/officeDocument/2006/relationships/theme" Target="theme/theme1.xml"/><Relationship Id="rId27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36.xml"/><Relationship Id="rId69" Type="http://schemas.openxmlformats.org/officeDocument/2006/relationships/externalLink" Target="externalLinks/externalLink57.xml"/><Relationship Id="rId113" Type="http://schemas.openxmlformats.org/officeDocument/2006/relationships/externalLink" Target="externalLinks/externalLink101.xml"/><Relationship Id="rId134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8.xml"/><Relationship Id="rId155" Type="http://schemas.openxmlformats.org/officeDocument/2006/relationships/externalLink" Target="externalLinks/externalLink143.xml"/><Relationship Id="rId176" Type="http://schemas.openxmlformats.org/officeDocument/2006/relationships/externalLink" Target="externalLinks/externalLink164.xml"/><Relationship Id="rId197" Type="http://schemas.openxmlformats.org/officeDocument/2006/relationships/externalLink" Target="externalLinks/externalLink185.xml"/><Relationship Id="rId201" Type="http://schemas.openxmlformats.org/officeDocument/2006/relationships/externalLink" Target="externalLinks/externalLink189.xml"/><Relationship Id="rId222" Type="http://schemas.openxmlformats.org/officeDocument/2006/relationships/externalLink" Target="externalLinks/externalLink210.xml"/><Relationship Id="rId243" Type="http://schemas.openxmlformats.org/officeDocument/2006/relationships/externalLink" Target="externalLinks/externalLink231.xml"/><Relationship Id="rId264" Type="http://schemas.openxmlformats.org/officeDocument/2006/relationships/externalLink" Target="externalLinks/externalLink252.xml"/><Relationship Id="rId285" Type="http://schemas.openxmlformats.org/officeDocument/2006/relationships/externalLink" Target="externalLinks/externalLink273.xml"/><Relationship Id="rId17" Type="http://schemas.openxmlformats.org/officeDocument/2006/relationships/externalLink" Target="externalLinks/externalLink5.xml"/><Relationship Id="rId38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47.xml"/><Relationship Id="rId103" Type="http://schemas.openxmlformats.org/officeDocument/2006/relationships/externalLink" Target="externalLinks/externalLink91.xml"/><Relationship Id="rId124" Type="http://schemas.openxmlformats.org/officeDocument/2006/relationships/externalLink" Target="externalLinks/externalLink112.xml"/><Relationship Id="rId70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133.xml"/><Relationship Id="rId166" Type="http://schemas.openxmlformats.org/officeDocument/2006/relationships/externalLink" Target="externalLinks/externalLink154.xml"/><Relationship Id="rId187" Type="http://schemas.openxmlformats.org/officeDocument/2006/relationships/externalLink" Target="externalLinks/externalLink17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0.xml"/><Relationship Id="rId233" Type="http://schemas.openxmlformats.org/officeDocument/2006/relationships/externalLink" Target="externalLinks/externalLink221.xml"/><Relationship Id="rId254" Type="http://schemas.openxmlformats.org/officeDocument/2006/relationships/externalLink" Target="externalLinks/externalLink242.xml"/><Relationship Id="rId28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37.xml"/><Relationship Id="rId114" Type="http://schemas.openxmlformats.org/officeDocument/2006/relationships/externalLink" Target="externalLinks/externalLink102.xml"/><Relationship Id="rId275" Type="http://schemas.openxmlformats.org/officeDocument/2006/relationships/externalLink" Target="externalLinks/externalLink263.xml"/><Relationship Id="rId296" Type="http://schemas.openxmlformats.org/officeDocument/2006/relationships/styles" Target="styles.xml"/><Relationship Id="rId60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123.xml"/><Relationship Id="rId156" Type="http://schemas.openxmlformats.org/officeDocument/2006/relationships/externalLink" Target="externalLinks/externalLink144.xml"/><Relationship Id="rId177" Type="http://schemas.openxmlformats.org/officeDocument/2006/relationships/externalLink" Target="externalLinks/externalLink165.xml"/><Relationship Id="rId198" Type="http://schemas.openxmlformats.org/officeDocument/2006/relationships/externalLink" Target="externalLinks/externalLink186.xml"/><Relationship Id="rId202" Type="http://schemas.openxmlformats.org/officeDocument/2006/relationships/externalLink" Target="externalLinks/externalLink190.xml"/><Relationship Id="rId223" Type="http://schemas.openxmlformats.org/officeDocument/2006/relationships/externalLink" Target="externalLinks/externalLink211.xml"/><Relationship Id="rId244" Type="http://schemas.openxmlformats.org/officeDocument/2006/relationships/externalLink" Target="externalLinks/externalLink232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265" Type="http://schemas.openxmlformats.org/officeDocument/2006/relationships/externalLink" Target="externalLinks/externalLink253.xml"/><Relationship Id="rId286" Type="http://schemas.openxmlformats.org/officeDocument/2006/relationships/externalLink" Target="externalLinks/externalLink274.xml"/><Relationship Id="rId50" Type="http://schemas.openxmlformats.org/officeDocument/2006/relationships/externalLink" Target="externalLinks/externalLink38.xml"/><Relationship Id="rId104" Type="http://schemas.openxmlformats.org/officeDocument/2006/relationships/externalLink" Target="externalLinks/externalLink92.xml"/><Relationship Id="rId125" Type="http://schemas.openxmlformats.org/officeDocument/2006/relationships/externalLink" Target="externalLinks/externalLink113.xml"/><Relationship Id="rId146" Type="http://schemas.openxmlformats.org/officeDocument/2006/relationships/externalLink" Target="externalLinks/externalLink134.xml"/><Relationship Id="rId167" Type="http://schemas.openxmlformats.org/officeDocument/2006/relationships/externalLink" Target="externalLinks/externalLink155.xml"/><Relationship Id="rId188" Type="http://schemas.openxmlformats.org/officeDocument/2006/relationships/externalLink" Target="externalLinks/externalLink176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13" Type="http://schemas.openxmlformats.org/officeDocument/2006/relationships/externalLink" Target="externalLinks/externalLink201.xml"/><Relationship Id="rId234" Type="http://schemas.openxmlformats.org/officeDocument/2006/relationships/externalLink" Target="externalLinks/externalLink22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55" Type="http://schemas.openxmlformats.org/officeDocument/2006/relationships/externalLink" Target="externalLinks/externalLink243.xml"/><Relationship Id="rId276" Type="http://schemas.openxmlformats.org/officeDocument/2006/relationships/externalLink" Target="externalLinks/externalLink264.xml"/><Relationship Id="rId297" Type="http://schemas.openxmlformats.org/officeDocument/2006/relationships/sharedStrings" Target="sharedStrings.xml"/><Relationship Id="rId40" Type="http://schemas.openxmlformats.org/officeDocument/2006/relationships/externalLink" Target="externalLinks/externalLink28.xml"/><Relationship Id="rId115" Type="http://schemas.openxmlformats.org/officeDocument/2006/relationships/externalLink" Target="externalLinks/externalLink103.xml"/><Relationship Id="rId136" Type="http://schemas.openxmlformats.org/officeDocument/2006/relationships/externalLink" Target="externalLinks/externalLink124.xml"/><Relationship Id="rId157" Type="http://schemas.openxmlformats.org/officeDocument/2006/relationships/externalLink" Target="externalLinks/externalLink145.xml"/><Relationship Id="rId178" Type="http://schemas.openxmlformats.org/officeDocument/2006/relationships/externalLink" Target="externalLinks/externalLink166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9" Type="http://schemas.openxmlformats.org/officeDocument/2006/relationships/externalLink" Target="externalLinks/externalLink187.xml"/><Relationship Id="rId203" Type="http://schemas.openxmlformats.org/officeDocument/2006/relationships/externalLink" Target="externalLinks/externalLink191.xml"/><Relationship Id="rId19" Type="http://schemas.openxmlformats.org/officeDocument/2006/relationships/externalLink" Target="externalLinks/externalLink7.xml"/><Relationship Id="rId224" Type="http://schemas.openxmlformats.org/officeDocument/2006/relationships/externalLink" Target="externalLinks/externalLink212.xml"/><Relationship Id="rId245" Type="http://schemas.openxmlformats.org/officeDocument/2006/relationships/externalLink" Target="externalLinks/externalLink233.xml"/><Relationship Id="rId266" Type="http://schemas.openxmlformats.org/officeDocument/2006/relationships/externalLink" Target="externalLinks/externalLink254.xml"/><Relationship Id="rId287" Type="http://schemas.openxmlformats.org/officeDocument/2006/relationships/externalLink" Target="externalLinks/externalLink275.xml"/><Relationship Id="rId30" Type="http://schemas.openxmlformats.org/officeDocument/2006/relationships/externalLink" Target="externalLinks/externalLink18.xml"/><Relationship Id="rId105" Type="http://schemas.openxmlformats.org/officeDocument/2006/relationships/externalLink" Target="externalLinks/externalLink93.xml"/><Relationship Id="rId126" Type="http://schemas.openxmlformats.org/officeDocument/2006/relationships/externalLink" Target="externalLinks/externalLink114.xml"/><Relationship Id="rId147" Type="http://schemas.openxmlformats.org/officeDocument/2006/relationships/externalLink" Target="externalLinks/externalLink135.xml"/><Relationship Id="rId168" Type="http://schemas.openxmlformats.org/officeDocument/2006/relationships/externalLink" Target="externalLinks/externalLink156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189" Type="http://schemas.openxmlformats.org/officeDocument/2006/relationships/externalLink" Target="externalLinks/externalLink177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2.xml"/><Relationship Id="rId235" Type="http://schemas.openxmlformats.org/officeDocument/2006/relationships/externalLink" Target="externalLinks/externalLink223.xml"/><Relationship Id="rId256" Type="http://schemas.openxmlformats.org/officeDocument/2006/relationships/externalLink" Target="externalLinks/externalLink244.xml"/><Relationship Id="rId277" Type="http://schemas.openxmlformats.org/officeDocument/2006/relationships/externalLink" Target="externalLinks/externalLink265.xml"/><Relationship Id="rId298" Type="http://schemas.openxmlformats.org/officeDocument/2006/relationships/calcChain" Target="calcChain.xml"/><Relationship Id="rId116" Type="http://schemas.openxmlformats.org/officeDocument/2006/relationships/externalLink" Target="externalLinks/externalLink104.xml"/><Relationship Id="rId137" Type="http://schemas.openxmlformats.org/officeDocument/2006/relationships/externalLink" Target="externalLinks/externalLink125.xml"/><Relationship Id="rId158" Type="http://schemas.openxmlformats.org/officeDocument/2006/relationships/externalLink" Target="externalLinks/externalLink146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71.xml"/><Relationship Id="rId179" Type="http://schemas.openxmlformats.org/officeDocument/2006/relationships/externalLink" Target="externalLinks/externalLink167.xml"/><Relationship Id="rId190" Type="http://schemas.openxmlformats.org/officeDocument/2006/relationships/externalLink" Target="externalLinks/externalLink178.xml"/><Relationship Id="rId204" Type="http://schemas.openxmlformats.org/officeDocument/2006/relationships/externalLink" Target="externalLinks/externalLink192.xml"/><Relationship Id="rId225" Type="http://schemas.openxmlformats.org/officeDocument/2006/relationships/externalLink" Target="externalLinks/externalLink213.xml"/><Relationship Id="rId246" Type="http://schemas.openxmlformats.org/officeDocument/2006/relationships/externalLink" Target="externalLinks/externalLink234.xml"/><Relationship Id="rId267" Type="http://schemas.openxmlformats.org/officeDocument/2006/relationships/externalLink" Target="externalLinks/externalLink255.xml"/><Relationship Id="rId288" Type="http://schemas.openxmlformats.org/officeDocument/2006/relationships/externalLink" Target="externalLinks/externalLink276.xml"/><Relationship Id="rId106" Type="http://schemas.openxmlformats.org/officeDocument/2006/relationships/externalLink" Target="externalLinks/externalLink94.xml"/><Relationship Id="rId127" Type="http://schemas.openxmlformats.org/officeDocument/2006/relationships/externalLink" Target="externalLinks/externalLink11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61.xml"/><Relationship Id="rId94" Type="http://schemas.openxmlformats.org/officeDocument/2006/relationships/externalLink" Target="externalLinks/externalLink82.xml"/><Relationship Id="rId148" Type="http://schemas.openxmlformats.org/officeDocument/2006/relationships/externalLink" Target="externalLinks/externalLink136.xml"/><Relationship Id="rId169" Type="http://schemas.openxmlformats.org/officeDocument/2006/relationships/externalLink" Target="externalLinks/externalLink157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8.xml"/><Relationship Id="rId215" Type="http://schemas.openxmlformats.org/officeDocument/2006/relationships/externalLink" Target="externalLinks/externalLink203.xml"/><Relationship Id="rId236" Type="http://schemas.openxmlformats.org/officeDocument/2006/relationships/externalLink" Target="externalLinks/externalLink224.xml"/><Relationship Id="rId257" Type="http://schemas.openxmlformats.org/officeDocument/2006/relationships/externalLink" Target="externalLinks/externalLink245.xml"/><Relationship Id="rId278" Type="http://schemas.openxmlformats.org/officeDocument/2006/relationships/externalLink" Target="externalLinks/externalLink266.xml"/><Relationship Id="rId42" Type="http://schemas.openxmlformats.org/officeDocument/2006/relationships/externalLink" Target="externalLinks/externalLink30.xml"/><Relationship Id="rId84" Type="http://schemas.openxmlformats.org/officeDocument/2006/relationships/externalLink" Target="externalLinks/externalLink72.xml"/><Relationship Id="rId138" Type="http://schemas.openxmlformats.org/officeDocument/2006/relationships/externalLink" Target="externalLinks/externalLink126.xml"/><Relationship Id="rId191" Type="http://schemas.openxmlformats.org/officeDocument/2006/relationships/externalLink" Target="externalLinks/externalLink179.xml"/><Relationship Id="rId205" Type="http://schemas.openxmlformats.org/officeDocument/2006/relationships/externalLink" Target="externalLinks/externalLink193.xml"/><Relationship Id="rId247" Type="http://schemas.openxmlformats.org/officeDocument/2006/relationships/externalLink" Target="externalLinks/externalLink235.xml"/><Relationship Id="rId107" Type="http://schemas.openxmlformats.org/officeDocument/2006/relationships/externalLink" Target="externalLinks/externalLink95.xml"/><Relationship Id="rId289" Type="http://schemas.openxmlformats.org/officeDocument/2006/relationships/externalLink" Target="externalLinks/externalLink277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41.xml"/><Relationship Id="rId149" Type="http://schemas.openxmlformats.org/officeDocument/2006/relationships/externalLink" Target="externalLinks/externalLink137.xml"/><Relationship Id="rId95" Type="http://schemas.openxmlformats.org/officeDocument/2006/relationships/externalLink" Target="externalLinks/externalLink83.xml"/><Relationship Id="rId160" Type="http://schemas.openxmlformats.org/officeDocument/2006/relationships/externalLink" Target="externalLinks/externalLink148.xml"/><Relationship Id="rId216" Type="http://schemas.openxmlformats.org/officeDocument/2006/relationships/externalLink" Target="externalLinks/externalLink204.xml"/><Relationship Id="rId258" Type="http://schemas.openxmlformats.org/officeDocument/2006/relationships/externalLink" Target="externalLinks/externalLink246.xml"/><Relationship Id="rId22" Type="http://schemas.openxmlformats.org/officeDocument/2006/relationships/externalLink" Target="externalLinks/externalLink10.xml"/><Relationship Id="rId64" Type="http://schemas.openxmlformats.org/officeDocument/2006/relationships/externalLink" Target="externalLinks/externalLink52.xml"/><Relationship Id="rId118" Type="http://schemas.openxmlformats.org/officeDocument/2006/relationships/externalLink" Target="externalLinks/externalLink106.xml"/><Relationship Id="rId171" Type="http://schemas.openxmlformats.org/officeDocument/2006/relationships/externalLink" Target="externalLinks/externalLink159.xml"/><Relationship Id="rId227" Type="http://schemas.openxmlformats.org/officeDocument/2006/relationships/externalLink" Target="externalLinks/externalLink215.xml"/><Relationship Id="rId269" Type="http://schemas.openxmlformats.org/officeDocument/2006/relationships/externalLink" Target="externalLinks/externalLink257.xml"/><Relationship Id="rId33" Type="http://schemas.openxmlformats.org/officeDocument/2006/relationships/externalLink" Target="externalLinks/externalLink21.xml"/><Relationship Id="rId129" Type="http://schemas.openxmlformats.org/officeDocument/2006/relationships/externalLink" Target="externalLinks/externalLink117.xml"/><Relationship Id="rId280" Type="http://schemas.openxmlformats.org/officeDocument/2006/relationships/externalLink" Target="externalLinks/externalLink26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723705519407882E-2"/>
          <c:y val="8.5339102415494694E-2"/>
          <c:w val="0.91299372955341118"/>
          <c:h val="0.850838770258186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JADWAL!$G$28:$V$28</c:f>
              <c:numCache>
                <c:formatCode>0.00%</c:formatCode>
                <c:ptCount val="16"/>
                <c:pt idx="0">
                  <c:v>7.3466059571434504E-3</c:v>
                </c:pt>
                <c:pt idx="1">
                  <c:v>3.9460535447472092E-2</c:v>
                </c:pt>
                <c:pt idx="2">
                  <c:v>9.5469706133374743E-2</c:v>
                </c:pt>
                <c:pt idx="3">
                  <c:v>0.15147887681927741</c:v>
                </c:pt>
                <c:pt idx="4">
                  <c:v>0.25598833248614106</c:v>
                </c:pt>
                <c:pt idx="5">
                  <c:v>0.36354237713653975</c:v>
                </c:pt>
                <c:pt idx="6">
                  <c:v>0.49704836538037589</c:v>
                </c:pt>
                <c:pt idx="7">
                  <c:v>0.57589133295356865</c:v>
                </c:pt>
                <c:pt idx="8">
                  <c:v>0.6547343005267614</c:v>
                </c:pt>
                <c:pt idx="9">
                  <c:v>0.70762532450651672</c:v>
                </c:pt>
                <c:pt idx="10">
                  <c:v>0.76051634848627203</c:v>
                </c:pt>
                <c:pt idx="11">
                  <c:v>0.81340737246602735</c:v>
                </c:pt>
                <c:pt idx="12">
                  <c:v>0.86686762896260583</c:v>
                </c:pt>
                <c:pt idx="13">
                  <c:v>0.92906517147393008</c:v>
                </c:pt>
                <c:pt idx="14">
                  <c:v>0.99126271398525434</c:v>
                </c:pt>
                <c:pt idx="15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B-4E59-910B-B9096B519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770376"/>
        <c:axId val="274771688"/>
      </c:lineChart>
      <c:catAx>
        <c:axId val="274770376"/>
        <c:scaling>
          <c:orientation val="minMax"/>
        </c:scaling>
        <c:delete val="1"/>
        <c:axPos val="b"/>
        <c:majorTickMark val="none"/>
        <c:minorTickMark val="none"/>
        <c:tickLblPos val="nextTo"/>
        <c:crossAx val="274771688"/>
        <c:crosses val="autoZero"/>
        <c:auto val="1"/>
        <c:lblAlgn val="ctr"/>
        <c:lblOffset val="100"/>
        <c:noMultiLvlLbl val="0"/>
      </c:catAx>
      <c:valAx>
        <c:axId val="27477168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7477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471054</xdr:colOff>
      <xdr:row>4</xdr:row>
      <xdr:rowOff>27709</xdr:rowOff>
    </xdr:from>
    <xdr:to>
      <xdr:col>22</xdr:col>
      <xdr:colOff>484909</xdr:colOff>
      <xdr:row>26</xdr:row>
      <xdr:rowOff>96980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84C05-25A9-4A27-A27E-A9DE67EE6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\DATA%20(D)\Moker\mojokerto\HSPK_Rev.mojokerto280709%20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ara\d\Moker\mojokerto\HSPK_Rev.mojokerto280709%20o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New%20folder\FILE%20SARI\IPAL%20Wiyung%20BARU\IPAL%20Sawojajar\SPAB%20200%20KK%20KEL.SAWOJAJAR-ainu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FILE%20SARI\IPAL%20Wiyung%20BARU\IPAL%20Sawojajar\SPAB%20200%20KK%20KEL.SAWOJAJAR-ainu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ELANG%20ROHANA\OE%20PANTURA%20JBT%20ROHA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1\Data%20(D)\Documents%20and%20Settings\SPD\My%20Documents\RAB\data%20penting\DATA%20KABEH\parsenibud\r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ENC%20FEB%20'16\OK%20%20ANL%20%20BM%20%202016%20Inst%20P.akung%20memakai%20harga%20asli%20Non%2015%20%2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ENC%20%202016%20ANALISA%20DARI%20P.%20RONNNY%2022\2016%20akung%20misbah%20AnalisaDIRJENbinamarga-PanduanAnalisisHargaSatuanNo008BM20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book\Jembatan\JEMBATAN%20VITA\Update%20Bahan%20Bimbingan%20Perencanaan%20Jembatan\PAHS%20versi%203.0\AHS%20SPEC%20Edisi%20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-slamet\slamet%20(d)\Data\Proyek%20Data\A%20.Slmt\contoh\SNI.Berat.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P%202010\03%20KEDOKTERAN%20UNIB\01%20DEKANAT\DEKANAT%20RAB%20MEP\RAB%20DEKANAT%20KEDOKTER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unzipped\DLM_KOTA\1-BOQ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5\PU%20PULAU%20BAI\RAB-B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BQ\OH\Ars%20Struk%20BJBR%20(050206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10\PU%20BENTENG\PENAWARAN\Rab%20Print\2.%20RAB%20jalan%20lbk%20unen%20-%20durian%20sebakul-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Data%20Project\1DATA%20CIPTA%20PRIMA\2%20DATA%20PENGAWASAN\2009%20pawas\DIKNAS\DAK%202009\SD%20BORANG%202%20-%2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irun\kasirun%20(c)\1.%20Kasirun\2.%20Edo\Cianjur\Simpang%20Tarikolot\Dokumen%20Biaya\SPH%20Tarikolo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My%20Documents\DATA%20LELANG\CV.%20PADUSIKU%20RATNA%20UTAMA\BINA%20MARGA\RAB%20JALAN%20P.2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ILE%2006\F.i.l.e\2005\FISIK\BM\(01)%20BM-JM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MBAR%20Te%20Pe%20A\RAB%20LAB%20KEDOKTERAN-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ILE%2006\FISIK\BM\Kabupaten\(17)%20Gani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AR\LAP%20BULANAN%20DAN%20MC\BQ\OE-2003%20r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MC.3%20PK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4\DATA%20(D)\WINDOWS\Desktop\AGUNG%20EXAKTA\AGUNG%20JULIANTOKO\CIPTA%20KARYA\DIKNAS-versi.2004.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03%20Sapta%20STT%202007\03%20Paket.Jembt.%20Sei%20Garis%20Cs\Mc.Back%20Up%20&amp;%20Lap%20Bln%20Sei%20Garis%20Cs\03%20MC%20Garis%20Revisi\Back%20Up%20+%20Mc.%20Grs%20cs%2006Ok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PR%20GRESIK\DPRD%20ku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ew%20Folder\Gedung\Rsd-Cibinong\C-Rab&amp;Rap-Rsd-Cibinong-060317-compere\Gedung\Arsip%20CIMAHI\RAB-CIMA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CO\CCO%20APUNG%20T.INTANG\P3JK%20BUL%202001\PENAWARAN\BULUNGAN\p2jk-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_GAWEAN\BARABAI%202013\PENGAWASAN%20AULA%20BPP\AA%20Ksm\Data%20Pangkep\Data%20Jbtn%20Pangkep\Back%20Up%20&amp;%20Mc%20Pangkep\Back%20Up%20Data%20Telaga\Documents%20and%20Settings\User\My%20Documents\Ksm\Laporan%20Mgn%20+%20Bln\telaga%20scen-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_GAWEAN\BARABAI%202013\PENGAWASAN%20AULA%20BPP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UBA\PROJECT\01\15\ESTIMATE\EST-1CV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%20Ksm\Data%20Pangkep\Data%20Jbtn%20Pangkep\Back%20Up%20&amp;%20Mc%20Pangkep\Back%20Up%20Data%20Telaga\Documents%20and%20Settings\User\My%20Documents\Ksm\Laporan%20Mgn%20+%20Bln\telaga%20scen-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Data%20Pangkep\Data%20Jbtn%20Pangkep\Back%20Up%20&amp;%20Mc%20Pangkep\Back%20Up%20Data%20Telaga\Documents%20and%20Settings\User\My%20Documents\Jembatan%20Telaga\Telaga%20Bridge\PANAWARAN%20AKHI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%20Done%202010\Drainase%20Tambahan%202010\0.%20Analisa%20K%2020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uji_setda\str\RK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S/TA%202003/TANGGULANGIN/OE%20TANGGULANGI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MBAR%20Te%20Pe%20A\RAB%20UTILITAS%20INDUK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ATA\SELUMA\PENAWARAN\BBI\CV-jasa%20CM-TYPE%203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USULAN%20BIAYA%20RUMAH%20KETINTANG%20TIMMUR%20PTT%20REV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%20proyek\iwan\DENAH%20STP\RAB%20ME%20TECHNOPARK%20UGM%20r0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%202009\04%20DED%20RUMAH%20GUBERNUR\RAB%20RKS\RAB%20ME%20GUB%20PAPUA%20FINAL-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OH\Ars%20Struk%20BJBR%20(050206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ME%202009\017%20GOR%20SIAK\RAB%20RKS%20MEP\RAB%20GOR%20SIAK_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SAR\LAP%20BULANAN%20DAN%20MC\BQ\OE-2003%20re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Data%20Pangkep\Data%20Jbtn%20Pangkep\Back%20Up%20&amp;%20Mc%20Pangkep\MC.3%20PK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PU%20Tarakan%20Bina%20Marga\2005\Pembangunan\KBR%20CINA\Rab-Jl.melalui%20pergudangan%20dan%20perumahan%20di%20kel%20G%20Lingkas%20(kuburan%20cina)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IPTA%20PRIMA\DATA%20PERENCANAAN\Drw.%202010\Pertanian\Jl.%20Sembowo\Jalan%20Sembowo%20telford%20+raba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1DATA%20CIPTA%20PRIMA\1%20DATA%20PERENCANAAN\2010%20prenc\BINA%20MARGA\Jalan%20mentoro%20gunungsari%20dak%20rev%2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3\PENGAWASAN%20AULA%20BPP\AA%20Ksm\03%20Sapta%20STT%202007\03%20Paket.Jembt.%20Sei%20Garis%20Cs\Mc.Back%20Up%20&amp;%20Lap%20Bln%20Sei%20Garis%20Cs\03%20MC%20Garis%20Revisi\Back%20Up%20+%20Mc.%20Grs%20cs%2006Ok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ELANG%20JABUNG\OE%20PANTURA%20JBT%20JABU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INDAH\Proyek\Sumber%20Jaya\Hotel%20Nuansa\ME%20Hotel%20Nuansa(new)%2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adi\Operational%20Managment\Proyek\RAB\Sari%20Bunga%20Bakung\RAB-Pematangan%20dan%20Salura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Data\Proyek%20Data\A%20.Slmt\contoh\SNI.Berat.0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ELANG%20ROHANA\OE%20PANTURA%20JBT%20ROHAN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PROYEK%202005\Penawaran\RKB%20SMK\1.%20RKB%20SMK2%20PM%20a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Gedung\Rsd-Cibinong\C-Rab&amp;Rap-Rsd-Cibinong-060317-compere\Gedung\Arsip%20CIMAHI\RAB-CIMAHI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rek%20kantor\CO2\SDN%20KEDURUS\B.Q_LANTAI%20KERAMIK-FAKULTAS%20HUKU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dedy\namaku%20pras\SMG\proyek\9903\bq\bq-ars\BQ-PS&amp;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erver\div-proyek\SMG\proyek\9903\bq\bq-ars\BQ-PS&amp;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SBM's%20File\Pro.KenariMas\proyek\9903\bq\bq-ars\BQ-PS&amp;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Penawaran%20Lelang%202005\A.4.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5%20Dick\2005\evaluasi%20dan%20koreksi%20perikanan\evaluasi%20dan%20koreksi%20perikanan\Proyek\THN%202004\MASJID\RAB%20MASJID%20HAUR%20GADING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ATA\PERTAMANAN\RENC_AGG_REHAB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AnCuy%2007\PERENCANAAN\PERC.%20DINAS%20PERIKANAN%20TANBU%20oK\Proyek%20Perikanan%2009\RAB%20&amp;%20ANALI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Application%20Data\Microsoft\Excel\%23PROJECTS\%23PROJECT\bina%20swadaya\windows\TEMP\MAN\BQ\ana-ka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rive%20d\dhe_oen\Perencanaan%202006\Analis\ANALIS%20BM%202006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_2006\RING-ROAD\Laporan%20Akhir\Lamp%201.%20RAB\RAB_TARAKAN_TOTAL_BINALATUNG-JUATA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komputer%2012\Data%20TA%202011\SDN%20Propinsi\HSPK%20Semua%20Kabupaten\CIPTA%20KARYA%202009\HARGA%20BAHAN%20SAB%202009%20jon%201%20&amp;%204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Data\Data%20Proyek\Proyek%20-2005\Penawaran\Wonogiri\Tirtomoyo\Wonogiri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ta_nt1\bq\BQ\99-952\SEKONGKANG\E20-02Guest%20Hous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LANTAI%203-4%20A%20DANA%202M150J%20REVISI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ir\data-adm\Bipran\Analisa-K\Juknis\Lembaran\3-Earth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ak%20Iwan\LAP.STRUKTUR\DOC.%20RAB\RAB.CIBUBUR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p-35qspik0q9g\TOTO%20DATA\DATA%202006\ANJUNGAN%20TRANS\RAB\rab%20anjungan\RENCANA%20BIAYA\DATA%202006\ANJUNGAN%20TRANS\RAB\Rab%20EE%20LP%20Kota%20agung\Rab%20EE%20LP%20K%20Agung%20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ibadi\Data~Syakir\PENDOPO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DATA\PROYEK\PPSDR\PENAWARN\PNCR\RAB-PNC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GAWEAN\BARABAI%202015\DINAS%20PEMUDA%20OLAHRAGA,%20KEBUDAYAAN%20dan%20PARIWISATA\CIPTA%20KARYA\Fajar\LEL.%202004\fisik\RAB%20BAU%20+%20BAS%20+%20BT.%20BENAWA.Ne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2DATA%20ANEKA%20BARU\Data%20Penawaran\Th'2009\1PEMEL%20BERKALA\Pkt%2026%20ddpan%20watukarung%20lilik\Pkt%2026%20dadapan%20watukaru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P.%20BINA%20MARGA\usb%20Jl.%20Pongok%20(3)%20Revisi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UBA\Data\RS-PELNI\B.Q\BQ_ME-DOC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FLASDISK\DATA%20ALI\PENAWARAN\PAVING%20STONE\DEWE\PT%20BINA%20KARSA\RAB\RAB%20sma%20tri%20karya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HP14c\Downloads\ANALISA-SNI-20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data%20hindro%201\penawaran\kupang%208\rab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data%20hindro%201\penawaran\kupang%208\rab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DEWE\PT%20BINA%20KARSA\RAB\RAB%20sma%20tri%20karya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rek%20kantor\CO2\SDN%20KEDURUS\2%20GUDANG%20DAN%20KM_TERBARU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My%20Documents\2%20GUDANG%20DAN%20KM_TERBARU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EKA%20BARU\2010\Jadwal%20Jl.%20wareng%20Revis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Program%20Data\Data%20Proyek\Proyek%20-2005\Penawaran\Wonogiri\Tirtomoyo\Wonogiri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%20'02\GROSIR\RAB%20GROSIR%20'02%20(REAL%20COST%209)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My%20Documents\data%20laptop\New%20Folder%20(2)\Jl.%20Menganti-Kepatihan%20KMJ.A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RAB%20PUSK%20BANYU%20URIP%20anti%20baja%20version%20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D%202015%20RUAS%20JALAN%20PAGERWOJO-JUDEK%20TL%20127%20-%20TL\ANALISA%20HOTMIX%20ATAS%20REVISI\BAB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dedy\namaku%20pras\PROYEK\proyek\Th-2002\0208\bq-ruko\final-wkc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E\OE%20GEDUNG\OE%20Gd%20Kesehatan\RAB%20revisi%20kes.%202006-ok%20terakhir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TA_NT1\BQ\BQ\00-0001\AHS-AR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My%20Documents\B.Q_LANTAI%20KERAMIK-FAKULTAS%20HUKUM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PEKERJAAN\PAK%20BILLY\Paket-Pekerjaan\BAGIAN%20PEMERINTAHAN\PEMBANGUNAN%20KANTOR%20KEL.%20GADING%20-%200301.0001.017\kel_moro_100%25_OK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PEKERJAAN\PAK%20BILLY\Paket-Pekerjaan\BAGIAN%20PEMERINTAHAN\PEMBANGUNAN%20KANTOR%20KEL.%20GADING%20-%200301.0001.017\kel_moro_100%2525_OK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1\Data%20(D)\ANTOK%202007\HPS-2006\Jalan-Polda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DN%20Kab.%20HSU.%20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windra%20wy\Telagawaja\PAKET%20I%20Thp%201.baliB-4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tagraha03\d\RAB%20BUPATI%20-%20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%202008\K%201\JALAN%20-%20UNIB\RAB-1-%20Jalan_2_Jalur-REV=AKHIR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RSUD%20MAD%20ME%20MASTER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K%20HASTO\Dokumen%20Tender\Tender%20Irigasi%20Jatim\Tender%20Jalan%20Karang%20Anyar%20-%20Cemoro%20Sewu,%20Jateng\Tender%20Jalan%20Karang%20Anyar%20-%20Cemoro%20Sewu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IKNAS%20GRESIK%20LAMA%20tdak%20dipakai\DIKNAS%20GRESIK%20MURNI%20%202005\Kawisanyar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My%20Document\PT.RP.%20SOEPARTO\PROYEK%202010\MARKETING%20DIVISI\ESTIMATOR%202010\RAB%20Estimator%20WIKA-RPS%20JO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nalisa%20Martapura-R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ANUNGKU%20(F)\Agustus\BAB%202\2.5.6%20MC%20Tongo%20Juli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AS\BJNEGORO\1894\gedung%20a,b,c,d,e,f\Rab%20Verifikasi%20Harga\Pemb.%20RSUD%20Bojonegoro%20F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\RSUD\TAHAP%20I\RSUD%20Mad%202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BQ\OE-2003%20r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p\ato\RAB\RABedit\Tlekung\RAB%20Batu%20pat3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Koe\Project%202011\Geografi_UGM%202011\KOKO\BPD%20WATES\RAB\Documents%20and%20Settings\jagonet\Local%20Settings\Temp\TRAINING%20CENTER\RAB\ruko%20p.manap\ruko%20p.manap2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CIPTA%20PRIMA\PROYEK%202006\Perencanaan\SMA%20SUDIMORO\mebe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DPRD\RAB%20Jalan(asl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INDAH\Proyek\Sumber%20Jaya\Hotel%20Tarakan%20Plaza\Rosnia\Proyek\Sumber%20Jaya\Madiun\RSUD%20Madiun-me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%20Done%202010\Box%20Culvet%20Tanjung%20Final\EE%20&amp;%20Backup%20EE\Analis%20SNI%20Bina%20Marga\EE%20Box%20Culvert%20Desa%20Binturu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y%20Documents\Data\Construction\Project\General\IRIGASI\1999\pksa\jerowaru\jerowaru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b\MUSHALLA%20GATE\MUSHOLLA%20GATE%20CV.%20SATRIA%20BAGUS\RAB%20musholla%20di%20gate%20multi%20purpose%20CV.%20SATRIA%20OKE%20BANGET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DOCUME~1\ISHAK\LOCALS~1\Temp\Rar$DI00.234\OE%20Pemagaran%20Kantor%20Tempat%20Kerja%202006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ITATS\ESTIMASI\RAB%20,ANALISA,BAHAN,UPAH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MatrikS_data\Project-2019\RSUD%202019\2%20Ged%20D%20-%20jantung%20%20OK\0.RAB%20GED%20D%20-%20JANTUNG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LISA%20BARU%202013%20-%202016\Analisa%20Harga%20Satuan%20Pekerjaan%20(EDIT1)2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NALISA%202006%20oke%20-%20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ta%20Madya%20B.%20Lampung\EE%20DAK%20Kesehatan%202006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1DATA%20PROYEK\1DATA%20ANEKA%20BARU\Th'2005\kali%20keyang\PAKET%20PCT-KEYANG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File%20Erwin\RAB%20Usulan%20Bappeda\RAB\Administrasi\DUP%202004abc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2.Kegiatan%202006\Perencanaan%2006\RAB%20'06%20Oke\PROYEK\Rehab%20SD%2005\Dokumen%20SD\RKS%20RAB\Contoh%20Analisi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Documents%20and%20Settings\perdana.DOMAIN\Local%20Settings\Temp\Temporary%20Directory%201%20for%20RAB-WS-8LT-TOTAL-R-KS.zip\RAB-WS-8LT-TOTAL-R-KS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Back%20Up%20Data%20Telaga\BACK%2001%20Revisi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KOMPUTER%20SODIK\SODIK\APBD%202014\ANALISA\ANALISA%20HOTMIK\ANALISA%20HOTMIX%20ATAS\BAB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-yanto\datacp%20(d)\Data\Proyek%20Data\Proyek%20-2006\Konsultan\Din.Pariwisata\pariwisa%20Revisi\Kontraktor\Surabaya\paacitan\Kas-2\1.WM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PKP_Back_Up_00%20rev-01%20bar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.Analisa%20-%20K%20Master%20(17.01.06)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RAB\0.%20Dick%20Analisa%20-%20K%20Master%20(17.01.06)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u-2\d\Perencanaan%20dan%20Eval%20Program\2012\RAB-SATKER\ANALISA%202008\ANALISA%20K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T%202001\Terminal2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analisa%20DAU%20&amp;%20PAK%202007\ANALISA%20%20kontrak%20atas%20%20PUPPW%20%2020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Application%20Data\Microsoft\Excel\%23PROJECTS\%23PROJECT\bina%20swadaya\windows\TEMP\DATAKALTIM\Analisa\Analisa-Persiapan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FLASDISK\DATA%20ALI\PENAWARAN\PAVING%20STONE\DEWE\PT%20BINA%20KARSA\RAB\RAB%20sma%20tri%20karya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JUAN-2011\Muji_setda\str\RKB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AHS2006\Copy%20of%20PAHS2006%20R2%20draft(MIS)new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flasdisk\FLASDISK\DATA%20ALI\PENAWARAN\PAVING%20STONE\DEWE\PT%20BINA%20KARSA\RAB\RAB%20sma%20tri%20kary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!DATA\ALL-ADM\ANALIS\!DATA\ABU\JEMBATAN\RAB-JEMB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My%20Documents\2005\pkt20\NIRWANA%202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6BA4B0D\Copy%20KMJ%20jalan%20Blita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MPN-1\LANSCAPE\EXCEL\RAB_JLN_ATB_2008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@works%20tobe%20done\SNI%20-%20ABK%202007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734AAF1\SPP%20KEUANGAN%20TA%202007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2.Kegiatan%202006\Perencanaan%2006\RAB%20'06%20Oke\SNI%20CIPTA%20KARYA\Harga%20Satuan%20Upah%20Dan%20Bahan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Documents%20and%20Settings\adr\My%20Documents\NUR%20(F)\AINUR\SDN%20PACAR%20KELING%20VII\RAB%20PACAR%20KELING%20VII%20edit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DATA\BALITTRA%202006%20PELAKS\EE%20BALITTRA%202006%20OK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DATA\BALITTRA%202006%20PELAKS\SNI_%202006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wean%20dinas\gaweaaannnn\rab%20toilet%20wisata.xlsx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AnCuy%2007\PERENCANAAN\DINAS%20PENDIDIKAN%20TANBU%2009\RAB%20PAUD%20&amp;%20RKB\RAB%20Gedung%20PAUD%20KEC.%20KUSAN%20HILIR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AGUS%20JAMAL\DOCUMENT%20Administrasi%20proyek\data%20base%20bahan\dari%20PP%20UGM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%20GAWEAN\BARABAI%202010\PDAM%202010\LAPORAN%20PENGAWASAN\PT.%20MOROUTAMA%20JEMBARPERDANA\Daftar%20Analisa%20K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ode\D\Rosnia\Proyek\Sumber%20Jaya\Madiun\RSUD%20Madiun-me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ob-2011\GAMBAR-PROYEK\KPPLN\KPPLN-RKS\RAB%20MEE%20KPKNL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_new\data%20(d)\JATIM\JATIM%202009\METRO\DR.SOETOMO%20CS\Sutomo%20Revisi%20(10-9-2009)\Master2\TENDER%20PENAWARAN\baru\PENAWARAN-BAKA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WIYUNG\TPA%20PROBOLINGGO-ok%20rev%2097,5%25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Project%2000&amp;02\02\06\bq\bq-est\m&amp;e\Tata%20Udara\Daf-1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PacitanAnyar%20gak%20pake%20railing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awean%20dinas\PEMBANGUNAN%20JALAN%20TPA%20BASIRIH%202014\RAB%20JALAN%20-%20SHEET%20MERAH%20TIDAK%20DI%20PAKA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08\rab%20jalink%2009\RAB%20KOSONG%20JALINK.xlsx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Thoriq\MITRA%20FAJAR%20PRDN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ABU\P2jd-p2jkk\DURP-MP200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\RKB\File%20Kiki\Mis%20%20Tandui\Tahun2004\Berkala\P5%20Nirwana%20Revisi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Job2008\bpom\adm\RKS\RAB\Usul\Job2007\resume_OE\OE-Gapura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RUANG%20SARANA%20KP-TA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to\DataCp%20(D)\DATA%20KEGIATAN\2008\Data\Pertanian\TANI\JI%20Cokmbg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up%20progres%201\Tjok%20Bagus\kintamani\telagawaja\rab&amp;analisaekonomi\RAB-WAJ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on_BLM%20NUSP-2%20Tahun%202015\DED%20Non%20BLM%202016%20(April%202016)\TERMINAL%20TlogoWaru%20MALANG\GOR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\04.%20Jalan%20Sampuraga%20(3.5%20x%20825)%20M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asu\USULAN%20BIAYA%20RUMAH%20KETINTANG%20TIMMUR%20PTT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DED%20Argowilis\DOCUME~1\LABA-L~1\LOCALS~1\Temp\My%20Documents\data%20laptop\New%20Folder%20(2)\Jl.%20Menganti-Kepatihan%20KMJ.A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Nanang\Rab%20tpsdp%20Profit\RAB%20SIPIL%20PROFIT%20EE%20(1)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GEDUNG%20ELEKTRO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%20choy\RS.Blambangan\rEVISI\RS%20BLAMBANGAN\data_ku\KHUSUS%20KANGGO%20DPA-SKPD\file_KANTOR\RAB_2008\!!conto!!\Gedung%20Kejaksaan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KEUANGAN\Desktop\PASURUAN\probolinggoAnyar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LAP-TENIS-STAIN-K1\RAB-1-SR-LAP.TENIS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5-1719\Proses\Mekanikal\RAB-Mek-Bita-Etika%20(16-05-06)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~~TAHUN%202006\PERKERASAN%20ASPAL\LAHAN%20PARKIR%20PEMDA\analis%20bm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IKANAN\Jalan,Batako%20dan%20jemb\02.Analisa%20-%20K%20Master%20(17.01.06)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ONS04\Faramida%20(D)\Data%20Proyek\ADM-PRS\PEN-A\Analisa%20Martapura-06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%20Ksm\Data%20Pangkep\Data%20Jbtn%20Pangkep\Back%20Up%20&amp;%20Mc%20Pangkep\My%20Documents\Kasam\Back%20Up%20Data%20Jemb%20Telaga\BACK%2003%20Revisi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Copy%20of%20RSUD%20Mad%20THP%20IVE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GUSDUR\ANALIS\NEW-ANALIS-2004\NEW-ANALIS-2004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RAB\02.Analisa%20-%20K%20Master%20(17.01.06)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ERTANIAN\PROTOTYPE\02.Analisa%20-%20K%20Master%20(17.01.06)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ina%20Marga\My%20Documents\GUSDUR\ANALIS\NEW-ANALIS\NEW-ANALIS-2006-bensin-naik-dak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RAISE\PARITBESAR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oh%20Analisa%20Jemb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Documents%20and%20Settings\HUSNUL\My%20Documents\Paket%20ke-3%20KANDANGAN%202009\BOQ-RAB%20JUK\Kec.%20Angkinang\DATA%20M.%20Hasan\Data%202005\BAHRI\Rab\aspal%20oke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JL-UNIB-K1\RAB-JLUNIB-SR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DATA%20ANDI\KONSTRUKSI%20PENDOPO%20TUBAN%202012\PENDOPO%20FIX%20060712\RAB%20PENDOPO%20-%20OE%20060712%20SIAP%20PDF.xlsx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2008\PROYEK%20SUPERVISI\TPA%20PASURUAN\Project%202008\Donie\TPA%20SITUBONDO\RAB\2008\Lelang%20Fisik\lelang\Kota%20Probolinggo\RAB%20TPA%20PROBOLINGGO-OE%20Siap%20lelang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5%20Dinas%20Kesehatan\02%20Biaya%20Konstruksi\04%20Puskesmas\Puskesmas%20Birayang%2015m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PROJECT\019%20RAB%20SEKOLAH%20PINTAR\RAB%20RKS%20ME\ANALISIS%20RAB%20ME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B%20GEDUNG%20MM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2009\Sampah\TPA%20PROBOLINGGO-ok%20rev%2097,5%251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WIYUNG\My%20Documents\data%20laptop\New%20Folder%20(2)\Jl.%20Menganti-Kepatihan%20KMJ.A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m%20iain\WIYUNG\TPA%20Pasuruan%20Revisi%2098,7%25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gunungsari\ALL%20ABOUT%20gunung%20sari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60;\DIKNAS%202015\GEDUNG%20PERTEMUAN%20DIKNAS\TABA\PROGRAM%20RAB\Anl.%20SNI%20%202005%20dan%202006\anl.SNI%202006%20HSPK\SNI%20%202006%20%20%20%20BAWAH%20HSPK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%20Koe\Project%202011\Geografi_UGM%202011\KOKO\BPD%20WATES\RAB\Documents%20and%20Settings\jagonet\Local%20Settings\Temp\TRAINING%20CENTER\RAB\LPM\LPM%2006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shiba\agromina%202015\Documents%20and%20Settings\HUSNUL\My%20Documents\Paket%20ke-3%20KANDANGAN%202009\BOQ-RAB%20JUK\Kec.%20Angkinang\RAB\Gerbang\Gerban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1DATA%20PROYEK\1DATA%20ANEKA%20BARU\Th'2005\kali%20keyang\PAKET%20PCT-KEYANG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.%20NUR\My%20Documents\Surabaya\BOQ%20JABUNG%20THP%20II\BOQ%20JABUNG%20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CO\CCO%20APUNG%20T.INTANG\P3JK%20BUL%202001\PENAWARAN\BULUNGAN\p2jk-0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d\D\WINDOWS\TEMP\RAB%20GEDUNG%20A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.comp\My%20Documents\CVPANORAMAINDAH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si\d\Rab2005\DIKNAS%20GRESIK\An%20Gresik%20Utara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7-2003\REF\RAB_%20ARSITEKTUR_FINAL_OK_R1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1DATA%20PROYEK\1DATA%20ANEKA%20BARU\Th'2005\Gerdutaskin%20Tegalombo\1taskin%20PJ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wean%20dinas\gaweaaannnn\EE%20TOILET%20CBS%20WISATA%20MTP%202013%20pa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d-x2c\D\RICH%202009\CAMPUR\KEBON%20AGUNG_THOL\RERE%20FILE\TENDER\CONTOH\Jan2008Ajikuning1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2\DATA\CEP'DAT\ACEP\laporan\Laporan%20Harian%20Pagar\TA.%202004\Jembatan%20Cibodas\Laporan%20Harian%20Cibodas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10\BIRO-KEU-PROP\RAB-1-BIRO-KEU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2008\sukolilo\BULAK_ECS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IL%20DARI%20PLASH%20DISK%20LAMA\ASLI\bapak\anl.SNI%202006%20HSPK\SNI%20%202006%20%20%20%20BAWAH%20HSPK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RAB%20KOTA\NC\My%20Documents\Bkl-Sel\Type-E\SDN.%20Kemang%20Manis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proyek\RSA%20UGM\rsa-ugm\Analisa\Analis%20K-2005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Q\06-1925\Proses\Sipil%20-%20Struktur\Revisi%20A%20(12%20JUNI%202007)\00-0001\AHS-ARS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rya03\d\PERENCANAAN%20LUAR\DATA%20ALI\PENAWARAN\PAVING%20STONE\DEWE\PT%20BINA%20KARSA\RAB\RAB%20sma%20tri%20karya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1\d\Pindahan%20Tarkim2\dhe_oen\2006\GSG\RAB%20GSG%202006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FIIL%20DARI%20PLASH%20DISK%20LAMA\ASLI\bapak\anl.SNI%202006%20HSPK\SNI%20%202006%20%20%20%20BAWAH%20HSPK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21\BQ\SAME\BQ-0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adata\DEWE\PT%20BINA%20KARSA\RAB\RAB%20sma%20tri%20karya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l%20Pek%20kusen%20_%20plafond%20&amp;%20partisi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\PRO-2007\LAP-TENIS-STAIN-K1\Arsip%20RAB\STAIN%202006\RAB%20Jalan%20STAIN%20REVISI%20TGL,%207%20NOP.%202006%20Oke.2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14c\Downloads\ANALISA-SNI-2008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MatrikS_data\Project-2015\RSUD%20KLAS%203%20AREA%20BARU%20proposal\RSUD%202005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AB%20AMKS%20Mandastana%202014\RAB%20AMKS%20MANDASTANA%20MALANG%202014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2\(D)%20DATA\F.i.l.e\2005\FISIK\BPKP\PRIWIRA\PRIWIRA\PL\Rab%20Yos%20Sudarso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pro-barat\data%20(d)\HSPK\PROGRAM%20RAB\THN%2007\ANALISA%20%20kontrak%20atas%20%20PUPPW%20%202007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%20STRUKTUR%20(final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Acad%20RKB-2\RAB%20RKB%2006%20baru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UTI%20(G)\New%20Folder\Documents%20and%20Settings\perdana.DOMAIN\Local%20Settings\Temp\Temporary%20Directory%201%20for%20Rab-Pak-Thp2.zip\Rab-Pak-Thp2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kumen%20Penawaran\Tender%20Pengairan\PAKET%20PONOROGO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2008\PROYEK%20SUPERVISI\TPA%20PASURUAN\Project%202008\Donie\TPA%20SITUBONDO\RAB\2008\Lelang%20Fisik\RAB%20TPA%20PROBOLINGGO-OE%20Siap%20lelang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judin\D\Data\Proyek%20Data\A%20.Slmt\contoh\SNI.Berat.04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HENDRI\PROYEK%202004\Madiun\RSUD%20Mad%20THP%20IVd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RSUD%20ARGAMAKMUR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UAN-2011\My%20Documents\HTG_DATA_MAULIZAR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Proyek\STUDIO\PROYEK\PERENCANAAN%20TERMINAL%202019\MAOSPATI\RAB%20KONSTRUKSI\RAB%20FIX\EE%20MAOSPATI%20FIX%20060719.xlsx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_%20GAWEAN\BARABAI%202010\REHABILITASI%20BARABAI%202010\PERTANIAN%20DAN%20PERKEBUNAN\IRUL%20NEW\PAKET%20450%20%20JUTA\PANDAWAN%20-%20SUNGAI%20HANYAR\mahang%20s%20hanyar%20urugan%20saja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Owner\My%20Documents\RAB_DARI%20P'ABDURRAHMAN_8%20SEPTEMBER%202007\RAB_GABUNGAN%20TOTAL_8%20SEPTEMBER%202007_PUSDIKLAT\RAB_STRUKTUR_FINAL_OK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\Proyekku\2021\KOST%20GODEAN\RAB%20KOST.xlsx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RAB%20RSU%20GAMBIRAN\00.%20ANALISA%20SNI%20VER.%20PU%20KDR.%20AGT2008%20(PJ)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8.Stadion%20Gajah%20Mada\RAP%20STADION%20GAJAH%20MADA%20MOJOKERTO%20BESTAT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SURABAYA\Surabaya%20Sport%20Center%20Surabaya%20Barat\Paling%20Baru\SSC%20FIX%20FINAL%20221008\RAP%20SSC%20FINAL%20221008-rev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dows10\Downloads\KERJA%20KERJA\MC0%20PAK%20DODDY\MC0%20PAK%20DODDY.xlsx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Proyek\STUDIO\PROYEK\Ruang%20Busana%20SMK%20N%206%20Surabaya\01\HSPK%202019.xls" TargetMode="External"/></Relationships>
</file>

<file path=xl/externalLinks/_rels/externalLink2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fa%20Hasnabila\Downloads\RAB%20EXCLUSIVE.xlsx" TargetMode="External"/><Relationship Id="rId1" Type="http://schemas.openxmlformats.org/officeDocument/2006/relationships/externalLinkPath" Target="file:///C:\Users\Rifa%20Hasnabila\Downloads\RAB%20EXCLUS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Bag_1"/>
      <sheetName val="DAFTAR 7"/>
      <sheetName val="DAF_1"/>
      <sheetName val="DAFTAR_8"/>
      <sheetName val="Material"/>
      <sheetName val="Mall"/>
      <sheetName val="_BQ-PS&amp;A.xlsÝCAT_HRG"/>
      <sheetName val="data grafik"/>
      <sheetName val="Cover"/>
      <sheetName val="PAD-F"/>
      <sheetName val="A"/>
      <sheetName val="SAT-BHN"/>
      <sheetName val="Fill this out first___"/>
      <sheetName val="Cover Daf_2"/>
      <sheetName val="304-06"/>
      <sheetName val="304_06"/>
      <sheetName val="HRG BHN"/>
      <sheetName val="Anl"/>
      <sheetName val="DivVII"/>
      <sheetName val="I_KAMAR"/>
      <sheetName val="TE TS FA LAN MATV"/>
      <sheetName val="Analisa"/>
      <sheetName val="rab - persiapan &amp; lantai-1"/>
      <sheetName val="DAFTAR HARGA"/>
      <sheetName val="BQ"/>
      <sheetName val="BQ-E20-02(Rp)"/>
      <sheetName val="daftar harsat"/>
      <sheetName val="DAF_2"/>
      <sheetName val="DAF_3"/>
      <sheetName val="DAF_4"/>
      <sheetName val="DAFTAR NO_1_PRELIM"/>
      <sheetName val="S-Curve"/>
      <sheetName val="DETAIL"/>
      <sheetName val="LAMP_AB 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Plat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DAF_2 "/>
      <sheetName val="Fill this out first..."/>
      <sheetName val="Bag_9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DAF-1"/>
      <sheetName val="Hargamat"/>
      <sheetName val="TOWN"/>
      <sheetName val="Bill No 6 Koord _ Attendance"/>
      <sheetName val="Std-Spek EL"/>
      <sheetName val="Analisa Gabungan"/>
      <sheetName val="Sub"/>
      <sheetName val="Plumbing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UCT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LISTRIK"/>
      <sheetName val="F ALARM"/>
      <sheetName val="Alat"/>
      <sheetName val="REKAP"/>
      <sheetName val="04.GS"/>
      <sheetName val="Payment Status"/>
      <sheetName val="Ch"/>
      <sheetName val="anal"/>
      <sheetName val="BOQ KSN"/>
      <sheetName val="eqp-rek"/>
      <sheetName val="Rev &amp; CI"/>
      <sheetName val="upah"/>
      <sheetName val="FINISHING"/>
      <sheetName val="Grand summary"/>
      <sheetName val="D2.8"/>
      <sheetName val="Bill-2"/>
      <sheetName val="DAF-4"/>
      <sheetName val="DAF-2"/>
      <sheetName val="Break_down"/>
      <sheetName val="Harga Satuan"/>
      <sheetName val="DAF-3"/>
      <sheetName val="BAHAN"/>
      <sheetName val="REKAP_Akap"/>
      <sheetName val="Cash Flow bulanan"/>
      <sheetName val="Harga "/>
      <sheetName val="合成単価作成表-BLDG"/>
      <sheetName val="合成単価作成表_BLDG"/>
      <sheetName val="Rincian"/>
      <sheetName val="PPC"/>
      <sheetName val="Bill of Qty MEP"/>
      <sheetName val="Bill No 6 Koord &amp; Attendance"/>
      <sheetName val="Analis_Tanah"/>
      <sheetName val="sched"/>
      <sheetName val="Harga"/>
      <sheetName val="Panel,feeder,elek"/>
      <sheetName val="B - Norelec"/>
      <sheetName val="name"/>
      <sheetName val="ANA-HRG"/>
      <sheetName val="Isolasi Luar Dalam"/>
      <sheetName val="Isolasi Luar"/>
      <sheetName val="Ahs_2"/>
      <sheetName val="Ahs_1"/>
      <sheetName val="Analisa Harga"/>
      <sheetName val="K"/>
      <sheetName val="NK-BP"/>
      <sheetName val="Hrg.Sat"/>
      <sheetName val="harsat"/>
      <sheetName val="H.Satuan"/>
      <sheetName val="PREM"/>
      <sheetName val="CAT HRG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SAP"/>
      <sheetName val="data"/>
      <sheetName val="REKAP GROSS"/>
      <sheetName val="str"/>
      <sheetName val="me"/>
      <sheetName val="6-MVAC"/>
      <sheetName val="Markup"/>
      <sheetName val="01A- RAB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BQ-PS&amp;A"/>
      <sheetName val="Bill rekap"/>
      <sheetName val="2.1"/>
      <sheetName val="2.2"/>
      <sheetName val="Anls"/>
      <sheetName val="Sum"/>
      <sheetName val="upah_borong"/>
      <sheetName val="satuan_pek"/>
      <sheetName val="Estimate"/>
      <sheetName val="LAL _ PASAR PAGI 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_AnaBah"/>
      <sheetName val="Bill_2"/>
      <sheetName val="HARGA ALAT"/>
      <sheetName val="PMK"/>
      <sheetName val="LAMP-A"/>
      <sheetName val="Ahs. Pipa-Valve"/>
      <sheetName val="Ahs.Peralatan"/>
      <sheetName val="D &amp; W sizes"/>
      <sheetName val="BQ-1A prelim"/>
      <sheetName val="AHS_Kusen"/>
      <sheetName val="dasboard"/>
      <sheetName val="harsat&amp;upah"/>
      <sheetName val="VLOOK"/>
      <sheetName val="Price"/>
      <sheetName val="A_2"/>
      <sheetName val="DAF-9"/>
      <sheetName val="Level"/>
      <sheetName val="Sheet1"/>
      <sheetName val="Bill of Qty"/>
      <sheetName val="Ana"/>
      <sheetName val="Pipe"/>
      <sheetName val="BAHAN UPAH"/>
      <sheetName val="Elektrikal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Pile"/>
      <sheetName val="Har-mat"/>
      <sheetName val="ANALISA VALVE"/>
      <sheetName val="PKK"/>
      <sheetName val="daffin"/>
      <sheetName val="Mekanikal"/>
      <sheetName val="HB"/>
      <sheetName val="Kolom UT"/>
      <sheetName val="COV_3"/>
      <sheetName val="BQ-IABK"/>
      <sheetName val="BQ_IABK"/>
      <sheetName val="IPL_SCHEDULE"/>
      <sheetName val="Analisa Harga Satuan"/>
      <sheetName val="Daftar Harga Material"/>
      <sheetName val="???????-BLDG"/>
      <sheetName val="G_SUMMARY"/>
      <sheetName val="Outline"/>
      <sheetName val="Uraian Teknis"/>
      <sheetName val="rab me (by owner) "/>
      <sheetName val="BQ (by owner)"/>
      <sheetName val="rab me (fisik)"/>
      <sheetName val="BTL-Persiapan"/>
      <sheetName val="BTL-Bau"/>
      <sheetName val="BTL-alat"/>
      <sheetName val="5-Peralatan"/>
      <sheetName val="Bag_1_prelim_"/>
      <sheetName val="BQ STR_BONGKARAN_Bag 2_5_"/>
      <sheetName val="DSU"/>
      <sheetName val="Lean Concrete"/>
      <sheetName val="_______-BLDG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1500P_3+0"/>
      <sheetName val="Calculation Details"/>
      <sheetName val="CAT_HAR"/>
      <sheetName val="koef"/>
      <sheetName val="index"/>
      <sheetName val="총괄표"/>
      <sheetName val="Bangunan Utama"/>
      <sheetName val="TB"/>
      <sheetName val="???????_BLDG"/>
      <sheetName val="[BQ-PS&amp;A.xls?CAT_HRG"/>
      <sheetName val="_BQ-PS&amp;A.xls?CAT_HRG"/>
      <sheetName val="[BQ-PS&amp;A_xls?CAT_HRG"/>
      <sheetName val="_BQ-PS&amp;A_xls?CAT_HRG"/>
      <sheetName val="AN-ALT"/>
      <sheetName val="#REF!"/>
      <sheetName val="CATATAN HARGA (Int)"/>
      <sheetName val="Cover Daft 2"/>
      <sheetName val="DAFTAR NO.1"/>
      <sheetName val="DAF 2"/>
      <sheetName val="Panel"/>
      <sheetName val="DAF_HARGA_PEK"/>
      <sheetName val="RABT"/>
      <sheetName val="Analisa STR"/>
      <sheetName val="ME_External"/>
      <sheetName val="Mall_ME"/>
      <sheetName val="Ijin"/>
      <sheetName val="G1 Sheet"/>
      <sheetName val="GTS I PS"/>
      <sheetName val="4-MVAC"/>
      <sheetName val="5-El"/>
      <sheetName val="2-Pl"/>
      <sheetName val="FORM X COST"/>
      <sheetName val="NET表"/>
      <sheetName val="BQ表"/>
      <sheetName val="HSATUAN"/>
      <sheetName val="UP MINOR"/>
      <sheetName val="ANLS-PJ"/>
      <sheetName val="Sat Bah _ Up"/>
      <sheetName val="Harga-RAB"/>
      <sheetName val="Harga Satuan Dasar"/>
      <sheetName val="ANA-C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Standard Room Deluxe Queen"/>
      <sheetName val="H_Satuan"/>
      <sheetName val="Vibro_Roller"/>
      <sheetName val="BQ HS"/>
      <sheetName val="Sheet3"/>
      <sheetName val="RAB Arsitek"/>
      <sheetName val="OFFICE 2 LT"/>
      <sheetName val="rp"/>
      <sheetName val="Asrama Lt.1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Price Biaya Cadangan"/>
      <sheetName val="BQ.Rekapitulasi  Akhi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_BQ-PS&amp;A.xls_CAT_HRG"/>
      <sheetName val="_BQ-PS&amp;A_xls_CAT_HRG"/>
      <sheetName val="________BLDG"/>
      <sheetName val="A H S P"/>
      <sheetName val="fxterbilang"/>
      <sheetName val="GENERAL"/>
      <sheetName val="PENJ_TOTAL"/>
      <sheetName val="rate ars"/>
      <sheetName val="D&amp;W"/>
      <sheetName val=" Rate str "/>
      <sheetName val="MU"/>
      <sheetName val="Supl.X"/>
      <sheetName val="Pag_hal"/>
      <sheetName val="struktur tdk dipakai"/>
      <sheetName val="LPP"/>
      <sheetName val="GEDUNG-A"/>
      <sheetName val="For RKAP OKOP"/>
      <sheetName val="uraian analisa"/>
      <sheetName val="BOW"/>
      <sheetName val="STD Lanjutan"/>
      <sheetName val="NS Lanjutan"/>
      <sheetName val="rab-str.Adm"/>
      <sheetName val="Bill No. 2.1"/>
      <sheetName val="概総括1"/>
      <sheetName val="eq_data"/>
      <sheetName val="villa"/>
      <sheetName val="I-ME"/>
      <sheetName val="UP_an"/>
      <sheetName val="analysis"/>
      <sheetName val="Hrg.mat.1"/>
      <sheetName val="Hrata bj (20x40)"/>
      <sheetName val="Ana CV(pen)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A. Persiapan &amp; Tanah"/>
      <sheetName val="B. Pondasi"/>
      <sheetName val="C. Struktur Utama"/>
      <sheetName val="D. Pekerjaan Dinding"/>
      <sheetName val="E. Pekerjaan Lantai"/>
      <sheetName val="F. Pekerjaan Atap"/>
      <sheetName val="G. Pekerjaan Finishing"/>
      <sheetName val="H. Perkerasan Paving &amp; Jalan "/>
      <sheetName val="AGREGAT KASAR HALUS"/>
      <sheetName val="I. PU Pengairan "/>
      <sheetName val="J.  Lampu PJU "/>
      <sheetName val="J. Pmsangn Kabel  02"/>
      <sheetName val="J. Pmasangn Tiang pju"/>
      <sheetName val="K.Perhubungan"/>
      <sheetName val="L. DKP_Taman"/>
      <sheetName val="20.01.Bahan Bangunan (2)"/>
      <sheetName val="21.Sewa Alat (2)"/>
      <sheetName val="20.05.Pipa"/>
      <sheetName val="20.04.Brg Pakai HAbis"/>
      <sheetName val="20.02.Suku Cadang"/>
      <sheetName val="22. Honorarium (Print)"/>
      <sheetName val="20.03. ATK  (2)"/>
      <sheetName val="analisa peralatan (an EE)"/>
      <sheetName val="Sewa AlatBerat08"/>
      <sheetName val="DKP_Mekanikal"/>
      <sheetName val="DKP_Mekanikal Alat Berat"/>
      <sheetName val="02. Sosialisasi "/>
      <sheetName val="01. Penelitian Kajian  "/>
      <sheetName val="03. Diklat"/>
      <sheetName val="04. Pmbinaan&amp;Platihn "/>
      <sheetName val="05. Penyuluhan"/>
      <sheetName val="06. Audit Oleh Bawas"/>
      <sheetName val="07. Satpol PP &amp; Dinhub"/>
      <sheetName val="08. Service Kendaraan"/>
      <sheetName val="09.Kegiatan Kesenian,dll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9">
          <cell r="AW9">
            <v>176984.71905812615</v>
          </cell>
        </row>
        <row r="10">
          <cell r="AW10">
            <v>64696.069062570867</v>
          </cell>
        </row>
        <row r="12">
          <cell r="AW12">
            <v>161012.03016248427</v>
          </cell>
        </row>
        <row r="22">
          <cell r="AW22">
            <v>229896.13225112879</v>
          </cell>
        </row>
        <row r="23">
          <cell r="AW23">
            <v>138799.07826504283</v>
          </cell>
        </row>
        <row r="25">
          <cell r="AW25">
            <v>197309.82574839221</v>
          </cell>
        </row>
        <row r="26">
          <cell r="AW26">
            <v>222036.21862358955</v>
          </cell>
        </row>
        <row r="30">
          <cell r="AW30">
            <v>201480.42119667048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A. Persiapan &amp; Tanah"/>
      <sheetName val="B. Pondasi"/>
      <sheetName val="C. Struktur Utama"/>
      <sheetName val="D. Pekerjaan Dinding"/>
      <sheetName val="E. Pekerjaan Lantai"/>
      <sheetName val="F. Pekerjaan Atap"/>
      <sheetName val="G. Pekerjaan Finishing"/>
      <sheetName val="H. Perkerasan Paving &amp; Jalan "/>
      <sheetName val="AGREGAT KASAR HALUS"/>
      <sheetName val="I. PU Pengairan "/>
      <sheetName val="J.  Lampu PJU "/>
      <sheetName val="J. Pmsangn Kabel  02"/>
      <sheetName val="J. Pmasangn Tiang pju"/>
      <sheetName val="K.Perhubungan"/>
      <sheetName val="L. DKP_Taman"/>
      <sheetName val="20.01.Bahan Bangunan (2)"/>
      <sheetName val="21.Sewa Alat (2)"/>
      <sheetName val="20.05.Pipa"/>
      <sheetName val="20.04.Brg Pakai HAbis"/>
      <sheetName val="20.02.Suku Cadang"/>
      <sheetName val="22. Honorarium (Print)"/>
      <sheetName val="20.03. ATK  (2)"/>
      <sheetName val="analisa peralatan (an EE)"/>
      <sheetName val="Sewa AlatBerat08"/>
      <sheetName val="DKP_Mekanikal"/>
      <sheetName val="DKP_Mekanikal Alat Berat"/>
      <sheetName val="02. Sosialisasi "/>
      <sheetName val="01. Penelitian Kajian  "/>
      <sheetName val="03. Diklat"/>
      <sheetName val="04. Pmbinaan&amp;Platihn "/>
      <sheetName val="05. Penyuluhan"/>
      <sheetName val="06. Audit Oleh Bawas"/>
      <sheetName val="07. Satpol PP &amp; Dinhub"/>
      <sheetName val="08. Service Kendaraan"/>
      <sheetName val="09.Kegiatan Kesenian,dll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9">
          <cell r="AW9">
            <v>176984.71905812615</v>
          </cell>
        </row>
        <row r="10">
          <cell r="AW10">
            <v>64696.069062570867</v>
          </cell>
        </row>
        <row r="12">
          <cell r="AW12">
            <v>161012.03016248427</v>
          </cell>
        </row>
        <row r="23">
          <cell r="AW23">
            <v>138799.07826504283</v>
          </cell>
        </row>
        <row r="25">
          <cell r="AW25">
            <v>197309.82574839221</v>
          </cell>
        </row>
        <row r="26">
          <cell r="AW26">
            <v>222036.21862358955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Analisa  BOW"/>
      <sheetName val="Basic Price"/>
      <sheetName val="5-ALAT(1)"/>
      <sheetName val="4-Basic Price"/>
      <sheetName val="harga dasar"/>
      <sheetName val="Peralatan"/>
      <sheetName val="Analisa ME (2)"/>
      <sheetName val="HRG BHN"/>
      <sheetName val="Daf-Har-Pening"/>
      <sheetName val="srtberkas"/>
      <sheetName val="NEG02"/>
      <sheetName val="RAB"/>
      <sheetName val="harga satuan"/>
      <sheetName val="bacap analisa"/>
      <sheetName val="kop"/>
      <sheetName val="time-schedule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FAK"/>
      <sheetName val="DIV-3"/>
      <sheetName val="DIV-7"/>
      <sheetName val="PIN-SOR"/>
      <sheetName val="Peralatan (2)"/>
      <sheetName val="Harga Satuan Bahan"/>
      <sheetName val="Harga"/>
      <sheetName val="HRG BAHAN &amp; UPAH okk"/>
      <sheetName val="Analis Kusen okk"/>
      <sheetName val="A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RAB_ME"/>
      <sheetName val="HB"/>
      <sheetName val="Harga_Bahan_&amp;_Upah"/>
      <sheetName val="Bahan&amp;Upah"/>
      <sheetName val="Mob"/>
      <sheetName val="harsat"/>
      <sheetName val="Isolasi Luar Dalam"/>
      <sheetName val="Isolasi Luar"/>
      <sheetName val="PERSIAPAN"/>
      <sheetName val="Hrg Sat"/>
      <sheetName val="SKEDUL"/>
      <sheetName val="anal"/>
      <sheetName val="PPC"/>
      <sheetName val="TOWN"/>
      <sheetName val="Ref"/>
      <sheetName val="Sheet3"/>
      <sheetName val="Sheet1"/>
      <sheetName val="UPAH"/>
      <sheetName val="Daf Harga"/>
      <sheetName val="Bill"/>
      <sheetName val="Rekap Bill"/>
      <sheetName val="An_ Harga"/>
      <sheetName val="bahan+upah"/>
      <sheetName val="DAF.HRG"/>
      <sheetName val="NP"/>
      <sheetName val="Analisa Harga Satuan"/>
      <sheetName val="SAP"/>
      <sheetName val="Kuantitas &amp; Harga"/>
      <sheetName val="Urai _Resap pengikat"/>
      <sheetName val="nama PT."/>
      <sheetName val="Anls"/>
      <sheetName val="MAPP"/>
      <sheetName val="an. struktur"/>
      <sheetName val="rek det 1-3"/>
      <sheetName val="Dashboard"/>
      <sheetName val="STR"/>
      <sheetName val="Cover"/>
      <sheetName val="Markup"/>
      <sheetName val="DATA"/>
      <sheetName val="H Sat"/>
      <sheetName val="database-emp"/>
      <sheetName val="Engine"/>
      <sheetName val="umum"/>
      <sheetName val="Eng_Hrs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ekap Biaya"/>
      <sheetName val="Elektrikal"/>
      <sheetName val="BAG-2"/>
      <sheetName val="Waste"/>
      <sheetName val="GAS"/>
      <sheetName val="AHU FCU"/>
      <sheetName val="FM-200"/>
      <sheetName val="Ducting"/>
      <sheetName val="IT"/>
      <sheetName val="TLP"/>
      <sheetName val="TRAY-EC"/>
      <sheetName val="list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Huruf"/>
      <sheetName val="Sat-Rap"/>
      <sheetName val="har.sat.B"/>
      <sheetName val="KURVA_100%"/>
      <sheetName val="anal_hs"/>
      <sheetName val="ESCON"/>
      <sheetName val="Analisa_E"/>
      <sheetName val="Bahan"/>
      <sheetName val="INPUT"/>
      <sheetName val="SELISIH HARGA"/>
      <sheetName val="meth hsl nego"/>
      <sheetName val="SAT-BHN"/>
      <sheetName val="Hargamat"/>
      <sheetName val="Als Struk"/>
      <sheetName val="duct"/>
      <sheetName val="Material"/>
      <sheetName val="An.Ars"/>
      <sheetName val="Daftmat"/>
      <sheetName val="Rekap Direct Cost"/>
      <sheetName val="ANALISA 2"/>
      <sheetName val="UPAH&amp;BAHAN"/>
      <sheetName val="analisa Mob."/>
      <sheetName val="2.1"/>
      <sheetName val="RAB MT HARYONO "/>
      <sheetName val="#REF!"/>
      <sheetName val="351BQMCN"/>
      <sheetName val="DUTCH CONE"/>
      <sheetName val="KUANTITAS"/>
      <sheetName val="PAS-BATU"/>
      <sheetName val="INFO"/>
      <sheetName val="EI-422"/>
      <sheetName val="dayvol WEDI"/>
      <sheetName val="dayvol adibarat"/>
      <sheetName val="ERET"/>
      <sheetName val="Basic P"/>
      <sheetName val="D2-1a"/>
      <sheetName val="hrgbahan"/>
      <sheetName val="Daftar Kuantitas &amp; Harga"/>
      <sheetName val="bahan dan upah"/>
      <sheetName val="Jadual"/>
      <sheetName val="AHS"/>
      <sheetName val="S_DAYA"/>
      <sheetName val="catatan"/>
      <sheetName val="ren. ming"/>
      <sheetName val="master coba"/>
      <sheetName val="%fisik"/>
      <sheetName val="Currency Rate"/>
      <sheetName val="datsek_APBD1"/>
      <sheetName val="5-Peralatan"/>
      <sheetName val="Sheet2"/>
      <sheetName val="Cover Daf-2"/>
      <sheetName val="Cover Daf_2"/>
      <sheetName val="AHS Marka"/>
      <sheetName val="SAT_BHN"/>
      <sheetName val="rekap1"/>
      <sheetName val="daf-3(OK)"/>
      <sheetName val="daf-7(OK)"/>
      <sheetName val="rumu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lat"/>
      <sheetName val="RAP"/>
      <sheetName val="Rekapitulasi"/>
      <sheetName val="hrg sat1"/>
      <sheetName val="schedule kurva s"/>
      <sheetName val="GRAND REKAP"/>
      <sheetName val="ANALIS"/>
      <sheetName val="HRG BH"/>
      <sheetName val="HARGA MATERIAL"/>
      <sheetName val="Sumber Daya"/>
      <sheetName val="H.Satuan"/>
      <sheetName val="RAB2"/>
      <sheetName val="Div3"/>
      <sheetName val="BOQ-Indonesia"/>
      <sheetName val="Har Sat"/>
      <sheetName val="HRG BAHAN _ UPAH okk"/>
      <sheetName val="SEX"/>
      <sheetName val="Final"/>
      <sheetName val="Analisa Harga"/>
      <sheetName val="FAKTOR"/>
      <sheetName val="Fill this out first___"/>
      <sheetName val="BQ"/>
      <sheetName val="NET表"/>
      <sheetName val="概総括1"/>
      <sheetName val="BQ表"/>
      <sheetName val="HARGA ALAT"/>
      <sheetName val="plumbing"/>
      <sheetName val="PT."/>
      <sheetName val="Harga Bahan"/>
      <sheetName val="BAB6"/>
      <sheetName val="BAB7"/>
      <sheetName val="BAB8"/>
      <sheetName val="D7"/>
      <sheetName val="Rekap. ME"/>
      <sheetName val="anal Lamp 4a"/>
      <sheetName val="Sat Bah _ Up"/>
      <sheetName val="Vibro_Roller"/>
      <sheetName val="teknis 6.3a ( 2a )"/>
      <sheetName val="AHS 6.3a ( 2a )"/>
      <sheetName val="RAB ME"/>
      <sheetName val="tul"/>
      <sheetName val="Morang"/>
      <sheetName val="Rkp B. UP"/>
      <sheetName val="Sat~Bahu"/>
      <sheetName val="EK-JAN-08"/>
      <sheetName val="boq"/>
      <sheetName val="Terbilang"/>
      <sheetName val="Mg I MEI"/>
      <sheetName val="U&amp;B"/>
      <sheetName val="TPI"/>
      <sheetName val="EK-JAN-2010"/>
      <sheetName val="harga_satuan"/>
      <sheetName val="bacap_analisa"/>
      <sheetName val="Rek.Analisa"/>
      <sheetName val="anls alt"/>
      <sheetName val="BAG_2"/>
      <sheetName val="REKAP ATAS"/>
      <sheetName val="ANAL ATAS"/>
      <sheetName val="R. SEWA"/>
      <sheetName val="Rincian"/>
      <sheetName val="REKAP. BAWAH"/>
      <sheetName val="ANAL. BAWAH"/>
      <sheetName val="REKAP. ATAS"/>
      <sheetName val="ANAL. ATAS"/>
      <sheetName val="BEKAP DATA"/>
      <sheetName val="BEKAP PINTU"/>
      <sheetName val="anl-b7"/>
    </sheetNames>
    <sheetDataSet>
      <sheetData sheetId="0" refreshError="1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6">
          <cell r="F156">
            <v>85000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201">
          <cell r="F201">
            <v>25000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Saluran"/>
      <sheetName val="RAB 2"/>
      <sheetName val="Analisa"/>
      <sheetName val="Harga Bahan &amp; Upah"/>
      <sheetName val="SCED"/>
      <sheetName val="D.Pek.subkontrak"/>
    </sheetNames>
    <sheetDataSet>
      <sheetData sheetId="0"/>
      <sheetData sheetId="1" refreshError="1"/>
      <sheetData sheetId="2" refreshError="1"/>
      <sheetData sheetId="3">
        <row r="1">
          <cell r="B1" t="str">
            <v>RENCANA ANGGARAN DAN BIAYA</v>
          </cell>
          <cell r="K1" t="str">
            <v>DAFTAR KUANTITAS DAN BIAYA</v>
          </cell>
        </row>
        <row r="3">
          <cell r="K3" t="str">
            <v>Nomor Paket</v>
          </cell>
          <cell r="M3" t="str">
            <v>:  PBL.KSA-1</v>
          </cell>
        </row>
        <row r="4">
          <cell r="B4" t="str">
            <v>NAMA PEKERJAAN :</v>
          </cell>
          <cell r="D4" t="str">
            <v>BANTEK PERSAMPAHAN DAN DRAINASE KOTA PROBOLINGGO</v>
          </cell>
          <cell r="K4" t="str">
            <v>Nama Kegiatan</v>
          </cell>
          <cell r="M4" t="str">
            <v>:  Peningkatan Kinerja TPA Sampah</v>
          </cell>
        </row>
        <row r="5">
          <cell r="B5" t="str">
            <v>NAMA KEGIATAN    :</v>
          </cell>
          <cell r="D5" t="str">
            <v>Pembuatan Kolam Fakultatif</v>
          </cell>
          <cell r="K5" t="str">
            <v>Satuan Kerja</v>
          </cell>
          <cell r="M5" t="str">
            <v>:  Pengembangan Kinerja Pengelolaan Penyehatan Lingkungan Permukiman Jawa Timur</v>
          </cell>
        </row>
        <row r="6">
          <cell r="B6" t="str">
            <v>L O K A S I  :</v>
          </cell>
          <cell r="D6" t="str">
            <v>KOTA PROBOLINGGO</v>
          </cell>
          <cell r="K6" t="str">
            <v>Lokasi</v>
          </cell>
          <cell r="M6" t="str">
            <v>:  Kota Probolinggo</v>
          </cell>
        </row>
        <row r="7">
          <cell r="B7" t="str">
            <v>T A H U N  :</v>
          </cell>
          <cell r="D7">
            <v>2007</v>
          </cell>
          <cell r="K7" t="str">
            <v>Tahun Anggaran</v>
          </cell>
          <cell r="M7" t="str">
            <v>:  2008</v>
          </cell>
        </row>
        <row r="9">
          <cell r="K9" t="str">
            <v>No.</v>
          </cell>
          <cell r="L9" t="str">
            <v xml:space="preserve">U r a ioa n </v>
          </cell>
          <cell r="N9" t="str">
            <v>Volume</v>
          </cell>
          <cell r="O9" t="str">
            <v>Satuan</v>
          </cell>
          <cell r="P9" t="str">
            <v>Harga Satuan</v>
          </cell>
          <cell r="Q9" t="str">
            <v>Jumlah Harga</v>
          </cell>
        </row>
        <row r="10">
          <cell r="B10" t="str">
            <v>No.</v>
          </cell>
          <cell r="C10" t="str">
            <v xml:space="preserve">U r a ioa n </v>
          </cell>
          <cell r="E10" t="str">
            <v>Volume</v>
          </cell>
          <cell r="F10" t="str">
            <v>Satuan</v>
          </cell>
          <cell r="G10" t="str">
            <v>Harga Satuan</v>
          </cell>
          <cell r="H10" t="str">
            <v>Jumlah Harga</v>
          </cell>
        </row>
        <row r="13">
          <cell r="L13" t="str">
            <v>Pekerjaan Pemasangan Perlengkapan IPLTL</v>
          </cell>
        </row>
        <row r="14">
          <cell r="K14" t="str">
            <v>1.</v>
          </cell>
          <cell r="L14" t="str">
            <v>Pekerjaanan Instalasi Listrik</v>
          </cell>
        </row>
        <row r="15">
          <cell r="B15" t="str">
            <v>1.</v>
          </cell>
          <cell r="C15" t="str">
            <v>Pembuatan dan Pembongkaran kistdam</v>
          </cell>
          <cell r="L15" t="str">
            <v>Penambahan Daya Listrik PLN</v>
          </cell>
          <cell r="N15">
            <v>15000</v>
          </cell>
          <cell r="O15" t="str">
            <v>VA</v>
          </cell>
          <cell r="P15">
            <v>439</v>
          </cell>
          <cell r="Q15">
            <v>6585000</v>
          </cell>
        </row>
        <row r="16">
          <cell r="C16" t="str">
            <v>Pembuatan dan pembongkaran Kisdam</v>
          </cell>
          <cell r="E16">
            <v>140</v>
          </cell>
          <cell r="F16" t="str">
            <v>m2</v>
          </cell>
          <cell r="G16">
            <v>97742.5</v>
          </cell>
          <cell r="H16">
            <v>13683950</v>
          </cell>
          <cell r="L16" t="str">
            <v>Pemasangan Kabel Twisted 2 x 16 mm</v>
          </cell>
          <cell r="N16">
            <v>230</v>
          </cell>
          <cell r="O16" t="str">
            <v>mtr</v>
          </cell>
          <cell r="P16">
            <v>18750</v>
          </cell>
          <cell r="Q16">
            <v>4312500</v>
          </cell>
        </row>
        <row r="17">
          <cell r="C17" t="str">
            <v>Pengeringan</v>
          </cell>
          <cell r="E17">
            <v>1</v>
          </cell>
          <cell r="F17" t="str">
            <v>Ls</v>
          </cell>
          <cell r="G17">
            <v>37201.5</v>
          </cell>
          <cell r="H17">
            <v>37201.5</v>
          </cell>
          <cell r="L17" t="str">
            <v>Pengadaan panel + 3 phase 15000 VA</v>
          </cell>
          <cell r="N17">
            <v>1</v>
          </cell>
          <cell r="O17" t="str">
            <v>bh</v>
          </cell>
          <cell r="P17">
            <v>9000000</v>
          </cell>
          <cell r="Q17">
            <v>9000000</v>
          </cell>
        </row>
        <row r="19">
          <cell r="B19" t="str">
            <v>2.</v>
          </cell>
          <cell r="C19" t="str">
            <v>Pekerjaan Tanah</v>
          </cell>
          <cell r="K19" t="str">
            <v>2.</v>
          </cell>
          <cell r="L19" t="str">
            <v>Pekerjaan M &amp; E</v>
          </cell>
        </row>
        <row r="20">
          <cell r="C20" t="str">
            <v>Galian Tanah</v>
          </cell>
          <cell r="E20">
            <v>506.86</v>
          </cell>
          <cell r="F20" t="str">
            <v>m3</v>
          </cell>
          <cell r="G20">
            <v>21053</v>
          </cell>
          <cell r="H20">
            <v>10670923.58</v>
          </cell>
          <cell r="L20" t="str">
            <v>Pengadaan dan pemasangan pompa lumpur</v>
          </cell>
        </row>
        <row r="21">
          <cell r="C21" t="str">
            <v>Galian tanah dibuang keluar lokasi</v>
          </cell>
          <cell r="E21">
            <v>506.86</v>
          </cell>
          <cell r="F21" t="str">
            <v>m3</v>
          </cell>
          <cell r="G21">
            <v>10375</v>
          </cell>
          <cell r="H21">
            <v>5258672.5</v>
          </cell>
          <cell r="L21" t="str">
            <v>portable Q 10 l/det H 10 m</v>
          </cell>
          <cell r="N21">
            <v>1</v>
          </cell>
          <cell r="O21" t="str">
            <v>unit</v>
          </cell>
          <cell r="P21">
            <v>87500000</v>
          </cell>
          <cell r="Q21">
            <v>87500000</v>
          </cell>
        </row>
        <row r="22">
          <cell r="C22" t="str">
            <v>Urugan Tanah Kembali dipadatkan</v>
          </cell>
          <cell r="E22">
            <v>144.80000000000001</v>
          </cell>
          <cell r="F22" t="str">
            <v>m3</v>
          </cell>
          <cell r="G22">
            <v>26722.5</v>
          </cell>
          <cell r="H22">
            <v>3869418.0000000005</v>
          </cell>
          <cell r="L22" t="str">
            <v xml:space="preserve">Panel listrik pompa lengkap kabel </v>
          </cell>
        </row>
        <row r="23">
          <cell r="C23" t="str">
            <v>Urugan Tanah dipadatkan</v>
          </cell>
          <cell r="E23">
            <v>15.84</v>
          </cell>
          <cell r="F23" t="str">
            <v>m3</v>
          </cell>
          <cell r="G23">
            <v>67975</v>
          </cell>
          <cell r="H23">
            <v>1076724</v>
          </cell>
          <cell r="L23" t="str">
            <v>4 x 16 mm2 = 100 m</v>
          </cell>
          <cell r="N23">
            <v>1</v>
          </cell>
          <cell r="O23" t="str">
            <v>unit</v>
          </cell>
          <cell r="P23">
            <v>19000000</v>
          </cell>
          <cell r="Q23">
            <v>15000000</v>
          </cell>
        </row>
        <row r="25">
          <cell r="B25" t="str">
            <v>3.</v>
          </cell>
          <cell r="C25" t="str">
            <v>Pekerjaan Beton</v>
          </cell>
          <cell r="K25">
            <v>3</v>
          </cell>
          <cell r="L25" t="str">
            <v>Perpipaan</v>
          </cell>
        </row>
        <row r="26">
          <cell r="C26" t="str">
            <v>Beton bertulang K-225 Plat pondasi tebal =</v>
          </cell>
          <cell r="E26">
            <v>17</v>
          </cell>
          <cell r="F26" t="str">
            <v>m3</v>
          </cell>
          <cell r="G26">
            <v>2019666.7</v>
          </cell>
          <cell r="H26">
            <v>34334333.899999999</v>
          </cell>
          <cell r="L26" t="str">
            <v>Pipa PVC dia 4" (S12,5)</v>
          </cell>
          <cell r="N26">
            <v>30</v>
          </cell>
          <cell r="O26" t="str">
            <v>mtr</v>
          </cell>
          <cell r="P26">
            <v>84630.5</v>
          </cell>
          <cell r="Q26">
            <v>2538915</v>
          </cell>
        </row>
        <row r="27">
          <cell r="C27" t="str">
            <v>20 cm pembesian 150 kg/m3</v>
          </cell>
          <cell r="L27" t="str">
            <v>Gate valve dia 4"</v>
          </cell>
          <cell r="N27">
            <v>4</v>
          </cell>
          <cell r="O27" t="str">
            <v>buah</v>
          </cell>
          <cell r="P27">
            <v>2750000</v>
          </cell>
          <cell r="Q27">
            <v>11000000</v>
          </cell>
        </row>
        <row r="28">
          <cell r="C28" t="str">
            <v>Beton bertulang K-225 Balok pondasi 35x45</v>
          </cell>
          <cell r="E28">
            <v>6.81</v>
          </cell>
          <cell r="F28" t="str">
            <v>m3</v>
          </cell>
          <cell r="G28">
            <v>2811241.05</v>
          </cell>
          <cell r="H28">
            <v>19144551.550499998</v>
          </cell>
          <cell r="L28" t="str">
            <v>Elbow PVC dia 4" x 90</v>
          </cell>
          <cell r="N28">
            <v>4</v>
          </cell>
          <cell r="O28" t="str">
            <v>buah</v>
          </cell>
          <cell r="P28">
            <v>750000</v>
          </cell>
          <cell r="Q28">
            <v>3000000</v>
          </cell>
        </row>
        <row r="29">
          <cell r="C29" t="str">
            <v>pembesian 259 kg/m3</v>
          </cell>
          <cell r="L29" t="str">
            <v>Flexible pipa dia 4"</v>
          </cell>
          <cell r="N29">
            <v>100</v>
          </cell>
          <cell r="O29" t="str">
            <v>mtr</v>
          </cell>
          <cell r="P29">
            <v>90000</v>
          </cell>
          <cell r="Q29">
            <v>9000000</v>
          </cell>
        </row>
        <row r="30">
          <cell r="C30" t="str">
            <v>Beton bertulang K-225 Dinding tebal = 15 cm</v>
          </cell>
          <cell r="E30">
            <v>18.89</v>
          </cell>
          <cell r="F30" t="str">
            <v>m3</v>
          </cell>
          <cell r="G30">
            <v>3371492.55</v>
          </cell>
          <cell r="H30">
            <v>63687494.269499995</v>
          </cell>
          <cell r="L30" t="str">
            <v>Reducer PVC dia 200 x 100</v>
          </cell>
          <cell r="N30">
            <v>2</v>
          </cell>
          <cell r="O30" t="str">
            <v>buah</v>
          </cell>
          <cell r="P30">
            <v>475000</v>
          </cell>
          <cell r="Q30">
            <v>950000</v>
          </cell>
        </row>
        <row r="31">
          <cell r="C31" t="str">
            <v>pembesian 169 kg/m3</v>
          </cell>
          <cell r="L31" t="str">
            <v>Tee PVC dia 200 x 100</v>
          </cell>
          <cell r="N31">
            <v>1</v>
          </cell>
          <cell r="O31" t="str">
            <v>buah</v>
          </cell>
          <cell r="P31">
            <v>750000</v>
          </cell>
          <cell r="Q31">
            <v>750000</v>
          </cell>
        </row>
        <row r="32">
          <cell r="C32" t="str">
            <v>Beton bertulang K-225 Bak outlet</v>
          </cell>
          <cell r="E32">
            <v>1.7</v>
          </cell>
          <cell r="F32" t="str">
            <v>m3</v>
          </cell>
          <cell r="G32">
            <v>3153628.05</v>
          </cell>
          <cell r="H32">
            <v>5361167.6849999996</v>
          </cell>
          <cell r="L32" t="str">
            <v>Tee PVC dia 100 x 100</v>
          </cell>
          <cell r="N32">
            <v>2</v>
          </cell>
          <cell r="O32" t="str">
            <v>buah</v>
          </cell>
          <cell r="P32">
            <v>350000</v>
          </cell>
          <cell r="Q32">
            <v>700000</v>
          </cell>
        </row>
        <row r="33">
          <cell r="C33" t="str">
            <v>pembesian 139 kg/m3</v>
          </cell>
          <cell r="L33" t="str">
            <v>Flange Socket PVC dia 100</v>
          </cell>
          <cell r="N33">
            <v>8</v>
          </cell>
          <cell r="O33" t="str">
            <v>buah</v>
          </cell>
          <cell r="P33">
            <v>185000</v>
          </cell>
          <cell r="Q33">
            <v>1480000</v>
          </cell>
        </row>
        <row r="34">
          <cell r="C34" t="str">
            <v>Beton Tumbuk 1Pc:3 Ps:5 Kr utk lantai kerja</v>
          </cell>
          <cell r="E34">
            <v>7.92</v>
          </cell>
          <cell r="F34" t="str">
            <v>m3</v>
          </cell>
          <cell r="G34">
            <v>483341.22399999999</v>
          </cell>
          <cell r="H34">
            <v>3828062.4940800001</v>
          </cell>
        </row>
        <row r="35">
          <cell r="K35">
            <v>4</v>
          </cell>
          <cell r="L35" t="str">
            <v xml:space="preserve">Pompa air hujan </v>
          </cell>
        </row>
        <row r="36">
          <cell r="B36" t="str">
            <v>4.</v>
          </cell>
          <cell r="C36" t="str">
            <v>Pekerjaan Pondasi</v>
          </cell>
          <cell r="L36" t="str">
            <v>Pompa air hujan portable couple enggine</v>
          </cell>
          <cell r="N36">
            <v>1</v>
          </cell>
          <cell r="O36" t="str">
            <v>unit</v>
          </cell>
          <cell r="P36">
            <v>27500000</v>
          </cell>
          <cell r="Q36">
            <v>27500000</v>
          </cell>
        </row>
        <row r="37">
          <cell r="C37" t="str">
            <v>Urugan sirtu perbaikan tanah dasar</v>
          </cell>
          <cell r="E37">
            <v>477.64275000000004</v>
          </cell>
          <cell r="F37" t="str">
            <v>m3</v>
          </cell>
          <cell r="G37" t="e">
            <v>#REF!</v>
          </cell>
          <cell r="H37" t="e">
            <v>#REF!</v>
          </cell>
          <cell r="L37" t="str">
            <v>lengkap dgn baseframe kapasitas 5 l/dt H = 10 m</v>
          </cell>
        </row>
        <row r="38">
          <cell r="C38" t="str">
            <v>Gedeg guling</v>
          </cell>
          <cell r="E38">
            <v>91.69</v>
          </cell>
          <cell r="F38" t="str">
            <v>m2</v>
          </cell>
          <cell r="G38" t="e">
            <v>#REF!</v>
          </cell>
          <cell r="H38" t="e">
            <v>#REF!</v>
          </cell>
        </row>
        <row r="39">
          <cell r="C39" t="str">
            <v>Trucuk kayu gelam dia 75 mm panjang 4 m</v>
          </cell>
          <cell r="E39">
            <v>0</v>
          </cell>
          <cell r="F39" t="str">
            <v>btg</v>
          </cell>
          <cell r="G39" t="e">
            <v>#REF!</v>
          </cell>
          <cell r="H39" t="e">
            <v>#REF!</v>
          </cell>
          <cell r="K39">
            <v>5</v>
          </cell>
          <cell r="L39" t="str">
            <v>Dudukan Pompa &amp; Derek 1,5 Ton</v>
          </cell>
          <cell r="N39">
            <v>1</v>
          </cell>
          <cell r="O39" t="str">
            <v>Unit</v>
          </cell>
          <cell r="P39">
            <v>6000000</v>
          </cell>
          <cell r="Q39">
            <v>6000000</v>
          </cell>
        </row>
        <row r="40">
          <cell r="C40" t="str">
            <v xml:space="preserve">Pemancangan tiang 25x25 panjang  5.5 m </v>
          </cell>
          <cell r="E40">
            <v>44</v>
          </cell>
          <cell r="F40" t="str">
            <v>ttk</v>
          </cell>
          <cell r="G40">
            <v>66089.743589743593</v>
          </cell>
          <cell r="H40">
            <v>2907948.717948718</v>
          </cell>
        </row>
        <row r="41">
          <cell r="C41" t="str">
            <v>Pembelian tiang pancang K 500 uk 0.25x0.25 panjang 6.5 m sebanyak 40 biji</v>
          </cell>
          <cell r="E41">
            <v>286</v>
          </cell>
          <cell r="F41" t="str">
            <v>m!</v>
          </cell>
          <cell r="G41" t="e">
            <v>#REF!</v>
          </cell>
          <cell r="H41" t="e">
            <v>#REF!</v>
          </cell>
        </row>
        <row r="44">
          <cell r="B44" t="str">
            <v>5.</v>
          </cell>
          <cell r="C44" t="str">
            <v>Pekerjaan  Lain2</v>
          </cell>
        </row>
        <row r="45">
          <cell r="C45" t="str">
            <v>Pemasangan pagar pengaman:</v>
          </cell>
        </row>
        <row r="46">
          <cell r="C46" t="str">
            <v xml:space="preserve"> - Beton struktur K. 225</v>
          </cell>
          <cell r="E46">
            <v>0.56808899999999996</v>
          </cell>
          <cell r="F46" t="str">
            <v>m2</v>
          </cell>
          <cell r="G46" t="e">
            <v>#REF!</v>
          </cell>
          <cell r="H46" t="e">
            <v>#REF!</v>
          </cell>
        </row>
        <row r="47">
          <cell r="C47" t="str">
            <v xml:space="preserve"> - Pipa Galvanish Medium diam. 2.5 "</v>
          </cell>
          <cell r="E47">
            <v>167.7</v>
          </cell>
          <cell r="F47" t="str">
            <v>m2</v>
          </cell>
          <cell r="G47" t="e">
            <v>#REF!</v>
          </cell>
          <cell r="H47" t="e">
            <v>#REF!</v>
          </cell>
        </row>
        <row r="52">
          <cell r="G52" t="str">
            <v>JUMLAH</v>
          </cell>
          <cell r="H52" t="e">
            <v>#REF!</v>
          </cell>
          <cell r="P52" t="str">
            <v>JUMLAH</v>
          </cell>
          <cell r="Q52">
            <v>185316415</v>
          </cell>
        </row>
        <row r="69">
          <cell r="B69" t="str">
            <v>RENCANA ANGGARAN DAN BIAYA</v>
          </cell>
        </row>
        <row r="72">
          <cell r="B72" t="str">
            <v>NAMA PEKERJAAN :</v>
          </cell>
          <cell r="D72" t="str">
            <v>BANTEK PERSAMPAHAN DAN DRAINASE KOTA PROBOLINGGO</v>
          </cell>
        </row>
        <row r="73">
          <cell r="B73" t="str">
            <v>NAMA KEGIATAN    :</v>
          </cell>
          <cell r="D73" t="str">
            <v>Pembuatan Kolam Maturasi dan Indikator</v>
          </cell>
        </row>
        <row r="74">
          <cell r="B74" t="str">
            <v>L O K A S I  :</v>
          </cell>
          <cell r="D74" t="str">
            <v>KOTA PROBOLINGGO</v>
          </cell>
        </row>
        <row r="75">
          <cell r="B75" t="str">
            <v>T A H U N  :</v>
          </cell>
          <cell r="D75">
            <v>2007</v>
          </cell>
        </row>
        <row r="78">
          <cell r="B78" t="str">
            <v>No.</v>
          </cell>
          <cell r="C78" t="str">
            <v xml:space="preserve">U r a ioa n </v>
          </cell>
          <cell r="E78" t="str">
            <v>Volume</v>
          </cell>
          <cell r="F78" t="str">
            <v>Satuan</v>
          </cell>
          <cell r="G78" t="str">
            <v>Harga Satuan</v>
          </cell>
          <cell r="H78" t="str">
            <v>Jumlah Harga</v>
          </cell>
        </row>
        <row r="82">
          <cell r="B82" t="str">
            <v>1.</v>
          </cell>
          <cell r="C82" t="str">
            <v>Pembuatan dan Pembongkaran kistdam</v>
          </cell>
        </row>
        <row r="83">
          <cell r="C83" t="str">
            <v>Pembuatan dan pembongkaran Kisdam</v>
          </cell>
          <cell r="E83">
            <v>35</v>
          </cell>
          <cell r="F83" t="str">
            <v>m2</v>
          </cell>
          <cell r="G83">
            <v>97742.5</v>
          </cell>
          <cell r="H83">
            <v>3420987.5</v>
          </cell>
        </row>
        <row r="84">
          <cell r="C84" t="str">
            <v>Pengeringan</v>
          </cell>
          <cell r="E84">
            <v>1</v>
          </cell>
          <cell r="F84" t="str">
            <v>Ls</v>
          </cell>
          <cell r="G84">
            <v>37201.5</v>
          </cell>
          <cell r="H84">
            <v>37201.5</v>
          </cell>
        </row>
        <row r="86">
          <cell r="B86" t="str">
            <v>2.</v>
          </cell>
          <cell r="C86" t="str">
            <v>Pekerjaan tanah</v>
          </cell>
        </row>
        <row r="87">
          <cell r="C87" t="str">
            <v>Galian Tanah</v>
          </cell>
          <cell r="E87">
            <v>391.30785000000003</v>
          </cell>
          <cell r="F87" t="str">
            <v>m3</v>
          </cell>
          <cell r="G87">
            <v>21053</v>
          </cell>
          <cell r="H87">
            <v>8238204.166050001</v>
          </cell>
        </row>
        <row r="88">
          <cell r="C88" t="str">
            <v>Galian tanah dibuang keluar lokasi</v>
          </cell>
          <cell r="E88">
            <v>391.30785000000003</v>
          </cell>
          <cell r="F88" t="str">
            <v>m3</v>
          </cell>
          <cell r="G88">
            <v>10375</v>
          </cell>
          <cell r="H88">
            <v>4059818.9437500001</v>
          </cell>
        </row>
        <row r="89">
          <cell r="C89" t="str">
            <v>Urugan Tanah Kembali dipadatkan</v>
          </cell>
          <cell r="E89">
            <v>91.6</v>
          </cell>
          <cell r="F89" t="str">
            <v>m3</v>
          </cell>
          <cell r="G89">
            <v>26722.5</v>
          </cell>
          <cell r="H89">
            <v>2447781</v>
          </cell>
        </row>
        <row r="90">
          <cell r="C90" t="str">
            <v>Urugan Pasir</v>
          </cell>
          <cell r="E90">
            <v>4.9800000000000004</v>
          </cell>
          <cell r="F90" t="str">
            <v>m3</v>
          </cell>
          <cell r="G90">
            <v>67975</v>
          </cell>
          <cell r="H90">
            <v>338515.5</v>
          </cell>
        </row>
        <row r="92">
          <cell r="B92" t="str">
            <v>3.</v>
          </cell>
          <cell r="C92" t="str">
            <v>Pekerjaan Beton</v>
          </cell>
        </row>
        <row r="93">
          <cell r="C93" t="str">
            <v>Beton bertulang K-225 Plat pondasi tebal =</v>
          </cell>
          <cell r="E93">
            <v>6.2</v>
          </cell>
          <cell r="F93" t="str">
            <v>m3</v>
          </cell>
          <cell r="G93">
            <v>2019666.7</v>
          </cell>
          <cell r="H93">
            <v>12521933.540000001</v>
          </cell>
        </row>
        <row r="94">
          <cell r="C94" t="str">
            <v>20 cm pembesian 150 kg/m3</v>
          </cell>
        </row>
        <row r="95">
          <cell r="C95" t="str">
            <v>Beton bertulang K-225 Balok pondasi 30x45</v>
          </cell>
          <cell r="E95">
            <v>2.4900000000000002</v>
          </cell>
          <cell r="F95" t="str">
            <v>m3</v>
          </cell>
          <cell r="G95">
            <v>2767668.15</v>
          </cell>
          <cell r="H95">
            <v>6891493.6935000001</v>
          </cell>
        </row>
        <row r="96">
          <cell r="C96" t="str">
            <v>pembesian 253 kg/m3</v>
          </cell>
        </row>
        <row r="97">
          <cell r="C97" t="str">
            <v>Beton bertulang K-225 Dinding tebal = 15 cm</v>
          </cell>
          <cell r="E97">
            <v>10.88</v>
          </cell>
          <cell r="F97" t="str">
            <v>m3</v>
          </cell>
          <cell r="G97">
            <v>3371492.55</v>
          </cell>
          <cell r="H97">
            <v>36681838.943999998</v>
          </cell>
        </row>
        <row r="98">
          <cell r="C98" t="str">
            <v>pembesian 169 kg/m3</v>
          </cell>
        </row>
        <row r="99">
          <cell r="C99" t="str">
            <v>Beton bertulang K-225 Bak outlet</v>
          </cell>
          <cell r="E99">
            <v>1.77</v>
          </cell>
          <cell r="F99" t="str">
            <v>m3</v>
          </cell>
          <cell r="G99">
            <v>3153628.05</v>
          </cell>
          <cell r="H99">
            <v>5581921.6485000001</v>
          </cell>
        </row>
        <row r="100">
          <cell r="C100" t="str">
            <v>pembesian 139 kg/m3</v>
          </cell>
        </row>
        <row r="101">
          <cell r="C101" t="str">
            <v xml:space="preserve">Beton Tumbuk lantai kerja </v>
          </cell>
          <cell r="E101">
            <v>2.4900000000000002</v>
          </cell>
          <cell r="F101" t="str">
            <v>m3</v>
          </cell>
          <cell r="G101">
            <v>483341.22399999999</v>
          </cell>
          <cell r="H101">
            <v>1203519.6477600001</v>
          </cell>
        </row>
        <row r="103">
          <cell r="B103" t="str">
            <v>4.</v>
          </cell>
          <cell r="C103" t="str">
            <v>Pekerjaan Pondasi</v>
          </cell>
        </row>
        <row r="104">
          <cell r="C104" t="str">
            <v>Urugan sirtu perbaikan tanah dasar</v>
          </cell>
          <cell r="E104">
            <v>299.70785000000001</v>
          </cell>
          <cell r="F104" t="str">
            <v>m3</v>
          </cell>
          <cell r="G104" t="e">
            <v>#REF!</v>
          </cell>
          <cell r="H104" t="e">
            <v>#REF!</v>
          </cell>
        </row>
        <row r="105">
          <cell r="C105" t="str">
            <v>Gedeg guling</v>
          </cell>
          <cell r="E105">
            <v>42.94</v>
          </cell>
          <cell r="F105" t="str">
            <v>m2</v>
          </cell>
          <cell r="G105" t="e">
            <v>#REF!</v>
          </cell>
          <cell r="H105" t="e">
            <v>#REF!</v>
          </cell>
        </row>
        <row r="106">
          <cell r="C106" t="str">
            <v>Trucuk kayu gelam dia 75 mm panjang 4 m</v>
          </cell>
          <cell r="E106">
            <v>0</v>
          </cell>
          <cell r="F106" t="str">
            <v>btg</v>
          </cell>
          <cell r="G106" t="e">
            <v>#REF!</v>
          </cell>
          <cell r="H106" t="e">
            <v>#REF!</v>
          </cell>
        </row>
        <row r="107">
          <cell r="C107" t="str">
            <v>Pemancangan tiang 25x25 panjang  6.5 m</v>
          </cell>
          <cell r="E107">
            <v>24</v>
          </cell>
          <cell r="F107" t="str">
            <v>ttk</v>
          </cell>
          <cell r="G107">
            <v>66089.743589743593</v>
          </cell>
          <cell r="H107">
            <v>1586153.8461538462</v>
          </cell>
        </row>
        <row r="108">
          <cell r="C108" t="str">
            <v>Pembelian tiang pancang K 500 uk .25 x .25 panjang 6,5 m sebanyak 24 biji</v>
          </cell>
          <cell r="E108">
            <v>156</v>
          </cell>
          <cell r="F108" t="str">
            <v>m!</v>
          </cell>
          <cell r="G108" t="e">
            <v>#REF!</v>
          </cell>
          <cell r="H108" t="e">
            <v>#REF!</v>
          </cell>
        </row>
        <row r="111">
          <cell r="B111" t="str">
            <v>5.</v>
          </cell>
          <cell r="C111" t="str">
            <v>Pekerjaan  Lain2</v>
          </cell>
        </row>
        <row r="118">
          <cell r="G118" t="str">
            <v>JUMLAH</v>
          </cell>
          <cell r="H118" t="e">
            <v>#REF!</v>
          </cell>
        </row>
        <row r="121">
          <cell r="B121" t="str">
            <v>RENCANA ANGGARAN DAN BIAYA</v>
          </cell>
        </row>
        <row r="123">
          <cell r="B123" t="str">
            <v>NAMA PEKERJAAN :</v>
          </cell>
          <cell r="D123" t="str">
            <v>BANTEK PERSAMPAHAN DAN DRAINASE KOTA PROBOLINGGO</v>
          </cell>
        </row>
        <row r="124">
          <cell r="B124" t="str">
            <v>NAMA KEGIATAN    :</v>
          </cell>
          <cell r="D124" t="str">
            <v>Pembuatan Bak Sludge Drying Bed</v>
          </cell>
        </row>
        <row r="125">
          <cell r="B125" t="str">
            <v>L O K A S I  :</v>
          </cell>
          <cell r="D125" t="str">
            <v>KOTA PROBOLINGGO</v>
          </cell>
        </row>
        <row r="126">
          <cell r="B126" t="str">
            <v>T A H U N  :</v>
          </cell>
          <cell r="D126">
            <v>2007</v>
          </cell>
        </row>
        <row r="129">
          <cell r="B129" t="str">
            <v>No.</v>
          </cell>
          <cell r="C129" t="str">
            <v xml:space="preserve">U r a ioa n </v>
          </cell>
          <cell r="E129" t="str">
            <v>Volume</v>
          </cell>
          <cell r="F129" t="str">
            <v>Satuan</v>
          </cell>
          <cell r="G129" t="str">
            <v>Harga Satuan</v>
          </cell>
          <cell r="H129" t="str">
            <v>Jumlah Harga</v>
          </cell>
        </row>
        <row r="132">
          <cell r="B132" t="str">
            <v>1.</v>
          </cell>
          <cell r="C132" t="str">
            <v>Pembuatan dan Pembongkaran kistdam</v>
          </cell>
        </row>
        <row r="133">
          <cell r="C133" t="str">
            <v>Pembuatan dan pembongkaran Kisdam</v>
          </cell>
          <cell r="E133">
            <v>35</v>
          </cell>
          <cell r="F133" t="str">
            <v>m2</v>
          </cell>
          <cell r="G133">
            <v>97742.5</v>
          </cell>
          <cell r="H133">
            <v>3420987.5</v>
          </cell>
        </row>
        <row r="134">
          <cell r="C134" t="str">
            <v>Pengeringan</v>
          </cell>
          <cell r="E134">
            <v>1</v>
          </cell>
          <cell r="F134" t="str">
            <v>Ls</v>
          </cell>
          <cell r="G134">
            <v>37201.5</v>
          </cell>
          <cell r="H134">
            <v>37201.5</v>
          </cell>
        </row>
        <row r="136">
          <cell r="B136" t="str">
            <v>2.</v>
          </cell>
          <cell r="C136" t="str">
            <v>Pekerjaan tanah</v>
          </cell>
        </row>
        <row r="137">
          <cell r="C137" t="str">
            <v>Galian Tanah</v>
          </cell>
          <cell r="E137">
            <v>769.08480000000009</v>
          </cell>
          <cell r="F137" t="str">
            <v>m3</v>
          </cell>
          <cell r="G137">
            <v>21053</v>
          </cell>
          <cell r="H137">
            <v>16191542.294400001</v>
          </cell>
        </row>
        <row r="138">
          <cell r="C138" t="str">
            <v>Galian tanah dibuang keluar lokasi</v>
          </cell>
          <cell r="E138">
            <v>677.48480000000006</v>
          </cell>
          <cell r="F138" t="str">
            <v>m3</v>
          </cell>
          <cell r="G138">
            <v>10375</v>
          </cell>
          <cell r="H138">
            <v>7028904.8000000007</v>
          </cell>
        </row>
        <row r="139">
          <cell r="C139" t="str">
            <v>Urugan Tanah Kembali dipadatkan</v>
          </cell>
          <cell r="E139">
            <v>91.6</v>
          </cell>
          <cell r="F139" t="str">
            <v>m3</v>
          </cell>
          <cell r="G139">
            <v>26722.5</v>
          </cell>
          <cell r="H139">
            <v>2447781</v>
          </cell>
        </row>
        <row r="141">
          <cell r="C141" t="str">
            <v>Urugan Pasir</v>
          </cell>
          <cell r="E141">
            <v>10.62</v>
          </cell>
          <cell r="F141" t="str">
            <v>m3</v>
          </cell>
          <cell r="G141">
            <v>67975</v>
          </cell>
          <cell r="H141">
            <v>721894.5</v>
          </cell>
        </row>
        <row r="142">
          <cell r="C142" t="str">
            <v xml:space="preserve">Urugan sirtu tebal rata2= 40 cm </v>
          </cell>
          <cell r="E142">
            <v>39.049999999999997</v>
          </cell>
          <cell r="F142" t="str">
            <v>m3</v>
          </cell>
          <cell r="G142">
            <v>69475</v>
          </cell>
          <cell r="H142">
            <v>2712998.75</v>
          </cell>
        </row>
        <row r="143">
          <cell r="C143" t="str">
            <v>Media pasir filter</v>
          </cell>
          <cell r="E143">
            <v>20</v>
          </cell>
          <cell r="F143" t="str">
            <v>m3</v>
          </cell>
          <cell r="G143">
            <v>90000</v>
          </cell>
          <cell r="H143">
            <v>1800000</v>
          </cell>
        </row>
        <row r="144">
          <cell r="C144" t="str">
            <v>Media kerikil filter</v>
          </cell>
          <cell r="E144">
            <v>30</v>
          </cell>
          <cell r="F144" t="str">
            <v>m3</v>
          </cell>
          <cell r="G144">
            <v>90000</v>
          </cell>
          <cell r="H144">
            <v>2700000</v>
          </cell>
        </row>
        <row r="146">
          <cell r="B146" t="str">
            <v>3.</v>
          </cell>
          <cell r="C146" t="str">
            <v>Pekerjaan Beton</v>
          </cell>
        </row>
        <row r="147">
          <cell r="C147" t="str">
            <v>Beton K-225 Plat tbl =20 cm, besi 150 kg/m3</v>
          </cell>
          <cell r="E147">
            <v>22.62</v>
          </cell>
          <cell r="F147" t="str">
            <v>m3</v>
          </cell>
          <cell r="G147">
            <v>2019666.7</v>
          </cell>
          <cell r="H147">
            <v>45684860.754000001</v>
          </cell>
        </row>
        <row r="148">
          <cell r="C148" t="str">
            <v>Beton K-225 Balok 30x45, besi 249 kg/m3</v>
          </cell>
          <cell r="E148">
            <v>4.6399999999999997</v>
          </cell>
          <cell r="F148" t="str">
            <v>m3</v>
          </cell>
          <cell r="G148">
            <v>2738619.55</v>
          </cell>
          <cell r="H148">
            <v>12707194.711999997</v>
          </cell>
        </row>
        <row r="149">
          <cell r="C149" t="str">
            <v>Beton K-225 dinding t=15 cm,besi 139 kg/m3</v>
          </cell>
          <cell r="E149">
            <v>15.67</v>
          </cell>
          <cell r="F149" t="str">
            <v>m3</v>
          </cell>
          <cell r="G149">
            <v>3153628.05</v>
          </cell>
          <cell r="H149">
            <v>49417351.543499999</v>
          </cell>
        </row>
        <row r="150">
          <cell r="C150" t="str">
            <v>Rabat beton K 175 pengatur elevasi tebal 5 cm</v>
          </cell>
          <cell r="E150">
            <v>4.82</v>
          </cell>
          <cell r="F150" t="str">
            <v>m3</v>
          </cell>
          <cell r="G150">
            <v>483341.22399999999</v>
          </cell>
          <cell r="H150">
            <v>2329704.6996800001</v>
          </cell>
        </row>
        <row r="151">
          <cell r="C151" t="str">
            <v xml:space="preserve">Beton Tumbuk lantai kerja </v>
          </cell>
          <cell r="E151">
            <v>5.31</v>
          </cell>
          <cell r="F151" t="str">
            <v>m3</v>
          </cell>
          <cell r="G151">
            <v>483341.22399999999</v>
          </cell>
          <cell r="H151">
            <v>2566541.8994399998</v>
          </cell>
        </row>
        <row r="153">
          <cell r="B153" t="str">
            <v>4.</v>
          </cell>
          <cell r="C153" t="str">
            <v>Pekerjaan Pondasi</v>
          </cell>
        </row>
        <row r="154">
          <cell r="C154" t="str">
            <v>Urugan sirtu perbaikan tanah dasar</v>
          </cell>
          <cell r="E154">
            <v>677.48480000000006</v>
          </cell>
          <cell r="F154" t="str">
            <v>m3</v>
          </cell>
          <cell r="G154" t="e">
            <v>#REF!</v>
          </cell>
          <cell r="H154" t="e">
            <v>#REF!</v>
          </cell>
        </row>
        <row r="155">
          <cell r="C155" t="str">
            <v>Gedeg guling</v>
          </cell>
          <cell r="E155">
            <v>104.04</v>
          </cell>
          <cell r="F155" t="str">
            <v>m2</v>
          </cell>
          <cell r="G155" t="e">
            <v>#REF!</v>
          </cell>
          <cell r="H155" t="e">
            <v>#REF!</v>
          </cell>
        </row>
        <row r="156">
          <cell r="C156" t="str">
            <v>Trucuk kayu gelam dia 75 mm panjang 4 m</v>
          </cell>
          <cell r="E156">
            <v>0</v>
          </cell>
          <cell r="F156" t="str">
            <v>btg</v>
          </cell>
          <cell r="G156" t="e">
            <v>#REF!</v>
          </cell>
          <cell r="H156" t="e">
            <v>#REF!</v>
          </cell>
        </row>
        <row r="157">
          <cell r="C157" t="str">
            <v>Pemancangan tiang 25x25 panjang  7.0 m</v>
          </cell>
          <cell r="E157">
            <v>32</v>
          </cell>
          <cell r="F157" t="str">
            <v>ttk</v>
          </cell>
          <cell r="G157">
            <v>66089.743589743593</v>
          </cell>
          <cell r="H157">
            <v>2114871.794871795</v>
          </cell>
        </row>
        <row r="158">
          <cell r="C158" t="str">
            <v>Pembelian tiang pancang K 500 uk .25 x .25 panjang 7,0 m sebanyak 32 biji</v>
          </cell>
          <cell r="E158">
            <v>224</v>
          </cell>
          <cell r="F158" t="str">
            <v>m!</v>
          </cell>
          <cell r="G158" t="e">
            <v>#REF!</v>
          </cell>
          <cell r="H158" t="e">
            <v>#REF!</v>
          </cell>
        </row>
        <row r="161">
          <cell r="B161" t="str">
            <v>5.</v>
          </cell>
          <cell r="C161" t="str">
            <v>Pekerjaan  Lain2</v>
          </cell>
        </row>
        <row r="162">
          <cell r="C162" t="str">
            <v>Pemasangan pagar pengaman kolam:</v>
          </cell>
        </row>
        <row r="163">
          <cell r="C163" t="str">
            <v xml:space="preserve"> - Beton struktur K. 225</v>
          </cell>
          <cell r="E163">
            <v>0.37825199999999998</v>
          </cell>
          <cell r="F163" t="str">
            <v>m3</v>
          </cell>
          <cell r="G163" t="e">
            <v>#REF!</v>
          </cell>
          <cell r="H163" t="e">
            <v>#REF!</v>
          </cell>
        </row>
        <row r="164">
          <cell r="C164" t="str">
            <v xml:space="preserve"> - Pipa Galvanish Medium diam. 2.5 "</v>
          </cell>
          <cell r="E164">
            <v>123.60000000000001</v>
          </cell>
          <cell r="F164" t="str">
            <v>m!</v>
          </cell>
          <cell r="G164" t="e">
            <v>#REF!</v>
          </cell>
          <cell r="H164" t="e">
            <v>#REF!</v>
          </cell>
        </row>
        <row r="165">
          <cell r="C165" t="str">
            <v>Pemasangan jalan pengoperasian klep ( jpk )</v>
          </cell>
          <cell r="E165">
            <v>10</v>
          </cell>
          <cell r="F165" t="str">
            <v>m!</v>
          </cell>
          <cell r="G165">
            <v>391528.56599999999</v>
          </cell>
          <cell r="H165">
            <v>3915285.66</v>
          </cell>
        </row>
        <row r="166">
          <cell r="C166" t="str">
            <v>Pemasangan pagar pengaman ( jpk )</v>
          </cell>
          <cell r="E166">
            <v>40</v>
          </cell>
          <cell r="F166" t="str">
            <v>m!</v>
          </cell>
          <cell r="G166">
            <v>31316.555400000001</v>
          </cell>
          <cell r="H166">
            <v>1252662.216</v>
          </cell>
        </row>
        <row r="167">
          <cell r="C167" t="str">
            <v>Pengecatan Pagar Pengaman ( jpk )</v>
          </cell>
          <cell r="E167">
            <v>11.200000000000001</v>
          </cell>
          <cell r="F167" t="str">
            <v>m2</v>
          </cell>
          <cell r="G167">
            <v>19748.75</v>
          </cell>
          <cell r="H167">
            <v>221186.00000000003</v>
          </cell>
        </row>
        <row r="168">
          <cell r="C168" t="str">
            <v>Pengadaan dan pemasangan Klep</v>
          </cell>
          <cell r="E168">
            <v>4</v>
          </cell>
          <cell r="F168" t="str">
            <v>bh</v>
          </cell>
          <cell r="G168">
            <v>2900000</v>
          </cell>
          <cell r="H168">
            <v>11600000</v>
          </cell>
        </row>
        <row r="169">
          <cell r="C169" t="str">
            <v>Pompa Portable Q= 100 lt/mnt, h= 10 m</v>
          </cell>
          <cell r="E169">
            <v>1</v>
          </cell>
          <cell r="F169" t="str">
            <v>bh</v>
          </cell>
          <cell r="G169">
            <v>10901000</v>
          </cell>
          <cell r="H169">
            <v>10901000</v>
          </cell>
        </row>
        <row r="171">
          <cell r="G171" t="str">
            <v>JUMLAH</v>
          </cell>
          <cell r="H171" t="e">
            <v>#REF!</v>
          </cell>
        </row>
      </sheetData>
      <sheetData sheetId="4"/>
      <sheetData sheetId="5">
        <row r="343">
          <cell r="D343">
            <v>35000</v>
          </cell>
        </row>
        <row r="346">
          <cell r="D346">
            <v>42000</v>
          </cell>
        </row>
      </sheetData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ar Debit oke "/>
      <sheetName val="grafik"/>
      <sheetName val="DIMENSI PIPA"/>
      <sheetName val="KEDALAMAN"/>
      <sheetName val="Modular Vol Gal oke"/>
      <sheetName val="Har-sat finish"/>
      <sheetName val="RAB PERPIPAAN 200 KK"/>
      <sheetName val="analisa print"/>
      <sheetName val="RAB MANHOLE"/>
      <sheetName val="REKAP"/>
      <sheetName val="pipa pasaran"/>
      <sheetName val="MANHO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E27">
            <v>3750000</v>
          </cell>
        </row>
        <row r="33">
          <cell r="E33">
            <v>121200</v>
          </cell>
        </row>
        <row r="78">
          <cell r="E78">
            <v>193700</v>
          </cell>
        </row>
        <row r="79">
          <cell r="E79">
            <v>193800</v>
          </cell>
        </row>
      </sheetData>
      <sheetData sheetId="6" refreshError="1"/>
      <sheetData sheetId="7" refreshError="1">
        <row r="362">
          <cell r="H362">
            <v>107860</v>
          </cell>
        </row>
        <row r="373">
          <cell r="H373">
            <v>128630</v>
          </cell>
        </row>
        <row r="384">
          <cell r="H384">
            <v>206900</v>
          </cell>
        </row>
        <row r="402">
          <cell r="H402">
            <v>431850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kosongan"/>
      <sheetName val="interp. (2)"/>
      <sheetName val="par-final (2)"/>
      <sheetName val="interp."/>
      <sheetName val="par"/>
      <sheetName val="Harga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Basic Price"/>
      <sheetName val="Sche"/>
      <sheetName val="meth"/>
      <sheetName val="Kuantitas &amp; Harga"/>
      <sheetName val="Rekap Biaya"/>
      <sheetName val="Informasi"/>
      <sheetName val="Peta Quarry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Normalisasi"/>
      <sheetName val="HSD"/>
      <sheetName val="URAIAN"/>
      <sheetName val="B Q"/>
      <sheetName val="NEGOSIASI"/>
      <sheetName val="Sheet1"/>
      <sheetName val="00000000"/>
      <sheetName val="10000000"/>
      <sheetName val="Daftar Harga Upah"/>
      <sheetName val="Daftar Harga Sat. "/>
      <sheetName val="Daftar Analisa "/>
      <sheetName val="Rincian RAB"/>
      <sheetName val="SPH"/>
      <sheetName val="Analisa."/>
      <sheetName val="Jadwal Upah, Bahan, Alat"/>
      <sheetName val="Sewa Alat"/>
      <sheetName val="Harga &amp; Upah"/>
      <sheetName val="Analisa Baru"/>
      <sheetName val="Analisa Pek"/>
      <sheetName val="TKDN"/>
      <sheetName val="SUB"/>
      <sheetName val="Bar Chart"/>
      <sheetName val="Jadwal."/>
      <sheetName val="Jadwal Pelaksanaan"/>
      <sheetName val="Jadwal Pelaksanaan Rekap"/>
      <sheetName val="Jadwal Pelaksanaan RAB"/>
      <sheetName val="Jadwal Baru"/>
      <sheetName val="SE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U"/>
      <sheetName val="RAB"/>
      <sheetName val="ANL fabrikan"/>
      <sheetName val="ANL.K"/>
      <sheetName val="SNI"/>
      <sheetName val="4-Basic Price"/>
      <sheetName val="Sheet3"/>
      <sheetName val="REKAP YANG DIPAKAI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REKAP E1 lengkap"/>
      <sheetName val="D2 gal drai+pas pip n bis bet "/>
      <sheetName val="D3 galbiasa urugbatu"/>
      <sheetName val="D4 Lpa-primecoat"/>
      <sheetName val="D5"/>
      <sheetName val="D5.6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Compatibility Report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>
            <v>8070</v>
          </cell>
        </row>
      </sheetData>
      <sheetData sheetId="7"/>
      <sheetData sheetId="8"/>
      <sheetData sheetId="9"/>
      <sheetData sheetId="10"/>
      <sheetData sheetId="11">
        <row r="28">
          <cell r="H28">
            <v>1069918009.145556</v>
          </cell>
        </row>
      </sheetData>
      <sheetData sheetId="12">
        <row r="7">
          <cell r="G7" t="str">
            <v>: ………………………………………………</v>
          </cell>
        </row>
      </sheetData>
      <sheetData sheetId="13"/>
      <sheetData sheetId="14"/>
      <sheetData sheetId="15"/>
      <sheetData sheetId="16"/>
      <sheetData sheetId="17"/>
      <sheetData sheetId="18">
        <row r="163">
          <cell r="E163">
            <v>1</v>
          </cell>
        </row>
      </sheetData>
      <sheetData sheetId="19">
        <row r="56">
          <cell r="L56" t="str">
            <v>Note: 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8">
          <cell r="AR8" t="str">
            <v>E01</v>
          </cell>
        </row>
        <row r="22">
          <cell r="AW22">
            <v>307129.48721473594</v>
          </cell>
        </row>
      </sheetData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U"/>
      <sheetName val="OE"/>
      <sheetName val="ANL fabrikan"/>
      <sheetName val="ANL.K"/>
      <sheetName val="SNI"/>
      <sheetName val="4-Basic Price"/>
      <sheetName val="REKAP YANG DIPAKAI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REKAP E1 lengkap"/>
      <sheetName val="D2 gal drai+pas pip n bis bet "/>
      <sheetName val="D3 galbiasa urugbatu"/>
      <sheetName val="D4 Lpa-primecoat"/>
      <sheetName val="D5"/>
      <sheetName val="D5.6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Compatib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8">
          <cell r="AW8">
            <v>6532490.7084388426</v>
          </cell>
        </row>
        <row r="22">
          <cell r="AW22">
            <v>307129.48721473594</v>
          </cell>
        </row>
        <row r="24">
          <cell r="AW24">
            <v>438571.57243559521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>
        <row r="8">
          <cell r="D8" t="str">
            <v>(L01)</v>
          </cell>
        </row>
        <row r="102">
          <cell r="F102">
            <v>11000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2">
          <cell r="H12">
            <v>35000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 SAT PL"/>
      <sheetName val="SAT EL"/>
      <sheetName val="RAB  M E"/>
    </sheetNames>
    <sheetDataSet>
      <sheetData sheetId="0"/>
      <sheetData sheetId="1"/>
      <sheetData sheetId="2"/>
      <sheetData sheetId="3"/>
      <sheetData sheetId="4">
        <row r="71">
          <cell r="K71">
            <v>11060</v>
          </cell>
        </row>
        <row r="80">
          <cell r="K80">
            <v>13860</v>
          </cell>
        </row>
        <row r="89">
          <cell r="K89">
            <v>18770</v>
          </cell>
        </row>
        <row r="98">
          <cell r="K98">
            <v>29420</v>
          </cell>
        </row>
        <row r="107">
          <cell r="K107">
            <v>32870</v>
          </cell>
        </row>
        <row r="116">
          <cell r="K116">
            <v>44550</v>
          </cell>
        </row>
        <row r="125">
          <cell r="K125">
            <v>53900</v>
          </cell>
        </row>
        <row r="134">
          <cell r="K134">
            <v>72100</v>
          </cell>
        </row>
      </sheetData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plumbing"/>
      <sheetName val="Cover"/>
      <sheetName val="DAF-2"/>
      <sheetName val="ah sanitary"/>
      <sheetName val="CONSUMABLE"/>
      <sheetName val="Steel-Twr"/>
      <sheetName val="Currency Rate"/>
      <sheetName val="BAG_III"/>
      <sheetName val="BAG-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DAF_2"/>
      <sheetName val="Daf 1"/>
      <sheetName val="Fill this out first..."/>
      <sheetName val="I-KAMAR"/>
      <sheetName val="BAG-2"/>
      <sheetName val="Kolom"/>
      <sheetName val="Bill_1_VAC_Supply_A"/>
      <sheetName val="harsat"/>
      <sheetName val="2_2"/>
      <sheetName val="INPUT DATAS"/>
      <sheetName val="Sch.1"/>
      <sheetName val="LS_Rutin"/>
      <sheetName val="ah_sanitary"/>
      <sheetName val="Currency_Rate"/>
      <sheetName val="Bahan "/>
      <sheetName val="Upah"/>
      <sheetName val="Pekerjaan "/>
      <sheetName val="ANALISA"/>
      <sheetName val="STR"/>
      <sheetName val="price"/>
      <sheetName val="SEX"/>
      <sheetName val="Scd_RAB"/>
      <sheetName val="Penwrn"/>
      <sheetName val="Bgt_Jun-05"/>
      <sheetName val="Total Load List"/>
      <sheetName val="SAT-BHN"/>
      <sheetName val="Eva_Spek1"/>
      <sheetName val="Harga_Satuan1"/>
      <sheetName val="BQ_ARS"/>
      <sheetName val="Daf_1"/>
      <sheetName val="TE TS FA LAN MATV"/>
      <sheetName val="Fill this out first___"/>
      <sheetName val="ALAT"/>
      <sheetName val="Isolasi Luar"/>
      <sheetName val="Rate"/>
      <sheetName val="H.Satuan"/>
      <sheetName val="chitimc"/>
      <sheetName val="BAG_2"/>
      <sheetName val="Isolasi Luar Dalam"/>
      <sheetName val="Persiapan"/>
      <sheetName val="mat_me pipa"/>
      <sheetName val="Bahan"/>
      <sheetName val="Harga ME "/>
      <sheetName val="ALEK"/>
      <sheetName val="FINISHING"/>
      <sheetName val="STRUKTUR"/>
      <sheetName val="drain"/>
      <sheetName val="Structure"/>
      <sheetName val="Bill No. 2"/>
      <sheetName val="machinery"/>
      <sheetName val="walk way"/>
      <sheetName val="Architecture"/>
      <sheetName val="BQ atap bengkel"/>
      <sheetName val="str bengkel"/>
      <sheetName val="sheet1"/>
      <sheetName val="Bill rekap"/>
      <sheetName val="Bill of Qty"/>
      <sheetName val="DAFTAR HARGA"/>
      <sheetName val="sort"/>
      <sheetName val="DAF-1"/>
      <sheetName val="DATA"/>
      <sheetName val="BoQ"/>
      <sheetName val="HS_TRG"/>
      <sheetName val="REKAP"/>
      <sheetName val="Cover1"/>
      <sheetName val="Pt"/>
      <sheetName val="mu"/>
      <sheetName val="#REF!"/>
      <sheetName val="Rekapitulasi"/>
      <sheetName val="A+Supl."/>
      <sheetName val="7"/>
      <sheetName val="Bldg"/>
      <sheetName val="REF.ONLY"/>
      <sheetName val="Peralatan (2)"/>
      <sheetName val="SPEC"/>
      <sheetName val="BQ-Str"/>
      <sheetName val="Bhn"/>
      <sheetName val="INDEX"/>
      <sheetName val="UNIT CHILLER"/>
      <sheetName val="HB me"/>
      <sheetName val="Biaya-Lat"/>
      <sheetName val="Hrg.Sat"/>
      <sheetName val="HRG BHN"/>
      <sheetName val="PT."/>
      <sheetName val="Input"/>
      <sheetName val="Huruf"/>
      <sheetName val="Ahs.2"/>
      <sheetName val="Ahs.1"/>
      <sheetName val="RAB MEK 15 M MB "/>
      <sheetName val="VAC-1"/>
      <sheetName val="ah_sanitary1"/>
      <sheetName val="Currency_Rate1"/>
      <sheetName val="Fill_this_out_first___"/>
      <sheetName val="Cash Flow bulanan"/>
      <sheetName val="304_06"/>
      <sheetName val="I_KAMAR"/>
      <sheetName val="mat baja"/>
      <sheetName val="harga baja"/>
      <sheetName val="Rekap Direct Cost"/>
      <sheetName val="Penjumlahan"/>
      <sheetName val="rab me (by owner) "/>
      <sheetName val="BQ (by owner)"/>
      <sheetName val="rab me (fisik)"/>
      <sheetName val="AC"/>
      <sheetName val="analisa Str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Jurnal"/>
      <sheetName val="Listrik"/>
      <sheetName val="HB "/>
      <sheetName val="Mob"/>
      <sheetName val="jobhist"/>
      <sheetName val="合成単価作成表-BLDG"/>
      <sheetName val="Perm. Test"/>
      <sheetName val="UNIT PRICE ANALYSIS (KSN)"/>
      <sheetName val="TOWN"/>
      <sheetName val="Tataudara"/>
      <sheetName val="Koef"/>
      <sheetName val="Analisa  (2)"/>
      <sheetName val="DATA GRAFIK"/>
      <sheetName val="rumus"/>
      <sheetName val="met bab3"/>
      <sheetName val="anal bab8"/>
      <sheetName val="Sat Bahan"/>
      <sheetName val="Sat Alat"/>
      <sheetName val="Sat Upah"/>
      <sheetName val="Kuantitas &amp; Harga"/>
      <sheetName val="AHS Marka"/>
      <sheetName val="AHS Aspal"/>
      <sheetName val="H.SAT"/>
      <sheetName val="BQ (1)"/>
      <sheetName val="Bill of Qty MEP"/>
      <sheetName val="Tabel Berat"/>
      <sheetName val="Column"/>
      <sheetName val="Steel"/>
      <sheetName val="RKP"/>
      <sheetName val="arab"/>
      <sheetName val="RAB"/>
      <sheetName val="prime coal"/>
      <sheetName val="Volume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Analisa Upah &amp; Bahan Plum"/>
      <sheetName val="???????-BLDG"/>
      <sheetName val="hsp-STR-ARS"/>
      <sheetName val="8LT 12"/>
      <sheetName val="FACTOR"/>
      <sheetName val="_______-BLDG"/>
      <sheetName val="wo 276&amp;1050 (98-99)"/>
      <sheetName val="schtng"/>
      <sheetName val="schbhn"/>
      <sheetName val="schalt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r.tank"/>
      <sheetName val="prelim"/>
      <sheetName val="DAF-5"/>
      <sheetName val="DAF_5"/>
      <sheetName val="Analisa Teknik"/>
      <sheetName val="Fire Fighting"/>
      <sheetName val="D7"/>
      <sheetName val="Bsc"/>
      <sheetName val="Alt"/>
      <sheetName val="Sal"/>
      <sheetName val="MAPDC"/>
      <sheetName val="E_TRIKAL"/>
      <sheetName val="E_TRONIK"/>
      <sheetName val="MEK"/>
      <sheetName val="ANAL_HPS"/>
      <sheetName val="Rekap1"/>
      <sheetName val="ARSITEK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2"/>
      <sheetName val="MUJI"/>
      <sheetName val="jemb"/>
      <sheetName val="Pnk29"/>
      <sheetName val="Pnk28"/>
      <sheetName val="Pnk27"/>
      <sheetName val="Pnk26"/>
      <sheetName val="Pnk25"/>
      <sheetName val="Pnk24"/>
      <sheetName val="Pnk23"/>
      <sheetName val="Pnk22"/>
      <sheetName val="Pnk21"/>
      <sheetName val="Pnk20"/>
      <sheetName val="Pnk19"/>
      <sheetName val="Pnk18"/>
      <sheetName val="Pnk17"/>
      <sheetName val="Pnk16"/>
      <sheetName val="Pnk15"/>
      <sheetName val="Pnk14"/>
      <sheetName val="Pnk13"/>
      <sheetName val="Pnk12"/>
      <sheetName val="Pnk11"/>
      <sheetName val="Pnk10"/>
      <sheetName val="Pnk9"/>
      <sheetName val="Pnk8"/>
      <sheetName val="Pnk7"/>
      <sheetName val="Pnk5"/>
      <sheetName val="Pnk4"/>
      <sheetName val="Pnk3"/>
      <sheetName val="Pnk2"/>
      <sheetName val="Pnk1"/>
      <sheetName val="Pemb15"/>
      <sheetName val="Pemb14"/>
      <sheetName val="Pemb13"/>
      <sheetName val="Pemb12"/>
      <sheetName val="Pemb11"/>
      <sheetName val="Pemb10"/>
      <sheetName val="Pemb9"/>
      <sheetName val="Pemb8"/>
      <sheetName val="Pemb7"/>
      <sheetName val="Pemb6"/>
      <sheetName val="Pemb5"/>
      <sheetName val="Pemb4"/>
      <sheetName val="Pemb3"/>
      <sheetName val="Pemb2"/>
      <sheetName val="Pemb1"/>
      <sheetName val="DFT"/>
      <sheetName val="Rekap"/>
      <sheetName val="Pnk_ATB"/>
      <sheetName val="Pnk"/>
      <sheetName val="Pemb"/>
      <sheetName val="Rekap Biaya"/>
      <sheetName val="Kuantitas &amp; Harga"/>
      <sheetName val="%"/>
      <sheetName val="Ranking %"/>
      <sheetName val="Reka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itas"/>
      <sheetName val="Dfr-p utm"/>
      <sheetName val="Umum"/>
      <sheetName val="Drainase"/>
      <sheetName val="Tanah"/>
      <sheetName val="Bahu-Jln"/>
      <sheetName val="Bebutiran"/>
      <sheetName val="cadam"/>
      <sheetName val="Batu"/>
      <sheetName val="Basic Price"/>
      <sheetName val="On site"/>
      <sheetName val="Scdl Pek."/>
      <sheetName val="Scdl Alat"/>
      <sheetName val="Scdl Bhn"/>
      <sheetName val="Informasi"/>
      <sheetName val="Peralatan (2)"/>
      <sheetName val="0"/>
      <sheetName val="Peralatan"/>
      <sheetName val="Agregat"/>
      <sheetName val="NP"/>
      <sheetName val="lap-m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3">
          <cell r="U13" t="str">
            <v>BIAYA</v>
          </cell>
          <cell r="V13" t="str">
            <v>JUMLAH</v>
          </cell>
        </row>
        <row r="14">
          <cell r="B14" t="str">
            <v>No.</v>
          </cell>
          <cell r="D14" t="str">
            <v>U R A I A N</v>
          </cell>
          <cell r="I14" t="str">
            <v>KODE</v>
          </cell>
          <cell r="J14" t="str">
            <v>KOEF.</v>
          </cell>
          <cell r="K14" t="str">
            <v>SATUAN</v>
          </cell>
          <cell r="L14" t="str">
            <v>KETERANGAN</v>
          </cell>
          <cell r="N14" t="str">
            <v>NO.</v>
          </cell>
          <cell r="P14" t="str">
            <v xml:space="preserve">URAIAN </v>
          </cell>
          <cell r="S14" t="str">
            <v>SATUAN</v>
          </cell>
          <cell r="T14" t="str">
            <v>KUANTITAS</v>
          </cell>
          <cell r="U14" t="str">
            <v>SATUAN</v>
          </cell>
          <cell r="V14" t="str">
            <v xml:space="preserve"> (Rp. / SATUAN)</v>
          </cell>
        </row>
        <row r="15">
          <cell r="U15" t="str">
            <v>(Rp.)</v>
          </cell>
        </row>
        <row r="17">
          <cell r="B17" t="str">
            <v>I.</v>
          </cell>
          <cell r="D17" t="str">
            <v>ASUMSI</v>
          </cell>
        </row>
        <row r="18">
          <cell r="B18">
            <v>1</v>
          </cell>
          <cell r="D18" t="str">
            <v>Menggunakan alat berat (cara mekanik)</v>
          </cell>
          <cell r="N18" t="str">
            <v>A.</v>
          </cell>
          <cell r="P18" t="str">
            <v>TENAGA</v>
          </cell>
        </row>
        <row r="19">
          <cell r="B19">
            <v>2</v>
          </cell>
          <cell r="D19" t="str">
            <v>Lokasi pekerjaan : sepanjang jalan</v>
          </cell>
        </row>
        <row r="20">
          <cell r="B20">
            <v>3</v>
          </cell>
          <cell r="D20" t="str">
            <v>Kondisi existing jalan : sedang / baik</v>
          </cell>
          <cell r="N20" t="str">
            <v>1.</v>
          </cell>
          <cell r="P20" t="str">
            <v>Pekerja</v>
          </cell>
          <cell r="R20" t="str">
            <v>(L01)</v>
          </cell>
          <cell r="S20" t="str">
            <v>Jam</v>
          </cell>
          <cell r="T20">
            <v>2.1419009370816604</v>
          </cell>
          <cell r="U20">
            <v>2500</v>
          </cell>
          <cell r="X20">
            <v>5354.7523427041506</v>
          </cell>
        </row>
        <row r="21">
          <cell r="B21">
            <v>4</v>
          </cell>
          <cell r="D21" t="str">
            <v>Jarak rata-rata Base Camp ke lokasi pekerjaan</v>
          </cell>
          <cell r="I21" t="str">
            <v>L</v>
          </cell>
          <cell r="J21">
            <v>0.3</v>
          </cell>
          <cell r="K21" t="str">
            <v>KM</v>
          </cell>
          <cell r="N21" t="str">
            <v>2.</v>
          </cell>
          <cell r="P21" t="str">
            <v>Mandor</v>
          </cell>
          <cell r="R21" t="str">
            <v>(L03)</v>
          </cell>
          <cell r="S21" t="str">
            <v>Jam</v>
          </cell>
          <cell r="T21">
            <v>0.21419009370816602</v>
          </cell>
          <cell r="U21">
            <v>3750</v>
          </cell>
          <cell r="X21">
            <v>803.21285140562259</v>
          </cell>
        </row>
        <row r="22">
          <cell r="B22">
            <v>5</v>
          </cell>
          <cell r="D22" t="str">
            <v>Tebal rata2 Lapen</v>
          </cell>
          <cell r="I22" t="str">
            <v>t</v>
          </cell>
          <cell r="J22">
            <v>0.05</v>
          </cell>
          <cell r="K22" t="str">
            <v>M</v>
          </cell>
        </row>
        <row r="23">
          <cell r="B23">
            <v>6</v>
          </cell>
          <cell r="D23" t="str">
            <v>Jam kerja efektif per-hari</v>
          </cell>
          <cell r="I23" t="str">
            <v>Tk</v>
          </cell>
          <cell r="J23">
            <v>8</v>
          </cell>
          <cell r="K23" t="str">
            <v>Jam</v>
          </cell>
        </row>
        <row r="24">
          <cell r="B24">
            <v>7</v>
          </cell>
          <cell r="D24" t="str">
            <v>Faktor kehilanganmaterial :</v>
          </cell>
          <cell r="G24" t="str">
            <v>- Agregat</v>
          </cell>
          <cell r="I24" t="str">
            <v>Fh1</v>
          </cell>
          <cell r="J24">
            <v>1.1000000000000001</v>
          </cell>
          <cell r="K24" t="str">
            <v>-</v>
          </cell>
          <cell r="T24" t="str">
            <v xml:space="preserve">JUMLAH HARGA TENAGA   </v>
          </cell>
          <cell r="X24">
            <v>6157.9651941097727</v>
          </cell>
        </row>
        <row r="25">
          <cell r="B25" t="str">
            <v xml:space="preserve"> </v>
          </cell>
          <cell r="G25" t="str">
            <v>- Aspal</v>
          </cell>
          <cell r="I25" t="str">
            <v>Fh2</v>
          </cell>
          <cell r="J25">
            <v>1.05</v>
          </cell>
          <cell r="K25" t="str">
            <v>-</v>
          </cell>
        </row>
        <row r="26">
          <cell r="B26">
            <v>8</v>
          </cell>
          <cell r="D26" t="str">
            <v>Komposisi campuran Lapen (spesifikasi)  :</v>
          </cell>
          <cell r="N26" t="str">
            <v>B.</v>
          </cell>
          <cell r="P26" t="str">
            <v>BAHAN</v>
          </cell>
        </row>
        <row r="27">
          <cell r="D27" t="str">
            <v>- Agregat Pokok</v>
          </cell>
          <cell r="I27" t="str">
            <v>Ak</v>
          </cell>
          <cell r="J27">
            <v>105</v>
          </cell>
          <cell r="K27" t="str">
            <v>Kg/M2</v>
          </cell>
          <cell r="L27" t="str">
            <v xml:space="preserve"> Tabel 6.6.3.</v>
          </cell>
        </row>
        <row r="28">
          <cell r="D28" t="str">
            <v>- Agregat Pengunci</v>
          </cell>
          <cell r="I28" t="str">
            <v>Ap1</v>
          </cell>
          <cell r="J28">
            <v>25</v>
          </cell>
          <cell r="K28" t="str">
            <v>Kg/M2</v>
          </cell>
          <cell r="L28" t="str">
            <v xml:space="preserve"> Tabel 6.6.3.</v>
          </cell>
          <cell r="N28" t="str">
            <v>1.</v>
          </cell>
          <cell r="P28" t="str">
            <v>Batu Pecah 3/5, 2/3</v>
          </cell>
          <cell r="R28" t="str">
            <v>(M51)</v>
          </cell>
          <cell r="S28" t="str">
            <v>M3</v>
          </cell>
          <cell r="T28">
            <v>1.283333333333333</v>
          </cell>
          <cell r="U28">
            <v>127000</v>
          </cell>
          <cell r="X28">
            <v>162983.33333333328</v>
          </cell>
        </row>
        <row r="29">
          <cell r="D29" t="str">
            <v>- Agregat Penutup</v>
          </cell>
          <cell r="I29" t="str">
            <v>Ap2</v>
          </cell>
          <cell r="J29">
            <v>14</v>
          </cell>
          <cell r="K29" t="str">
            <v>Kg/M2</v>
          </cell>
          <cell r="L29" t="str">
            <v xml:space="preserve"> Tabel 6.6.3.</v>
          </cell>
          <cell r="N29" t="str">
            <v>2.</v>
          </cell>
          <cell r="P29" t="str">
            <v>Batu Pecah 1/2, 1/1</v>
          </cell>
          <cell r="R29" t="str">
            <v>(M52)</v>
          </cell>
          <cell r="S29" t="str">
            <v>M3</v>
          </cell>
          <cell r="T29">
            <v>0.47666666666666668</v>
          </cell>
          <cell r="U29">
            <v>167000</v>
          </cell>
          <cell r="X29">
            <v>79603.333333333343</v>
          </cell>
        </row>
        <row r="30">
          <cell r="D30" t="str">
            <v>- Aspal                  :</v>
          </cell>
          <cell r="F30" t="str">
            <v>- Paska Agregat Pokok</v>
          </cell>
          <cell r="I30" t="str">
            <v>As1</v>
          </cell>
          <cell r="J30">
            <v>3.7</v>
          </cell>
          <cell r="K30" t="str">
            <v>Kg/M2</v>
          </cell>
          <cell r="L30" t="str">
            <v xml:space="preserve"> Tabel 6.6.3.</v>
          </cell>
          <cell r="N30" t="str">
            <v>3</v>
          </cell>
          <cell r="P30" t="str">
            <v>Aspal</v>
          </cell>
          <cell r="R30" t="str">
            <v>(M54)</v>
          </cell>
          <cell r="S30" t="str">
            <v>Kg</v>
          </cell>
          <cell r="T30">
            <v>109.2</v>
          </cell>
          <cell r="U30">
            <v>3396.6666666666665</v>
          </cell>
          <cell r="X30">
            <v>370916</v>
          </cell>
        </row>
        <row r="31">
          <cell r="F31" t="str">
            <v>- Paska Agregat Pengunci</v>
          </cell>
          <cell r="I31" t="str">
            <v>As2</v>
          </cell>
          <cell r="J31">
            <v>1.5</v>
          </cell>
          <cell r="K31" t="str">
            <v>Kg/M3</v>
          </cell>
          <cell r="L31" t="str">
            <v xml:space="preserve"> Tabel 6.6.3.</v>
          </cell>
          <cell r="N31">
            <v>4</v>
          </cell>
          <cell r="P31" t="str">
            <v>Filler</v>
          </cell>
          <cell r="R31" t="str">
            <v>(M05)</v>
          </cell>
          <cell r="S31" t="str">
            <v>M3</v>
          </cell>
          <cell r="T31">
            <v>0.1711111111111111</v>
          </cell>
          <cell r="U31">
            <v>177000</v>
          </cell>
          <cell r="X31">
            <v>30286.666666666664</v>
          </cell>
        </row>
        <row r="33">
          <cell r="B33">
            <v>9</v>
          </cell>
          <cell r="D33" t="str">
            <v>Berat jenis bahan  :</v>
          </cell>
        </row>
        <row r="34">
          <cell r="D34" t="str">
            <v>- Agregat</v>
          </cell>
          <cell r="I34" t="str">
            <v>D1</v>
          </cell>
          <cell r="J34">
            <v>1.8</v>
          </cell>
          <cell r="K34" t="str">
            <v>ton / M3</v>
          </cell>
          <cell r="T34" t="str">
            <v xml:space="preserve">JUMLAH HARGA BAHAN   </v>
          </cell>
          <cell r="X34">
            <v>643789.33333333326</v>
          </cell>
        </row>
        <row r="35">
          <cell r="D35" t="str">
            <v>- Aspal</v>
          </cell>
          <cell r="I35" t="str">
            <v>D2</v>
          </cell>
          <cell r="J35">
            <v>1.01</v>
          </cell>
          <cell r="K35" t="str">
            <v>ton / M3</v>
          </cell>
        </row>
        <row r="36">
          <cell r="N36" t="str">
            <v>C.</v>
          </cell>
          <cell r="P36" t="str">
            <v>PERALATAN</v>
          </cell>
        </row>
        <row r="37">
          <cell r="B37" t="str">
            <v>II.</v>
          </cell>
          <cell r="D37" t="str">
            <v>URUTAN KERJA</v>
          </cell>
        </row>
        <row r="38">
          <cell r="B38">
            <v>1</v>
          </cell>
          <cell r="D38" t="str">
            <v>Permukaan dasar dibersihkan dan disemprot aspal cair</v>
          </cell>
          <cell r="N38" t="str">
            <v>1.</v>
          </cell>
          <cell r="P38" t="str">
            <v>Wheel Loader</v>
          </cell>
          <cell r="R38" t="str">
            <v>(E15)</v>
          </cell>
          <cell r="S38" t="str">
            <v>Jam</v>
          </cell>
          <cell r="T38">
            <v>0.10709504685408301</v>
          </cell>
          <cell r="U38">
            <v>150000</v>
          </cell>
          <cell r="X38">
            <v>16064.257028112452</v>
          </cell>
        </row>
        <row r="39">
          <cell r="D39" t="str">
            <v>bilamana diperlukan</v>
          </cell>
          <cell r="N39" t="str">
            <v>2.</v>
          </cell>
          <cell r="P39" t="str">
            <v>Dump Truck</v>
          </cell>
          <cell r="R39" t="str">
            <v>(E08)</v>
          </cell>
          <cell r="S39" t="str">
            <v>Jam</v>
          </cell>
          <cell r="T39">
            <v>0.10702811244979921</v>
          </cell>
          <cell r="U39">
            <v>50000</v>
          </cell>
          <cell r="X39">
            <v>5351.4056224899605</v>
          </cell>
        </row>
        <row r="40">
          <cell r="B40">
            <v>2</v>
          </cell>
          <cell r="D40" t="str">
            <v>Agregat kasar dimuat ke dalam Dump Truck</v>
          </cell>
          <cell r="N40" t="str">
            <v>3.</v>
          </cell>
          <cell r="P40" t="str">
            <v xml:space="preserve">3-Wheel Roller     </v>
          </cell>
          <cell r="R40" t="str">
            <v>(E16)</v>
          </cell>
          <cell r="S40" t="str">
            <v>Jam</v>
          </cell>
          <cell r="T40">
            <v>3.4423407917383825E-2</v>
          </cell>
          <cell r="U40">
            <v>50000</v>
          </cell>
          <cell r="X40">
            <v>1721.1703958691912</v>
          </cell>
        </row>
        <row r="41">
          <cell r="D41" t="str">
            <v>menggunakan Wheel Loader (di Base Camp)</v>
          </cell>
          <cell r="N41" t="str">
            <v>4.</v>
          </cell>
          <cell r="P41" t="str">
            <v>Asp. Sprayer</v>
          </cell>
          <cell r="R41" t="str">
            <v>(E03)</v>
          </cell>
          <cell r="S41" t="str">
            <v>Jam</v>
          </cell>
          <cell r="T41">
            <v>5.5916736251938447E-3</v>
          </cell>
          <cell r="U41">
            <v>25000</v>
          </cell>
          <cell r="X41">
            <v>139.79184062984612</v>
          </cell>
        </row>
        <row r="42">
          <cell r="B42">
            <v>3</v>
          </cell>
          <cell r="D42" t="str">
            <v>Agregat Kasar ditebarkan (manual) sesuai tebal yang</v>
          </cell>
          <cell r="N42" t="str">
            <v>5.</v>
          </cell>
          <cell r="P42" t="str">
            <v>Alat bantu</v>
          </cell>
          <cell r="S42" t="str">
            <v>Ls</v>
          </cell>
          <cell r="T42">
            <v>1</v>
          </cell>
          <cell r="U42">
            <v>500</v>
          </cell>
          <cell r="X42">
            <v>500</v>
          </cell>
        </row>
        <row r="43">
          <cell r="D43" t="str">
            <v>diperlukan dan dipadatkan dengan Three Wheel</v>
          </cell>
        </row>
        <row r="44">
          <cell r="D44" t="str">
            <v>Roller (6-8 Ton) minimum 6 lintasan</v>
          </cell>
        </row>
        <row r="45">
          <cell r="B45">
            <v>4</v>
          </cell>
          <cell r="D45" t="str">
            <v xml:space="preserve">Aspal disemprotkan di atas batu pecah 3/5.2/3 yang </v>
          </cell>
        </row>
        <row r="46">
          <cell r="D46" t="str">
            <v>telah diratakan menggunakan Aspal Sprayer (merata)</v>
          </cell>
          <cell r="T46" t="str">
            <v xml:space="preserve">JUMLAH HARGA PERALATAN   </v>
          </cell>
          <cell r="X46">
            <v>23776.624887101447</v>
          </cell>
        </row>
        <row r="47">
          <cell r="B47">
            <v>5</v>
          </cell>
          <cell r="D47" t="str">
            <v>Batu pecah 1/2, 1/1 ditebarkan dan dipadatkan dengan</v>
          </cell>
        </row>
        <row r="48">
          <cell r="B48" t="str">
            <v xml:space="preserve"> </v>
          </cell>
          <cell r="D48" t="str">
            <v>cara yang sama dengan pemadatan agregat kasar</v>
          </cell>
          <cell r="N48" t="str">
            <v>D.</v>
          </cell>
          <cell r="P48" t="str">
            <v>JUMLAH HARGA TENAGA, BAHAN DAN PERALATAN  ( A + B + C )</v>
          </cell>
          <cell r="X48">
            <v>673723.92341454455</v>
          </cell>
        </row>
        <row r="49">
          <cell r="D49" t="str">
            <v>Lapisan atas ditutup dengan abu batu (Filler)</v>
          </cell>
          <cell r="N49" t="str">
            <v>E.</v>
          </cell>
          <cell r="P49" t="str">
            <v>OVERHEAD &amp; PROFIT</v>
          </cell>
          <cell r="S49">
            <v>10</v>
          </cell>
          <cell r="T49" t="str">
            <v>%  x  D</v>
          </cell>
          <cell r="X49">
            <v>67372.392341454455</v>
          </cell>
        </row>
        <row r="50">
          <cell r="B50" t="str">
            <v>III.</v>
          </cell>
          <cell r="D50" t="str">
            <v>PEMAKAIAN BAHAN, ALAT DAN TENAGA</v>
          </cell>
          <cell r="N50" t="str">
            <v>F.</v>
          </cell>
          <cell r="P50" t="str">
            <v>HARGA SATUAN PEKERJAAN  ( D + E )</v>
          </cell>
          <cell r="X50">
            <v>741096.31575599895</v>
          </cell>
        </row>
        <row r="52">
          <cell r="B52" t="str">
            <v xml:space="preserve">   1.</v>
          </cell>
          <cell r="D52" t="str">
            <v>BAHAN</v>
          </cell>
          <cell r="W52" t="str">
            <v>Bengkulu, 08 Juni 2005</v>
          </cell>
        </row>
        <row r="53">
          <cell r="B53" t="str">
            <v>1.a.</v>
          </cell>
          <cell r="D53" t="str">
            <v>Batu Pecah 3/5,2/3</v>
          </cell>
          <cell r="F53" t="str">
            <v>=  {(Ak/1000 : t M3) x Fh1} : D1</v>
          </cell>
          <cell r="I53" t="str">
            <v xml:space="preserve"> (M51)</v>
          </cell>
          <cell r="J53">
            <v>1.283333333333333</v>
          </cell>
          <cell r="K53" t="str">
            <v>M3</v>
          </cell>
        </row>
        <row r="54">
          <cell r="B54" t="str">
            <v>1.b.</v>
          </cell>
          <cell r="D54" t="str">
            <v>Batu Pecah 1/2,1/1</v>
          </cell>
          <cell r="F54" t="str">
            <v>=  {(Ap1/1000 : t M3) x Fh1} : D1</v>
          </cell>
          <cell r="I54" t="str">
            <v xml:space="preserve"> (M52)</v>
          </cell>
          <cell r="J54">
            <v>0.30555555555555558</v>
          </cell>
          <cell r="K54" t="str">
            <v>M3</v>
          </cell>
          <cell r="W54" t="str">
            <v>CV. SENTRA REKAYASA</v>
          </cell>
        </row>
        <row r="55">
          <cell r="B55" t="str">
            <v>1.c.</v>
          </cell>
          <cell r="D55" t="str">
            <v>Abu Batu (Filler)</v>
          </cell>
          <cell r="F55" t="str">
            <v>=  {(Ap2/1000 : t M3) x Fh1} : D1</v>
          </cell>
          <cell r="I55" t="str">
            <v xml:space="preserve"> (M05)</v>
          </cell>
          <cell r="J55">
            <v>0.1711111111111111</v>
          </cell>
          <cell r="K55" t="str">
            <v>M3</v>
          </cell>
        </row>
        <row r="56">
          <cell r="B56" t="str">
            <v>1.d.</v>
          </cell>
          <cell r="D56" t="str">
            <v>Aspal</v>
          </cell>
          <cell r="F56" t="str">
            <v>=  {((As1+As2) : t M3) x Fh2}</v>
          </cell>
          <cell r="I56" t="str">
            <v xml:space="preserve"> (M54)</v>
          </cell>
          <cell r="J56">
            <v>109.2</v>
          </cell>
          <cell r="K56" t="str">
            <v>Kg</v>
          </cell>
        </row>
        <row r="58">
          <cell r="B58" t="str">
            <v>2.</v>
          </cell>
          <cell r="D58" t="str">
            <v>ALAT</v>
          </cell>
        </row>
        <row r="59">
          <cell r="B59" t="str">
            <v>2.a.</v>
          </cell>
          <cell r="D59" t="str">
            <v>WHEEL LOADER</v>
          </cell>
          <cell r="I59" t="str">
            <v>(E15)</v>
          </cell>
        </row>
        <row r="60">
          <cell r="D60" t="str">
            <v>Kapasitas bucket</v>
          </cell>
          <cell r="I60" t="str">
            <v>V</v>
          </cell>
          <cell r="J60">
            <v>1.5</v>
          </cell>
          <cell r="K60" t="str">
            <v>M3</v>
          </cell>
        </row>
        <row r="61">
          <cell r="D61" t="str">
            <v>Faktor bucket</v>
          </cell>
          <cell r="I61" t="str">
            <v>Fb</v>
          </cell>
          <cell r="J61">
            <v>0.83</v>
          </cell>
          <cell r="K61" t="str">
            <v>-</v>
          </cell>
        </row>
        <row r="62">
          <cell r="D62" t="str">
            <v>Faktor efisiensi alat</v>
          </cell>
          <cell r="I62" t="str">
            <v>Fa</v>
          </cell>
          <cell r="J62">
            <v>0.75</v>
          </cell>
          <cell r="K62" t="str">
            <v>-</v>
          </cell>
        </row>
        <row r="63">
          <cell r="D63" t="str">
            <v>Waktu Siklus</v>
          </cell>
          <cell r="I63" t="str">
            <v>Ts1</v>
          </cell>
        </row>
        <row r="64">
          <cell r="D64" t="str">
            <v>- Memuat, menuang, kembali</v>
          </cell>
          <cell r="I64" t="str">
            <v>T1</v>
          </cell>
          <cell r="J64">
            <v>3</v>
          </cell>
          <cell r="K64" t="str">
            <v>menit</v>
          </cell>
        </row>
        <row r="65">
          <cell r="D65" t="str">
            <v>- Menunggu, dan lain lain</v>
          </cell>
          <cell r="I65" t="str">
            <v>T2</v>
          </cell>
          <cell r="J65">
            <v>2</v>
          </cell>
          <cell r="K65" t="str">
            <v>menit</v>
          </cell>
        </row>
        <row r="66">
          <cell r="I66" t="str">
            <v>Ts1</v>
          </cell>
          <cell r="J66">
            <v>5</v>
          </cell>
          <cell r="K66" t="str">
            <v>menit</v>
          </cell>
        </row>
        <row r="69">
          <cell r="L69" t="str">
            <v>Berlanjut ke halaman berikut</v>
          </cell>
        </row>
        <row r="70">
          <cell r="B70" t="str">
            <v>No. MATA PEMBAYARAN</v>
          </cell>
          <cell r="E70" t="str">
            <v>:</v>
          </cell>
          <cell r="F70" t="str">
            <v>6.6</v>
          </cell>
        </row>
        <row r="71">
          <cell r="B71" t="str">
            <v>JENIS PEKERJAAN</v>
          </cell>
          <cell r="E71" t="str">
            <v>:</v>
          </cell>
          <cell r="F71" t="str">
            <v>Lapis Penetrasi Macadam</v>
          </cell>
        </row>
        <row r="72">
          <cell r="B72" t="str">
            <v>SATUAN PENGUKURAN</v>
          </cell>
          <cell r="E72" t="str">
            <v>:</v>
          </cell>
          <cell r="F72" t="str">
            <v>M3</v>
          </cell>
        </row>
        <row r="73">
          <cell r="L73" t="str">
            <v>Lanjutan</v>
          </cell>
        </row>
        <row r="75">
          <cell r="B75" t="str">
            <v>No.</v>
          </cell>
          <cell r="D75" t="str">
            <v>U R A I A N</v>
          </cell>
          <cell r="I75" t="str">
            <v>KODE</v>
          </cell>
          <cell r="J75" t="str">
            <v>KOEF.</v>
          </cell>
          <cell r="K75" t="str">
            <v>SATUAN</v>
          </cell>
          <cell r="L75" t="str">
            <v>KETERANGAN</v>
          </cell>
        </row>
        <row r="78">
          <cell r="D78" t="str">
            <v xml:space="preserve">Kap. Prod. / jam = </v>
          </cell>
          <cell r="F78" t="str">
            <v>V x Fb x Fa x 60</v>
          </cell>
          <cell r="I78" t="str">
            <v>Q1</v>
          </cell>
          <cell r="J78">
            <v>9.3374999999999986</v>
          </cell>
          <cell r="K78" t="str">
            <v>M3</v>
          </cell>
          <cell r="L78" t="str">
            <v xml:space="preserve"> </v>
          </cell>
        </row>
        <row r="79">
          <cell r="F79" t="str">
            <v>Ts1</v>
          </cell>
        </row>
        <row r="81">
          <cell r="D81" t="str">
            <v>Koefisien Alat/M3</v>
          </cell>
          <cell r="F81" t="str">
            <v xml:space="preserve"> = 1 : Q1</v>
          </cell>
          <cell r="I81" t="str">
            <v>(E15)</v>
          </cell>
          <cell r="J81">
            <v>0.10709504685408301</v>
          </cell>
          <cell r="K81" t="str">
            <v>Jam</v>
          </cell>
        </row>
        <row r="83">
          <cell r="B83" t="str">
            <v>2.b.</v>
          </cell>
          <cell r="D83" t="str">
            <v>DUMP TRUCK (DT)</v>
          </cell>
          <cell r="I83" t="str">
            <v>(E09)</v>
          </cell>
        </row>
        <row r="84">
          <cell r="D84" t="str">
            <v>Kapasitas bak</v>
          </cell>
          <cell r="I84" t="str">
            <v>V</v>
          </cell>
          <cell r="J84">
            <v>4</v>
          </cell>
          <cell r="K84" t="str">
            <v>M3</v>
          </cell>
        </row>
        <row r="85">
          <cell r="D85" t="str">
            <v>Faktor Efisiensi alat</v>
          </cell>
          <cell r="I85" t="str">
            <v>Fa</v>
          </cell>
          <cell r="J85">
            <v>0.83</v>
          </cell>
          <cell r="K85" t="str">
            <v>-</v>
          </cell>
        </row>
        <row r="86">
          <cell r="D86" t="str">
            <v>Kecepatan rata-rata bermuatan</v>
          </cell>
          <cell r="I86" t="str">
            <v>v1</v>
          </cell>
          <cell r="J86">
            <v>25</v>
          </cell>
          <cell r="K86" t="str">
            <v>KM / Jam</v>
          </cell>
        </row>
        <row r="87">
          <cell r="D87" t="str">
            <v>Kecepatan rata-rata kosong</v>
          </cell>
          <cell r="I87" t="str">
            <v>v2</v>
          </cell>
          <cell r="J87">
            <v>30</v>
          </cell>
          <cell r="K87" t="str">
            <v>KM / Jam</v>
          </cell>
        </row>
        <row r="90">
          <cell r="D90" t="str">
            <v>Waktu Siklus</v>
          </cell>
          <cell r="I90" t="str">
            <v>Ts2</v>
          </cell>
        </row>
        <row r="91">
          <cell r="D91" t="str">
            <v xml:space="preserve">- Mengisi Bak </v>
          </cell>
          <cell r="I91" t="str">
            <v>T1</v>
          </cell>
          <cell r="J91">
            <v>10</v>
          </cell>
          <cell r="K91" t="str">
            <v>menit</v>
          </cell>
        </row>
        <row r="92">
          <cell r="D92" t="str">
            <v>- Angkut</v>
          </cell>
          <cell r="F92" t="str">
            <v>= (L : v1) x 60 menit</v>
          </cell>
          <cell r="I92" t="str">
            <v>T2</v>
          </cell>
          <cell r="J92">
            <v>0.72</v>
          </cell>
          <cell r="K92" t="str">
            <v>menit</v>
          </cell>
        </row>
        <row r="93">
          <cell r="D93" t="str">
            <v>- Tunggu + dump + Putar</v>
          </cell>
          <cell r="I93" t="str">
            <v>T3</v>
          </cell>
          <cell r="J93">
            <v>10</v>
          </cell>
          <cell r="K93" t="str">
            <v>menit</v>
          </cell>
        </row>
        <row r="94">
          <cell r="D94" t="str">
            <v>- Kembali</v>
          </cell>
          <cell r="F94" t="str">
            <v>= (L : v2) x 60 menit</v>
          </cell>
          <cell r="I94" t="str">
            <v>T4</v>
          </cell>
          <cell r="J94">
            <v>0.6</v>
          </cell>
          <cell r="K94" t="str">
            <v>menit</v>
          </cell>
        </row>
        <row r="95">
          <cell r="I95" t="str">
            <v>Ts2</v>
          </cell>
          <cell r="J95">
            <v>21.32</v>
          </cell>
          <cell r="K95" t="str">
            <v>menit</v>
          </cell>
        </row>
        <row r="97">
          <cell r="D97" t="str">
            <v>Kap.Prod. / jam =</v>
          </cell>
          <cell r="F97" t="str">
            <v>V x Fa x 60</v>
          </cell>
          <cell r="I97" t="str">
            <v>Q2</v>
          </cell>
          <cell r="J97">
            <v>9.343339587242026</v>
          </cell>
          <cell r="K97" t="str">
            <v>M3</v>
          </cell>
        </row>
        <row r="98">
          <cell r="F98" t="str">
            <v>Ts2</v>
          </cell>
        </row>
        <row r="100">
          <cell r="D100" t="str">
            <v>Koefisien Alat / M3 = 1 : Q2</v>
          </cell>
          <cell r="F100" t="str">
            <v>= 1 : Q2</v>
          </cell>
          <cell r="I100" t="str">
            <v>(E09)</v>
          </cell>
          <cell r="J100">
            <v>0.10702811244979921</v>
          </cell>
          <cell r="K100" t="str">
            <v>Jam</v>
          </cell>
        </row>
        <row r="102">
          <cell r="B102" t="str">
            <v>2.c.</v>
          </cell>
          <cell r="D102" t="str">
            <v>THREE WHEEL ROLLER</v>
          </cell>
          <cell r="I102" t="str">
            <v>(E16)</v>
          </cell>
        </row>
        <row r="103">
          <cell r="D103" t="str">
            <v>Kecepatan rata-rata alat</v>
          </cell>
          <cell r="I103" t="str">
            <v>v</v>
          </cell>
          <cell r="J103">
            <v>3.5</v>
          </cell>
          <cell r="K103" t="str">
            <v>Km / Jam</v>
          </cell>
        </row>
        <row r="104">
          <cell r="D104" t="str">
            <v>Lebar efektif pemadatan</v>
          </cell>
          <cell r="I104" t="str">
            <v>b</v>
          </cell>
          <cell r="J104">
            <v>1.2</v>
          </cell>
          <cell r="K104" t="str">
            <v>M</v>
          </cell>
        </row>
        <row r="105">
          <cell r="D105" t="str">
            <v>Jumlah lintasan</v>
          </cell>
          <cell r="I105" t="str">
            <v>n</v>
          </cell>
          <cell r="J105">
            <v>6</v>
          </cell>
          <cell r="K105" t="str">
            <v>lintasan</v>
          </cell>
        </row>
        <row r="106">
          <cell r="D106" t="str">
            <v>Faktor Efisiensi alat</v>
          </cell>
          <cell r="I106" t="str">
            <v>Fa</v>
          </cell>
          <cell r="J106">
            <v>0.83</v>
          </cell>
          <cell r="K106" t="str">
            <v>-</v>
          </cell>
        </row>
        <row r="108">
          <cell r="D108" t="str">
            <v xml:space="preserve">Kap. Prod. / jam = </v>
          </cell>
          <cell r="F108" t="str">
            <v>(v x 1000) x b x t x Fa</v>
          </cell>
          <cell r="I108" t="str">
            <v>Q3</v>
          </cell>
          <cell r="J108">
            <v>29.049999999999997</v>
          </cell>
          <cell r="K108" t="str">
            <v>M3</v>
          </cell>
        </row>
        <row r="109">
          <cell r="F109" t="str">
            <v>n</v>
          </cell>
        </row>
        <row r="110">
          <cell r="D110" t="str">
            <v>Koefisien Alat / M3</v>
          </cell>
          <cell r="F110" t="str">
            <v xml:space="preserve"> =  1  :  Q3</v>
          </cell>
          <cell r="I110" t="str">
            <v>(E16)</v>
          </cell>
          <cell r="J110">
            <v>3.4423407917383825E-2</v>
          </cell>
          <cell r="K110" t="str">
            <v>Jam</v>
          </cell>
        </row>
        <row r="112">
          <cell r="B112" t="str">
            <v>2.d.</v>
          </cell>
          <cell r="D112" t="str">
            <v>ASPHALT SPRAYER</v>
          </cell>
          <cell r="I112" t="str">
            <v>(E03)</v>
          </cell>
        </row>
        <row r="113">
          <cell r="D113" t="str">
            <v>Kapasitas alat</v>
          </cell>
          <cell r="I113" t="str">
            <v>V</v>
          </cell>
          <cell r="J113">
            <v>800</v>
          </cell>
          <cell r="K113" t="str">
            <v>liter</v>
          </cell>
        </row>
        <row r="114">
          <cell r="D114" t="str">
            <v>Faktor efisiensi alat</v>
          </cell>
          <cell r="I114" t="str">
            <v>Fa</v>
          </cell>
          <cell r="J114">
            <v>0.83</v>
          </cell>
          <cell r="K114" t="str">
            <v>-</v>
          </cell>
        </row>
        <row r="115">
          <cell r="D115" t="str">
            <v>Waktu Siklus (termasuk proses pemanasan)</v>
          </cell>
          <cell r="I115" t="str">
            <v>Ts3</v>
          </cell>
          <cell r="J115">
            <v>2.5</v>
          </cell>
          <cell r="K115" t="str">
            <v>Jam</v>
          </cell>
        </row>
        <row r="117">
          <cell r="D117" t="str">
            <v>Kap. Prod. / jam =</v>
          </cell>
          <cell r="F117" t="str">
            <v>V x Fa x D2</v>
          </cell>
          <cell r="I117" t="str">
            <v>Q4</v>
          </cell>
          <cell r="J117">
            <v>178.83733333333333</v>
          </cell>
          <cell r="K117" t="str">
            <v>M3</v>
          </cell>
        </row>
        <row r="118">
          <cell r="F118" t="str">
            <v>Ts3 x As2</v>
          </cell>
        </row>
        <row r="119">
          <cell r="D119" t="str">
            <v>Koefisien Alat / M3</v>
          </cell>
          <cell r="F119" t="str">
            <v xml:space="preserve"> =  1  :  Q4</v>
          </cell>
          <cell r="I119" t="str">
            <v>(E03)</v>
          </cell>
          <cell r="J119">
            <v>5.5916736251938447E-3</v>
          </cell>
          <cell r="K119" t="str">
            <v>Jam</v>
          </cell>
        </row>
        <row r="127">
          <cell r="D127" t="str">
            <v xml:space="preserve"> </v>
          </cell>
        </row>
        <row r="128">
          <cell r="L128" t="str">
            <v>Berlanjut ke halaman berikut</v>
          </cell>
        </row>
        <row r="129">
          <cell r="B129" t="str">
            <v>No. MATA PEMBAYARAN</v>
          </cell>
          <cell r="E129" t="str">
            <v>:</v>
          </cell>
          <cell r="F129" t="str">
            <v>6.6</v>
          </cell>
        </row>
        <row r="130">
          <cell r="B130" t="str">
            <v>JENIS PEKERJAAN</v>
          </cell>
          <cell r="E130" t="str">
            <v>:</v>
          </cell>
          <cell r="F130" t="str">
            <v>Lapis Penetrasi Macadam</v>
          </cell>
        </row>
        <row r="131">
          <cell r="B131" t="str">
            <v>SATUAN PENGUKURAN</v>
          </cell>
          <cell r="E131" t="str">
            <v>:</v>
          </cell>
          <cell r="F131" t="str">
            <v>M3</v>
          </cell>
        </row>
        <row r="132">
          <cell r="L132" t="str">
            <v>Lanjutan</v>
          </cell>
        </row>
        <row r="134">
          <cell r="B134" t="str">
            <v>No.</v>
          </cell>
          <cell r="D134" t="str">
            <v>U R A I A N</v>
          </cell>
          <cell r="I134" t="str">
            <v>KODE</v>
          </cell>
          <cell r="J134" t="str">
            <v>KOEF.</v>
          </cell>
          <cell r="K134" t="str">
            <v>SATUAN</v>
          </cell>
          <cell r="L134" t="str">
            <v>KETERANGAN</v>
          </cell>
        </row>
        <row r="137">
          <cell r="B137" t="str">
            <v>2.e.</v>
          </cell>
          <cell r="C137" t="str">
            <v xml:space="preserve"> </v>
          </cell>
          <cell r="D137" t="str">
            <v>ALAT BANTU</v>
          </cell>
        </row>
        <row r="138">
          <cell r="D138" t="str">
            <v>diperlukan setiap  :</v>
          </cell>
          <cell r="F138">
            <v>50</v>
          </cell>
          <cell r="G138" t="str">
            <v>M3 pekerjaan</v>
          </cell>
          <cell r="L138" t="str">
            <v>Lump Sum</v>
          </cell>
        </row>
        <row r="139">
          <cell r="D139" t="str">
            <v>- Kereta dorong</v>
          </cell>
          <cell r="F139" t="str">
            <v>=  3  buah</v>
          </cell>
        </row>
        <row r="140">
          <cell r="D140" t="str">
            <v>- Sekop</v>
          </cell>
          <cell r="F140" t="str">
            <v>=  5  buah</v>
          </cell>
        </row>
        <row r="141">
          <cell r="D141" t="str">
            <v>- Sapu</v>
          </cell>
          <cell r="F141" t="str">
            <v>=  5  buah</v>
          </cell>
        </row>
        <row r="142">
          <cell r="D142" t="str">
            <v>- Sikat</v>
          </cell>
          <cell r="F142" t="str">
            <v>=  3  buah</v>
          </cell>
        </row>
        <row r="143">
          <cell r="D143" t="str">
            <v>- Karung</v>
          </cell>
          <cell r="F143" t="str">
            <v>=  5  buah</v>
          </cell>
        </row>
        <row r="144">
          <cell r="D144" t="str">
            <v>- Cerek Aspal</v>
          </cell>
          <cell r="F144" t="str">
            <v>=  3  buah</v>
          </cell>
        </row>
        <row r="145">
          <cell r="D145" t="str">
            <v>- Kaleng Aspal</v>
          </cell>
          <cell r="F145" t="str">
            <v>=  3  buah</v>
          </cell>
        </row>
        <row r="147">
          <cell r="B147" t="str">
            <v xml:space="preserve">   3.</v>
          </cell>
          <cell r="D147" t="str">
            <v>TENAGA</v>
          </cell>
        </row>
        <row r="148">
          <cell r="D148" t="str">
            <v>Produksi menentukan (Produksi Wheel Loader)</v>
          </cell>
          <cell r="I148" t="str">
            <v>Q1</v>
          </cell>
          <cell r="J148">
            <v>9.3374999999999986</v>
          </cell>
          <cell r="K148" t="str">
            <v>M3/Jam</v>
          </cell>
        </row>
        <row r="149">
          <cell r="D149" t="str">
            <v>Produksi Lapen / hari   =   Q1 x Tk</v>
          </cell>
          <cell r="I149" t="str">
            <v>Qt</v>
          </cell>
          <cell r="J149">
            <v>74.699999999999989</v>
          </cell>
          <cell r="K149" t="str">
            <v>M3</v>
          </cell>
        </row>
        <row r="150">
          <cell r="D150" t="str">
            <v>Kebutuhan tenaga :</v>
          </cell>
        </row>
        <row r="151">
          <cell r="F151" t="str">
            <v>- Pekerja</v>
          </cell>
          <cell r="I151" t="str">
            <v>P</v>
          </cell>
          <cell r="J151">
            <v>20</v>
          </cell>
          <cell r="K151" t="str">
            <v>orang</v>
          </cell>
        </row>
        <row r="152">
          <cell r="F152" t="str">
            <v>- Mandor</v>
          </cell>
          <cell r="I152" t="str">
            <v>M</v>
          </cell>
          <cell r="J152">
            <v>2</v>
          </cell>
          <cell r="K152" t="str">
            <v>orang</v>
          </cell>
        </row>
        <row r="154">
          <cell r="D154" t="str">
            <v>Koefisien Tenaga / M3     :</v>
          </cell>
        </row>
        <row r="155">
          <cell r="F155" t="str">
            <v>- Pekerja</v>
          </cell>
          <cell r="G155" t="str">
            <v>= (Tk x P) / Qt</v>
          </cell>
          <cell r="I155" t="str">
            <v>(L01)</v>
          </cell>
          <cell r="J155">
            <v>2.1419009370816604</v>
          </cell>
          <cell r="K155" t="str">
            <v>Jam</v>
          </cell>
        </row>
        <row r="156">
          <cell r="F156" t="str">
            <v>- Mandor</v>
          </cell>
          <cell r="G156" t="str">
            <v>= (Tk x M) / Qt</v>
          </cell>
          <cell r="I156" t="str">
            <v>(L03)</v>
          </cell>
          <cell r="J156">
            <v>0.21419009370816602</v>
          </cell>
          <cell r="K156" t="str">
            <v>Jam</v>
          </cell>
        </row>
        <row r="159">
          <cell r="B159" t="str">
            <v>4.</v>
          </cell>
          <cell r="D159" t="str">
            <v>HARGA DASAR SATUAN UPAH, BAHAN DAN ALAT</v>
          </cell>
        </row>
        <row r="160">
          <cell r="D160" t="str">
            <v>Lihat lampiran.</v>
          </cell>
        </row>
        <row r="162">
          <cell r="B162" t="str">
            <v>5.</v>
          </cell>
          <cell r="D162" t="str">
            <v>ANALISA HARGA SATUAN PEKERJAAN</v>
          </cell>
        </row>
        <row r="163">
          <cell r="D163" t="str">
            <v>Lihat perhitungan dalam FORMULIR STANDAR UNTUK</v>
          </cell>
        </row>
        <row r="164">
          <cell r="D164" t="str">
            <v>PEREKEMAN ANALISA MASING-MASING HARGA</v>
          </cell>
        </row>
        <row r="165">
          <cell r="D165" t="str">
            <v>SATUAN.</v>
          </cell>
        </row>
        <row r="166">
          <cell r="D166" t="str">
            <v>Didapat Harga Satuan Pekerjaan :</v>
          </cell>
        </row>
        <row r="168">
          <cell r="D168" t="str">
            <v xml:space="preserve">Rp.  </v>
          </cell>
          <cell r="F168">
            <v>741096.31575599895</v>
          </cell>
          <cell r="G168" t="str">
            <v xml:space="preserve"> / M3.</v>
          </cell>
        </row>
        <row r="171">
          <cell r="B171" t="str">
            <v>6.</v>
          </cell>
          <cell r="D171" t="str">
            <v>MASA PELAKSANAAN YANG DIPERLUKAN</v>
          </cell>
        </row>
        <row r="172">
          <cell r="D172" t="str">
            <v>Masa Pelaksanaan :</v>
          </cell>
          <cell r="F172">
            <v>5</v>
          </cell>
          <cell r="G172" t="str">
            <v>bulan</v>
          </cell>
        </row>
        <row r="174">
          <cell r="B174" t="str">
            <v>7.</v>
          </cell>
          <cell r="D174" t="str">
            <v>VOLUME PEKERJAAN YANG DIPERLUKAN</v>
          </cell>
        </row>
        <row r="175">
          <cell r="D175" t="str">
            <v>Volume pekerjaan  :</v>
          </cell>
          <cell r="F175">
            <v>115</v>
          </cell>
          <cell r="G175" t="str">
            <v>M3</v>
          </cell>
        </row>
      </sheetData>
      <sheetData sheetId="9" refreshError="1"/>
      <sheetData sheetId="10" refreshError="1">
        <row r="7">
          <cell r="H7" t="str">
            <v>HARGA</v>
          </cell>
        </row>
        <row r="45">
          <cell r="H45">
            <v>60000</v>
          </cell>
        </row>
        <row r="46">
          <cell r="H46">
            <v>635</v>
          </cell>
        </row>
        <row r="47">
          <cell r="H47">
            <v>7500</v>
          </cell>
        </row>
        <row r="48">
          <cell r="H48">
            <v>20000</v>
          </cell>
        </row>
        <row r="50">
          <cell r="H50">
            <v>55000</v>
          </cell>
        </row>
        <row r="51">
          <cell r="H51">
            <v>124000</v>
          </cell>
        </row>
        <row r="52">
          <cell r="H52">
            <v>127000</v>
          </cell>
        </row>
        <row r="53">
          <cell r="H53">
            <v>167000</v>
          </cell>
        </row>
        <row r="54">
          <cell r="H54">
            <v>3396.6666666666665</v>
          </cell>
        </row>
        <row r="55">
          <cell r="H55">
            <v>177000</v>
          </cell>
        </row>
        <row r="56">
          <cell r="H56">
            <v>60000</v>
          </cell>
        </row>
        <row r="57">
          <cell r="H57">
            <v>55000</v>
          </cell>
        </row>
        <row r="58">
          <cell r="H58">
            <v>65000</v>
          </cell>
        </row>
        <row r="59">
          <cell r="H59">
            <v>720000</v>
          </cell>
        </row>
        <row r="60">
          <cell r="H60">
            <v>7660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Material"/>
      <sheetName val="Isolasi Luar Dalam"/>
      <sheetName val="Isolasi Luar"/>
      <sheetName val="Koef"/>
      <sheetName val="UMUM"/>
      <sheetName val="rab me (by owner) "/>
      <sheetName val="BQ (by owner)"/>
      <sheetName val="rab me (fisik)"/>
      <sheetName val="Spek_Kusen1"/>
      <sheetName val="Gross_Area1"/>
      <sheetName val="Spek_Kusen"/>
      <sheetName val="Gross_Area"/>
      <sheetName val="plumbing"/>
      <sheetName val="dongia (2)"/>
      <sheetName val="LKVL-CK-HT-GD1"/>
      <sheetName val="giathanh1"/>
      <sheetName val="A"/>
      <sheetName val="BQ"/>
      <sheetName val="div2"/>
      <sheetName val="TS add-01"/>
      <sheetName val="Harga"/>
      <sheetName val="bhn"/>
      <sheetName val="harsat"/>
      <sheetName val="CH"/>
      <sheetName val="H.Satuan"/>
      <sheetName val="HB "/>
      <sheetName val="ESCON"/>
      <sheetName val="Ahs.2"/>
      <sheetName val="Ahs.1"/>
      <sheetName val="Compare"/>
      <sheetName val="Upah"/>
      <sheetName val="Steel-Twr"/>
      <sheetName val="I-KAMAR"/>
      <sheetName val="Kuantitas &amp; Harga"/>
      <sheetName val="AHS Marka"/>
      <sheetName val="bahan"/>
      <sheetName val="DIV.3"/>
      <sheetName val="DIV.8"/>
      <sheetName val="Currency Rate"/>
      <sheetName val="Surat"/>
      <sheetName val="Input"/>
      <sheetName val="URAIAN "/>
      <sheetName val="LS-Rutin"/>
      <sheetName val="HRG BHN"/>
      <sheetName val="DAF-1"/>
      <sheetName val="BAG-III"/>
      <sheetName val="MK"/>
      <sheetName val="Bahan "/>
      <sheetName val="Pekerjaan "/>
      <sheetName val="Rab"/>
      <sheetName val="ana_str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BasicPrice"/>
      <sheetName val="Daf.Harga-Upah"/>
      <sheetName val="351BQMCN"/>
      <sheetName val="analisa ARS"/>
      <sheetName val="Peralatan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INF"/>
      <sheetName val="AN-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dl bhn (2)"/>
      <sheetName val="Time Sch BHN (2)"/>
      <sheetName val="terbil"/>
      <sheetName val="TS Add"/>
      <sheetName val="Prosentase"/>
      <sheetName val="Data Isi"/>
      <sheetName val="Time Sch"/>
      <sheetName val="Jdl alat"/>
      <sheetName val="Jdl bhn"/>
      <sheetName val="Prltn (2)"/>
      <sheetName val="Daf SIMAK"/>
      <sheetName val="Time Sch ALT"/>
      <sheetName val="Time Sch BHN"/>
      <sheetName val="Time Sch "/>
      <sheetName val="Rekap Biaya"/>
      <sheetName val="Kuantitas n Harga"/>
      <sheetName val="Analisa HS"/>
      <sheetName val="Uraian Anls"/>
      <sheetName val="Daf H Sat"/>
      <sheetName val="Mat On Site"/>
      <sheetName val="Peralatan"/>
      <sheetName val="Jdwl alat "/>
      <sheetName val="Jdwl Bhn"/>
      <sheetName val="Kon Pncmp Aspal"/>
      <sheetName val="Kon Pemch batu"/>
      <sheetName val="MPU"/>
      <sheetName val="Subkon"/>
      <sheetName val="DAFTAR PLT UTAMA"/>
      <sheetName val="Personil Inti"/>
      <sheetName val="Data Prlt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6">
          <cell r="BO26" t="str">
            <v xml:space="preserve"> Alat Baru</v>
          </cell>
        </row>
        <row r="27">
          <cell r="BO27">
            <v>4000000000</v>
          </cell>
        </row>
        <row r="46">
          <cell r="BO46" t="str">
            <v xml:space="preserve"> Alat Baru</v>
          </cell>
        </row>
        <row r="47">
          <cell r="BO47">
            <v>895624000</v>
          </cell>
        </row>
        <row r="66">
          <cell r="BO66" t="str">
            <v xml:space="preserve"> Alat Baru</v>
          </cell>
        </row>
        <row r="67">
          <cell r="BO67">
            <v>111724000</v>
          </cell>
        </row>
        <row r="86">
          <cell r="BO86" t="str">
            <v xml:space="preserve"> Alat Baru</v>
          </cell>
        </row>
        <row r="87">
          <cell r="BO87">
            <v>1184369500</v>
          </cell>
        </row>
        <row r="106">
          <cell r="BO106" t="str">
            <v xml:space="preserve"> Alat Baru</v>
          </cell>
        </row>
        <row r="107">
          <cell r="BO107">
            <v>81903000</v>
          </cell>
        </row>
        <row r="126">
          <cell r="BO126" t="str">
            <v xml:space="preserve"> Alat Baru</v>
          </cell>
        </row>
        <row r="127">
          <cell r="BO127">
            <v>36400000</v>
          </cell>
        </row>
        <row r="146">
          <cell r="BO146" t="str">
            <v xml:space="preserve"> Alat Baru</v>
          </cell>
        </row>
        <row r="147">
          <cell r="BO147">
            <v>954076000</v>
          </cell>
        </row>
        <row r="166">
          <cell r="BO166" t="str">
            <v xml:space="preserve"> Alat Baru</v>
          </cell>
        </row>
        <row r="167">
          <cell r="BO167">
            <v>138600000</v>
          </cell>
        </row>
        <row r="186">
          <cell r="BO186" t="str">
            <v xml:space="preserve"> Alat Baru</v>
          </cell>
        </row>
        <row r="187">
          <cell r="BO187">
            <v>407000000</v>
          </cell>
        </row>
        <row r="206">
          <cell r="BO206" t="str">
            <v xml:space="preserve"> Alat Baru</v>
          </cell>
        </row>
        <row r="207">
          <cell r="BO207">
            <v>1099754800</v>
          </cell>
        </row>
        <row r="226">
          <cell r="BO226" t="str">
            <v xml:space="preserve"> Alat Baru</v>
          </cell>
        </row>
        <row r="227">
          <cell r="BO227">
            <v>141250000</v>
          </cell>
        </row>
        <row r="246">
          <cell r="BO246" t="str">
            <v xml:space="preserve"> Alat Baru</v>
          </cell>
        </row>
        <row r="247">
          <cell r="BO247">
            <v>156000000</v>
          </cell>
        </row>
        <row r="266">
          <cell r="BO266" t="str">
            <v xml:space="preserve"> Alat Baru</v>
          </cell>
        </row>
        <row r="267">
          <cell r="BO267">
            <v>922526250</v>
          </cell>
        </row>
        <row r="286">
          <cell r="BO286" t="str">
            <v xml:space="preserve"> Alat Baru</v>
          </cell>
        </row>
        <row r="287">
          <cell r="BO287">
            <v>1160050000</v>
          </cell>
        </row>
        <row r="306">
          <cell r="BO306" t="str">
            <v xml:space="preserve"> Alat Baru</v>
          </cell>
        </row>
        <row r="307">
          <cell r="BO307">
            <v>748655850</v>
          </cell>
        </row>
        <row r="326">
          <cell r="BO326" t="str">
            <v xml:space="preserve"> Alat Baru</v>
          </cell>
        </row>
        <row r="327">
          <cell r="BO327">
            <v>510800000</v>
          </cell>
        </row>
        <row r="346">
          <cell r="BO346" t="str">
            <v xml:space="preserve"> Alat Baru</v>
          </cell>
        </row>
        <row r="347">
          <cell r="BO347">
            <v>510800000</v>
          </cell>
        </row>
        <row r="366">
          <cell r="BO366" t="str">
            <v xml:space="preserve"> Alat Baru</v>
          </cell>
        </row>
        <row r="367">
          <cell r="BO367">
            <v>692800000</v>
          </cell>
        </row>
        <row r="386">
          <cell r="BO386" t="str">
            <v xml:space="preserve"> Alat Baru</v>
          </cell>
        </row>
        <row r="387">
          <cell r="BO387">
            <v>694676000</v>
          </cell>
        </row>
        <row r="406">
          <cell r="BO406" t="str">
            <v xml:space="preserve"> Alat Baru</v>
          </cell>
        </row>
        <row r="407">
          <cell r="BO407">
            <v>12812500</v>
          </cell>
        </row>
        <row r="426">
          <cell r="BO426" t="str">
            <v xml:space="preserve"> Alat Baru</v>
          </cell>
        </row>
        <row r="427">
          <cell r="BO427">
            <v>1016470000</v>
          </cell>
        </row>
        <row r="446">
          <cell r="BO446" t="str">
            <v xml:space="preserve"> Alat Baru</v>
          </cell>
        </row>
        <row r="447">
          <cell r="BO447">
            <v>8812500</v>
          </cell>
        </row>
        <row r="466">
          <cell r="BO466" t="str">
            <v xml:space="preserve"> Alat Baru</v>
          </cell>
        </row>
        <row r="467">
          <cell r="BO467">
            <v>147500000</v>
          </cell>
        </row>
        <row r="486">
          <cell r="BO486" t="str">
            <v xml:space="preserve"> Usia 1 th.</v>
          </cell>
        </row>
        <row r="487">
          <cell r="BO487">
            <v>71400000</v>
          </cell>
        </row>
        <row r="506">
          <cell r="BO506" t="str">
            <v xml:space="preserve"> Alat Baru</v>
          </cell>
        </row>
        <row r="507">
          <cell r="BO507">
            <v>39446950</v>
          </cell>
        </row>
        <row r="526">
          <cell r="BO526" t="str">
            <v xml:space="preserve"> Alat Baru</v>
          </cell>
        </row>
        <row r="527">
          <cell r="BO527">
            <v>41580000</v>
          </cell>
        </row>
        <row r="546">
          <cell r="BO546" t="str">
            <v xml:space="preserve"> Alat Baru</v>
          </cell>
        </row>
        <row r="547">
          <cell r="BO547">
            <v>69000000</v>
          </cell>
        </row>
        <row r="566">
          <cell r="BO566" t="str">
            <v xml:space="preserve"> Alat Baru</v>
          </cell>
        </row>
        <row r="567">
          <cell r="BO567">
            <v>440625000</v>
          </cell>
        </row>
        <row r="586">
          <cell r="BO586" t="str">
            <v xml:space="preserve"> Alat Baru</v>
          </cell>
        </row>
        <row r="587">
          <cell r="BO587">
            <v>1298750000</v>
          </cell>
        </row>
        <row r="606">
          <cell r="BO606" t="str">
            <v xml:space="preserve"> Alat Baru</v>
          </cell>
        </row>
        <row r="607">
          <cell r="BO607">
            <v>340000000</v>
          </cell>
        </row>
        <row r="626">
          <cell r="BO626" t="str">
            <v xml:space="preserve"> Alat Baru</v>
          </cell>
        </row>
        <row r="627">
          <cell r="BO627">
            <v>1400000000</v>
          </cell>
        </row>
        <row r="646">
          <cell r="BO646" t="str">
            <v xml:space="preserve"> Alat Baru</v>
          </cell>
        </row>
        <row r="647">
          <cell r="BO647">
            <v>61875000</v>
          </cell>
        </row>
        <row r="666">
          <cell r="BO666" t="str">
            <v xml:space="preserve"> Alat Baru</v>
          </cell>
        </row>
        <row r="667">
          <cell r="BO667">
            <v>1212500000</v>
          </cell>
        </row>
        <row r="697">
          <cell r="BO697" t="str">
            <v xml:space="preserve"> Alat Baru</v>
          </cell>
        </row>
        <row r="698">
          <cell r="BO698">
            <v>38750000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"/>
      <sheetName val="CVR"/>
      <sheetName val="RINCIAN"/>
      <sheetName val="REKAP"/>
      <sheetName val="SCHEDULLE"/>
      <sheetName val="HARIAN"/>
    </sheetNames>
    <sheetDataSet>
      <sheetData sheetId="0" refreshError="1"/>
      <sheetData sheetId="1" refreshError="1"/>
      <sheetData sheetId="2" refreshError="1">
        <row r="5">
          <cell r="H5" t="str">
            <v>PEMBANGUNAN / REHABILITASI GEDUNG DAN MEUBELAIR SEKOLAH DASAR</v>
          </cell>
        </row>
        <row r="6">
          <cell r="H6" t="str">
            <v>PEMBANGUNAN / REHABILITASI  RUANG KELAS DAN MEUBELAIR  SDN BORANG 2</v>
          </cell>
        </row>
        <row r="7">
          <cell r="H7" t="str">
            <v>930/  168 / PPK - DAK/VII/ 2009 Tanggal 2 Juli 2009</v>
          </cell>
        </row>
        <row r="9">
          <cell r="H9">
            <v>280000000</v>
          </cell>
        </row>
        <row r="11">
          <cell r="H11" t="str">
            <v>DINAS PENDIDIKAN KAB. PACITAN</v>
          </cell>
        </row>
        <row r="12">
          <cell r="H12" t="str">
            <v>2 Juli 2009</v>
          </cell>
        </row>
        <row r="14">
          <cell r="H14" t="str">
            <v>1</v>
          </cell>
        </row>
        <row r="15">
          <cell r="J15" t="str">
            <v>19 Juli 2009</v>
          </cell>
        </row>
        <row r="151">
          <cell r="J151">
            <v>0.28000000000000003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tifico"/>
      <sheetName val="Analisa STR"/>
      <sheetName val="Bill 2"/>
      <sheetName val="BAG-2"/>
      <sheetName val="Metod TWR"/>
      <sheetName val="BOQ"/>
      <sheetName val="Kuantitas &amp; Harga"/>
      <sheetName val="Ana"/>
      <sheetName val="analisa"/>
      <sheetName val="SAT-BHN"/>
      <sheetName val="Rekap Direct Cost"/>
      <sheetName val="BQ (by owner)"/>
      <sheetName val="rab me (fisik)"/>
      <sheetName val="rab me (by owner) "/>
      <sheetName val="Currency Rate"/>
      <sheetName val="PERSIAPAN"/>
      <sheetName val="STRUKTUR"/>
      <sheetName val="Plat"/>
    </sheetNames>
    <sheetDataSet>
      <sheetData sheetId="0">
        <row r="1">
          <cell r="A1" t="str">
            <v>ITEM PEMBAYARAN NO.</v>
          </cell>
        </row>
      </sheetData>
      <sheetData sheetId="1" refreshError="1"/>
      <sheetData sheetId="2" refreshError="1"/>
      <sheetData sheetId="3">
        <row r="12">
          <cell r="G12" t="str">
            <v>L</v>
          </cell>
        </row>
      </sheetData>
      <sheetData sheetId="4">
        <row r="1">
          <cell r="A1" t="str">
            <v>ITEM PEMBAYARAN NO.</v>
          </cell>
        </row>
      </sheetData>
      <sheetData sheetId="5">
        <row r="1">
          <cell r="A1" t="str">
            <v>ITEM PEMBAYARAN NO.</v>
          </cell>
        </row>
      </sheetData>
      <sheetData sheetId="6">
        <row r="1">
          <cell r="A1" t="str">
            <v>ITEM PEMBAYARAN NO.</v>
          </cell>
        </row>
      </sheetData>
      <sheetData sheetId="7">
        <row r="12">
          <cell r="G12" t="str">
            <v>L</v>
          </cell>
          <cell r="H12">
            <v>40</v>
          </cell>
          <cell r="I12" t="str">
            <v>KM</v>
          </cell>
        </row>
        <row r="13">
          <cell r="G13" t="str">
            <v>Tk</v>
          </cell>
          <cell r="H13">
            <v>7</v>
          </cell>
          <cell r="I13" t="str">
            <v>Jam</v>
          </cell>
        </row>
        <row r="14">
          <cell r="G14" t="str">
            <v>Fh</v>
          </cell>
          <cell r="H14">
            <v>1.1000000000000001</v>
          </cell>
          <cell r="I14" t="str">
            <v>-</v>
          </cell>
        </row>
        <row r="16">
          <cell r="G16" t="str">
            <v>As</v>
          </cell>
          <cell r="H16">
            <v>55.555555555555557</v>
          </cell>
          <cell r="I16" t="str">
            <v>%</v>
          </cell>
        </row>
        <row r="17">
          <cell r="G17" t="str">
            <v>K</v>
          </cell>
          <cell r="H17">
            <v>44.444444444444443</v>
          </cell>
          <cell r="I17" t="str">
            <v>%</v>
          </cell>
        </row>
        <row r="19">
          <cell r="G19" t="str">
            <v>D1</v>
          </cell>
          <cell r="H19">
            <v>1.05</v>
          </cell>
          <cell r="I19" t="str">
            <v>Kg / liter</v>
          </cell>
        </row>
        <row r="20">
          <cell r="G20" t="str">
            <v>D2</v>
          </cell>
          <cell r="H20">
            <v>0.8</v>
          </cell>
          <cell r="I20" t="str">
            <v>Kg / liter</v>
          </cell>
        </row>
      </sheetData>
      <sheetData sheetId="8">
        <row r="12">
          <cell r="G12" t="str">
            <v>L</v>
          </cell>
        </row>
      </sheetData>
      <sheetData sheetId="9"/>
      <sheetData sheetId="10"/>
      <sheetData sheetId="11"/>
      <sheetData sheetId="12"/>
      <sheetData sheetId="13">
        <row r="1">
          <cell r="A1" t="str">
            <v>ITEM PEMBAYARAN NO.</v>
          </cell>
        </row>
      </sheetData>
      <sheetData sheetId="14">
        <row r="1">
          <cell r="A1" t="str">
            <v>ITEM PEMBAYARAN NO.</v>
          </cell>
        </row>
      </sheetData>
      <sheetData sheetId="15">
        <row r="1">
          <cell r="A1" t="str">
            <v>ITEM PEMBAYARAN NO.</v>
          </cell>
        </row>
      </sheetData>
      <sheetData sheetId="16"/>
      <sheetData sheetId="17">
        <row r="1">
          <cell r="A1" t="str">
            <v>ITEM PEMBAYARAN NO.</v>
          </cell>
        </row>
      </sheetData>
      <sheetData sheetId="18">
        <row r="1">
          <cell r="A1" t="str">
            <v>ITEM PEMBAYARAN NO.</v>
          </cell>
        </row>
      </sheetData>
      <sheetData sheetId="19">
        <row r="1">
          <cell r="A1" t="str">
            <v>ITEM PEMBAYARAN NO.</v>
          </cell>
        </row>
      </sheetData>
      <sheetData sheetId="20">
        <row r="12">
          <cell r="G12" t="str">
            <v>L</v>
          </cell>
        </row>
      </sheetData>
      <sheetData sheetId="21">
        <row r="1">
          <cell r="A1" t="str">
            <v>ITEM PEMBAYARAN NO.</v>
          </cell>
        </row>
      </sheetData>
      <sheetData sheetId="22">
        <row r="1">
          <cell r="A1" t="str">
            <v>ITEM PEMBAYARAN NO.</v>
          </cell>
        </row>
      </sheetData>
      <sheetData sheetId="23">
        <row r="1">
          <cell r="A1" t="str">
            <v>ITEM PEMBAYARAN NO.</v>
          </cell>
        </row>
      </sheetData>
      <sheetData sheetId="24">
        <row r="1">
          <cell r="A1" t="str">
            <v>ITEM PEMBAYARAN NO.</v>
          </cell>
        </row>
      </sheetData>
      <sheetData sheetId="25"/>
      <sheetData sheetId="26">
        <row r="1">
          <cell r="A1" t="str">
            <v>ITEM PEMBAYARAN NO.</v>
          </cell>
        </row>
      </sheetData>
      <sheetData sheetId="27">
        <row r="1">
          <cell r="A1" t="str">
            <v>ITEM PEMBAYARAN NO.</v>
          </cell>
        </row>
      </sheetData>
      <sheetData sheetId="28"/>
      <sheetData sheetId="29"/>
      <sheetData sheetId="30">
        <row r="1">
          <cell r="A1" t="str">
            <v>ITEM PEMBAYARAN NO.</v>
          </cell>
        </row>
      </sheetData>
      <sheetData sheetId="31"/>
      <sheetData sheetId="32"/>
      <sheetData sheetId="33">
        <row r="12">
          <cell r="G12" t="str">
            <v>L</v>
          </cell>
        </row>
      </sheetData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873">
          <cell r="M873">
            <v>53907.47</v>
          </cell>
        </row>
        <row r="1869">
          <cell r="M1869">
            <v>304801.17000000004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-Sp"/>
      <sheetName val="Cov"/>
      <sheetName val="Rkp"/>
      <sheetName val="Rab"/>
      <sheetName val="Umum"/>
      <sheetName val="1.2"/>
      <sheetName val="Anl 3"/>
      <sheetName val="NP 3"/>
      <sheetName val="Anl 7"/>
      <sheetName val="NP 7"/>
      <sheetName val="Anl 8"/>
      <sheetName val="NP 8"/>
      <sheetName val="Basic"/>
      <sheetName val="Alat"/>
      <sheetName val="Alat Utama"/>
      <sheetName val="Sched"/>
      <sheetName val="Juml Bhn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DAFTAR  KUANTITAS DAN HARGA</v>
          </cell>
        </row>
        <row r="41">
          <cell r="J41" t="e">
            <v>#REF!</v>
          </cell>
        </row>
        <row r="42">
          <cell r="B42" t="str">
            <v>6.3 (1)</v>
          </cell>
          <cell r="C42" t="str">
            <v>Latasir (SS) Kelas A</v>
          </cell>
          <cell r="G42" t="str">
            <v>M2</v>
          </cell>
          <cell r="H42">
            <v>0</v>
          </cell>
          <cell r="I42" t="e">
            <v>#REF!</v>
          </cell>
          <cell r="J42" t="e">
            <v>#REF!</v>
          </cell>
        </row>
        <row r="43">
          <cell r="B43" t="str">
            <v>6.5 (2)</v>
          </cell>
          <cell r="C43" t="str">
            <v>Lapis Penetrasi Macadam Perata (Levelling)</v>
          </cell>
          <cell r="G43" t="str">
            <v>M3</v>
          </cell>
          <cell r="H43">
            <v>0</v>
          </cell>
          <cell r="I43" t="e">
            <v>#REF!</v>
          </cell>
          <cell r="J43" t="e">
            <v>#REF!</v>
          </cell>
        </row>
        <row r="45">
          <cell r="B45" t="str">
            <v>Jumlah Harga Pekerjaan DIVISI 6  (masuk pada Rekapitulasi Perkiraan Harga Pekerjaan)</v>
          </cell>
          <cell r="J45" t="str">
            <v>-</v>
          </cell>
        </row>
        <row r="47">
          <cell r="C47" t="str">
            <v>DIVISI 7. S T R U K T U R</v>
          </cell>
        </row>
        <row r="48">
          <cell r="B48" t="str">
            <v>7.1 (8)</v>
          </cell>
          <cell r="C48" t="str">
            <v>Beton K125</v>
          </cell>
          <cell r="G48" t="str">
            <v>M3</v>
          </cell>
          <cell r="H48">
            <v>10.74</v>
          </cell>
          <cell r="I48">
            <v>743665.7177535462</v>
          </cell>
          <cell r="J48">
            <v>7986969.8086730866</v>
          </cell>
        </row>
        <row r="50">
          <cell r="B50" t="str">
            <v>Jumlah Harga Pekerjaan DIVISI 7  (masuk pada Rekapitulasi Perkiraan Harga Pekerjaan)</v>
          </cell>
          <cell r="J50">
            <v>7986969.8086730866</v>
          </cell>
        </row>
        <row r="52">
          <cell r="C52" t="str">
            <v>DIVISI 8. PENGEMBALIAN KONDISI DAN PEKERJAAN MINOR</v>
          </cell>
        </row>
        <row r="53">
          <cell r="B53" t="str">
            <v>8.4 (10)a</v>
          </cell>
          <cell r="C53" t="str">
            <v>Kerb. Pracetak Beton K-300 Ukr : 20 x 40</v>
          </cell>
          <cell r="G53" t="str">
            <v>M</v>
          </cell>
          <cell r="H53">
            <v>1133.5899999999999</v>
          </cell>
          <cell r="I53">
            <v>146290.99019607843</v>
          </cell>
          <cell r="J53">
            <v>165834003.57637253</v>
          </cell>
        </row>
        <row r="55">
          <cell r="B55" t="str">
            <v>Jumlah Harga Pekerjaan DIVISI 8  (masuk pada Rekapitulasi Perkiraan Harga Pekerjaan)</v>
          </cell>
          <cell r="J55">
            <v>165834003.57637253</v>
          </cell>
        </row>
        <row r="57">
          <cell r="C57" t="str">
            <v>DIVISI 9. PEKERJAAN  HARIAN</v>
          </cell>
        </row>
        <row r="58">
          <cell r="B58" t="str">
            <v>9.1 (1)</v>
          </cell>
          <cell r="C58" t="str">
            <v>Mandor</v>
          </cell>
          <cell r="G58" t="str">
            <v>Jam</v>
          </cell>
        </row>
      </sheetData>
      <sheetData sheetId="4"/>
      <sheetData sheetId="5" refreshError="1"/>
      <sheetData sheetId="6"/>
      <sheetData sheetId="7"/>
      <sheetData sheetId="8" refreshError="1"/>
      <sheetData sheetId="9" refreshError="1">
        <row r="1">
          <cell r="A1" t="str">
            <v>Item Pembayaran</v>
          </cell>
          <cell r="D1" t="str">
            <v>:</v>
          </cell>
          <cell r="E1" t="str">
            <v>7.1 (8)</v>
          </cell>
          <cell r="K1" t="str">
            <v>Analisa EI-7.1 (8)</v>
          </cell>
        </row>
        <row r="2">
          <cell r="A2" t="str">
            <v>Jenis Pekerjaan</v>
          </cell>
          <cell r="D2" t="str">
            <v>:</v>
          </cell>
          <cell r="E2" t="str">
            <v>Beton K125</v>
          </cell>
        </row>
        <row r="3">
          <cell r="A3" t="str">
            <v>Satuan Pembayaran</v>
          </cell>
          <cell r="D3" t="str">
            <v>:</v>
          </cell>
          <cell r="E3" t="str">
            <v>M3</v>
          </cell>
          <cell r="I3" t="str">
            <v xml:space="preserve">        URAIAN ANALISA HARGA SATUAN</v>
          </cell>
        </row>
        <row r="6">
          <cell r="A6" t="str">
            <v>No.</v>
          </cell>
          <cell r="B6" t="str">
            <v>U  r  a  i  a  n</v>
          </cell>
          <cell r="H6" t="str">
            <v>Kode</v>
          </cell>
          <cell r="I6" t="str">
            <v>Koef</v>
          </cell>
          <cell r="J6" t="str">
            <v>Satuan</v>
          </cell>
          <cell r="K6" t="str">
            <v>Keterangan</v>
          </cell>
        </row>
        <row r="9">
          <cell r="A9" t="str">
            <v>I.</v>
          </cell>
          <cell r="C9" t="str">
            <v>ASUMSI</v>
          </cell>
        </row>
        <row r="10">
          <cell r="A10">
            <v>1</v>
          </cell>
          <cell r="C10" t="str">
            <v>Menggunakan buruh (cara mekanik)</v>
          </cell>
        </row>
        <row r="11">
          <cell r="A11">
            <v>2</v>
          </cell>
          <cell r="C11" t="str">
            <v>Lokasi pekerjaan : sepanjang jalan</v>
          </cell>
        </row>
        <row r="12">
          <cell r="A12">
            <v>3</v>
          </cell>
          <cell r="C12" t="str">
            <v>Bahan dasar (batu, pasir dan semen) diterima</v>
          </cell>
        </row>
        <row r="13">
          <cell r="C13" t="str">
            <v>seluruhnya di lokasi pekerjaan</v>
          </cell>
        </row>
        <row r="14">
          <cell r="A14">
            <v>4</v>
          </cell>
          <cell r="C14" t="str">
            <v>Jarak rata-rata Base camp ke lokasi pekerjaan</v>
          </cell>
          <cell r="H14" t="str">
            <v>L</v>
          </cell>
          <cell r="I14">
            <v>70</v>
          </cell>
          <cell r="J14" t="str">
            <v>KM</v>
          </cell>
        </row>
        <row r="15">
          <cell r="A15">
            <v>5</v>
          </cell>
          <cell r="C15" t="str">
            <v>Jam kerja efektif per-hari</v>
          </cell>
          <cell r="H15" t="str">
            <v>Tk</v>
          </cell>
          <cell r="I15">
            <v>7</v>
          </cell>
          <cell r="J15" t="str">
            <v>jam</v>
          </cell>
        </row>
        <row r="16">
          <cell r="A16">
            <v>6</v>
          </cell>
          <cell r="C16" t="str">
            <v>Kadar Semen Minimum ( Spesifikasi )</v>
          </cell>
          <cell r="H16" t="str">
            <v>Ks</v>
          </cell>
          <cell r="I16">
            <v>220</v>
          </cell>
          <cell r="J16" t="str">
            <v>Kg/M3</v>
          </cell>
          <cell r="K16" t="str">
            <v xml:space="preserve"> Spec.</v>
          </cell>
        </row>
        <row r="18">
          <cell r="A18">
            <v>7</v>
          </cell>
          <cell r="C18" t="str">
            <v>Perbandingan Air/Semen Maksimum ( Spesifikasi )</v>
          </cell>
          <cell r="H18" t="str">
            <v>Wcr</v>
          </cell>
          <cell r="I18">
            <v>0.6</v>
          </cell>
          <cell r="J18" t="str">
            <v>-</v>
          </cell>
        </row>
        <row r="19">
          <cell r="A19">
            <v>8</v>
          </cell>
          <cell r="C19" t="str">
            <v>Perbandingan Camp.</v>
          </cell>
        </row>
        <row r="20">
          <cell r="C20">
            <v>1</v>
          </cell>
          <cell r="D20" t="str">
            <v>:</v>
          </cell>
          <cell r="E20" t="str">
            <v>Semen</v>
          </cell>
          <cell r="H20" t="str">
            <v>Sm</v>
          </cell>
          <cell r="I20">
            <v>15.42</v>
          </cell>
          <cell r="J20" t="str">
            <v>%</v>
          </cell>
        </row>
        <row r="21">
          <cell r="C21">
            <v>3</v>
          </cell>
          <cell r="D21" t="str">
            <v>:</v>
          </cell>
          <cell r="E21" t="str">
            <v>Pasir</v>
          </cell>
          <cell r="H21" t="str">
            <v>Ps</v>
          </cell>
          <cell r="I21">
            <v>36.869999999999997</v>
          </cell>
          <cell r="J21" t="str">
            <v>%</v>
          </cell>
        </row>
        <row r="22">
          <cell r="C22">
            <v>5</v>
          </cell>
          <cell r="D22" t="str">
            <v>:</v>
          </cell>
          <cell r="E22" t="str">
            <v>Batu pecah 1 - 2 cm &amp; 2 - 3 cm</v>
          </cell>
          <cell r="H22" t="str">
            <v>Kr</v>
          </cell>
          <cell r="I22">
            <v>40.75</v>
          </cell>
          <cell r="J22" t="str">
            <v>%</v>
          </cell>
        </row>
        <row r="23">
          <cell r="A23">
            <v>9</v>
          </cell>
          <cell r="C23" t="str">
            <v>Berat Jenis Bahan  :</v>
          </cell>
        </row>
        <row r="24">
          <cell r="C24" t="str">
            <v>- Beton</v>
          </cell>
          <cell r="H24" t="str">
            <v>D1</v>
          </cell>
          <cell r="I24">
            <v>2.4</v>
          </cell>
          <cell r="J24" t="str">
            <v>ton/M3</v>
          </cell>
        </row>
        <row r="25">
          <cell r="C25" t="str">
            <v>- Semen Portland</v>
          </cell>
          <cell r="H25" t="str">
            <v>D2</v>
          </cell>
          <cell r="I25">
            <v>1.44</v>
          </cell>
          <cell r="J25" t="str">
            <v>ton/M3</v>
          </cell>
        </row>
        <row r="26">
          <cell r="C26" t="str">
            <v>- Pasir</v>
          </cell>
          <cell r="H26" t="str">
            <v>D3</v>
          </cell>
          <cell r="I26">
            <v>1.67</v>
          </cell>
          <cell r="J26" t="str">
            <v>ton/M3</v>
          </cell>
        </row>
        <row r="27">
          <cell r="C27" t="str">
            <v>- Kerikil Pecah ( Agregata Kasar )</v>
          </cell>
          <cell r="H27" t="str">
            <v>D4</v>
          </cell>
          <cell r="I27">
            <v>1.8</v>
          </cell>
          <cell r="J27" t="str">
            <v>ton/M3</v>
          </cell>
        </row>
        <row r="29">
          <cell r="A29" t="str">
            <v>II.</v>
          </cell>
          <cell r="C29" t="str">
            <v>URUTAN KERJA</v>
          </cell>
        </row>
        <row r="30">
          <cell r="A30">
            <v>1</v>
          </cell>
          <cell r="C30" t="str">
            <v>Semen, pasir, batu kerikil dan air dicampur dan diaduk</v>
          </cell>
        </row>
        <row r="31">
          <cell r="C31" t="str">
            <v>menjadi beton dengan menggunakan Concrete Mixer</v>
          </cell>
        </row>
        <row r="32">
          <cell r="A32">
            <v>2</v>
          </cell>
          <cell r="C32" t="str">
            <v>Beton dicor kedalam begesting yang telah disiapkan</v>
          </cell>
        </row>
        <row r="33">
          <cell r="A33">
            <v>3</v>
          </cell>
          <cell r="C33" t="str">
            <v>Penyelesaian dan perapihan setelah pemasangan</v>
          </cell>
        </row>
        <row r="35">
          <cell r="A35" t="str">
            <v>III.</v>
          </cell>
          <cell r="C35" t="str">
            <v>PEMAKAIAN BAHAN, ALAT DAN TENAGA</v>
          </cell>
        </row>
        <row r="36">
          <cell r="A36" t="str">
            <v xml:space="preserve">   1.</v>
          </cell>
          <cell r="C36" t="str">
            <v>BAHAN</v>
          </cell>
        </row>
        <row r="37">
          <cell r="A37" t="str">
            <v>1.a.</v>
          </cell>
          <cell r="C37" t="str">
            <v xml:space="preserve">Semen (PC) </v>
          </cell>
          <cell r="D37" t="str">
            <v>=</v>
          </cell>
          <cell r="E37" t="str">
            <v>{Sm x D1 x 1000} x 1.05</v>
          </cell>
          <cell r="I37">
            <v>370</v>
          </cell>
          <cell r="J37" t="str">
            <v>Kg</v>
          </cell>
        </row>
        <row r="38">
          <cell r="A38" t="str">
            <v>1.b.</v>
          </cell>
          <cell r="C38" t="str">
            <v>Pasir Beton</v>
          </cell>
          <cell r="D38" t="str">
            <v>=</v>
          </cell>
          <cell r="E38" t="str">
            <v>{(Ps x D1) : D3} x 1.05</v>
          </cell>
          <cell r="I38">
            <v>0.55640000000000001</v>
          </cell>
          <cell r="J38" t="str">
            <v>M3</v>
          </cell>
        </row>
        <row r="39">
          <cell r="A39" t="str">
            <v>1.c.</v>
          </cell>
          <cell r="C39" t="str">
            <v>Kerikil Pecah</v>
          </cell>
          <cell r="D39" t="str">
            <v>=</v>
          </cell>
          <cell r="E39" t="str">
            <v>{(Kr x D1) : D4} x 1.05</v>
          </cell>
          <cell r="I39">
            <v>0.59770000000000001</v>
          </cell>
          <cell r="J39" t="str">
            <v>M3</v>
          </cell>
          <cell r="K39" t="str">
            <v>Agregat Kasar</v>
          </cell>
        </row>
        <row r="40">
          <cell r="A40" t="str">
            <v>1.d.</v>
          </cell>
          <cell r="C40" t="str">
            <v>Kayu Perancah</v>
          </cell>
          <cell r="I40">
            <v>0.1</v>
          </cell>
          <cell r="J40" t="str">
            <v>M3</v>
          </cell>
        </row>
        <row r="41">
          <cell r="A41" t="str">
            <v>1.e.</v>
          </cell>
          <cell r="C41" t="str">
            <v>Paku</v>
          </cell>
          <cell r="I41">
            <v>0.8</v>
          </cell>
          <cell r="J41" t="str">
            <v>Kg</v>
          </cell>
        </row>
        <row r="43">
          <cell r="A43" t="str">
            <v>2.</v>
          </cell>
          <cell r="C43" t="str">
            <v>ALAT</v>
          </cell>
        </row>
        <row r="44">
          <cell r="A44" t="str">
            <v>2.a.</v>
          </cell>
          <cell r="C44" t="str">
            <v>CONCRETE MIXER</v>
          </cell>
        </row>
        <row r="45">
          <cell r="C45" t="str">
            <v>Kapasitas Alat</v>
          </cell>
          <cell r="H45" t="str">
            <v>V</v>
          </cell>
          <cell r="I45">
            <v>500</v>
          </cell>
          <cell r="J45" t="str">
            <v>Liter</v>
          </cell>
        </row>
        <row r="46">
          <cell r="C46" t="str">
            <v>Faktor Efisiensi Alat</v>
          </cell>
          <cell r="H46" t="str">
            <v>Fa</v>
          </cell>
          <cell r="I46">
            <v>0.8</v>
          </cell>
          <cell r="J46" t="str">
            <v>-</v>
          </cell>
        </row>
        <row r="48">
          <cell r="K48" t="str">
            <v>Berlanjut ke hal. berikut.</v>
          </cell>
        </row>
        <row r="49">
          <cell r="A49" t="str">
            <v>Item Pembayaran</v>
          </cell>
          <cell r="D49" t="str">
            <v>:</v>
          </cell>
          <cell r="E49" t="str">
            <v>7.1 (8)</v>
          </cell>
          <cell r="K49" t="str">
            <v>Analisa EI-7.1 (8)</v>
          </cell>
        </row>
        <row r="50">
          <cell r="A50" t="str">
            <v>Jenis Pekerjaan</v>
          </cell>
          <cell r="D50" t="str">
            <v>:</v>
          </cell>
          <cell r="E50" t="str">
            <v>Beton K125</v>
          </cell>
        </row>
        <row r="51">
          <cell r="A51" t="str">
            <v>Satuan Pembayaran</v>
          </cell>
          <cell r="D51" t="str">
            <v>:</v>
          </cell>
          <cell r="E51" t="str">
            <v>M3</v>
          </cell>
          <cell r="I51" t="str">
            <v xml:space="preserve">        URAIAN ANALISA HARGA SATUAN</v>
          </cell>
        </row>
        <row r="52">
          <cell r="K52" t="str">
            <v>Lanjutan</v>
          </cell>
        </row>
        <row r="54">
          <cell r="A54" t="str">
            <v>No.</v>
          </cell>
          <cell r="B54" t="str">
            <v>U  r  a  i  a  n</v>
          </cell>
          <cell r="H54" t="str">
            <v>Kode</v>
          </cell>
          <cell r="I54" t="str">
            <v>Koef</v>
          </cell>
          <cell r="J54" t="str">
            <v>Satuan</v>
          </cell>
          <cell r="K54" t="str">
            <v>Keterangan</v>
          </cell>
        </row>
        <row r="57">
          <cell r="C57" t="str">
            <v>Waktu Siklus</v>
          </cell>
          <cell r="D57" t="str">
            <v>:</v>
          </cell>
          <cell r="E57" t="str">
            <v>( T1 + T2 + T3 + T4 )</v>
          </cell>
          <cell r="H57" t="str">
            <v>Ts</v>
          </cell>
        </row>
        <row r="58">
          <cell r="C58" t="str">
            <v>- Memuat</v>
          </cell>
          <cell r="H58" t="str">
            <v>T1</v>
          </cell>
          <cell r="I58">
            <v>6</v>
          </cell>
          <cell r="J58" t="str">
            <v>Menit</v>
          </cell>
        </row>
        <row r="59">
          <cell r="C59" t="str">
            <v>- Mengaduk</v>
          </cell>
          <cell r="H59" t="str">
            <v>T2</v>
          </cell>
          <cell r="I59">
            <v>2</v>
          </cell>
          <cell r="J59" t="str">
            <v>Menit</v>
          </cell>
        </row>
        <row r="60">
          <cell r="C60" t="str">
            <v>- Menuang</v>
          </cell>
          <cell r="H60" t="str">
            <v>T3</v>
          </cell>
          <cell r="I60">
            <v>2</v>
          </cell>
          <cell r="J60" t="str">
            <v>Menit</v>
          </cell>
        </row>
        <row r="61">
          <cell r="C61" t="str">
            <v>- Tunggu, dll.</v>
          </cell>
          <cell r="H61" t="str">
            <v>T4</v>
          </cell>
          <cell r="I61">
            <v>1</v>
          </cell>
          <cell r="J61" t="str">
            <v>Menit</v>
          </cell>
        </row>
        <row r="62">
          <cell r="H62" t="str">
            <v>Ts</v>
          </cell>
          <cell r="I62">
            <v>11</v>
          </cell>
          <cell r="J62" t="str">
            <v>Menit</v>
          </cell>
        </row>
        <row r="64">
          <cell r="C64" t="str">
            <v>Kap. Prod. / jam</v>
          </cell>
          <cell r="D64" t="str">
            <v>=</v>
          </cell>
          <cell r="E64" t="str">
            <v>V x Fa x 60</v>
          </cell>
          <cell r="H64" t="str">
            <v>Q1</v>
          </cell>
          <cell r="I64">
            <v>2.1818181818181817</v>
          </cell>
          <cell r="J64" t="str">
            <v>M3</v>
          </cell>
        </row>
        <row r="65">
          <cell r="E65" t="str">
            <v>1000 x Ts</v>
          </cell>
        </row>
        <row r="67">
          <cell r="C67" t="str">
            <v xml:space="preserve">Koefisien Alat / M3   =  1 : Q1 </v>
          </cell>
          <cell r="I67">
            <v>0.45833333333333337</v>
          </cell>
          <cell r="J67" t="str">
            <v>Jam</v>
          </cell>
        </row>
        <row r="69">
          <cell r="A69" t="str">
            <v>2.b.</v>
          </cell>
          <cell r="C69" t="str">
            <v>WATER TANK TRUCK</v>
          </cell>
        </row>
        <row r="70">
          <cell r="C70" t="str">
            <v>Volume Tanki Air</v>
          </cell>
          <cell r="H70" t="str">
            <v>V</v>
          </cell>
          <cell r="I70">
            <v>4</v>
          </cell>
          <cell r="J70" t="str">
            <v>M3</v>
          </cell>
        </row>
        <row r="71">
          <cell r="C71" t="str">
            <v>Kebutuhan Air / M3 Beton</v>
          </cell>
          <cell r="H71" t="str">
            <v>Wc</v>
          </cell>
          <cell r="I71">
            <v>0.18</v>
          </cell>
          <cell r="J71" t="str">
            <v>M3</v>
          </cell>
        </row>
        <row r="72">
          <cell r="C72" t="str">
            <v>Faktor Efisiensi Alat</v>
          </cell>
          <cell r="H72" t="str">
            <v>Fa</v>
          </cell>
          <cell r="I72">
            <v>0.8</v>
          </cell>
          <cell r="J72" t="str">
            <v>-</v>
          </cell>
        </row>
        <row r="73">
          <cell r="C73" t="str">
            <v>Pengisian Tanki / jam</v>
          </cell>
          <cell r="H73" t="str">
            <v>n</v>
          </cell>
          <cell r="I73">
            <v>1</v>
          </cell>
          <cell r="J73" t="str">
            <v>kali</v>
          </cell>
        </row>
        <row r="75">
          <cell r="C75" t="str">
            <v>Kap. Prod. / jam</v>
          </cell>
          <cell r="D75" t="str">
            <v>=</v>
          </cell>
          <cell r="E75" t="str">
            <v>V x Fa x n</v>
          </cell>
          <cell r="H75" t="str">
            <v>Q2</v>
          </cell>
          <cell r="I75">
            <v>17.78</v>
          </cell>
          <cell r="J75" t="str">
            <v>M3</v>
          </cell>
        </row>
        <row r="76">
          <cell r="E76" t="str">
            <v>Wc</v>
          </cell>
        </row>
        <row r="78">
          <cell r="C78" t="str">
            <v>Koefisien Alat / M3   =  1 : Q2</v>
          </cell>
          <cell r="I78">
            <v>5.6242969628796394E-2</v>
          </cell>
          <cell r="J78" t="str">
            <v>Jam</v>
          </cell>
        </row>
        <row r="80">
          <cell r="A80" t="str">
            <v>2.c.</v>
          </cell>
          <cell r="C80" t="str">
            <v>CONCRETE VIBRATOR</v>
          </cell>
        </row>
        <row r="81">
          <cell r="C81" t="str">
            <v>Kebutuhan Alat Penggetar Beton ini disesuaikan dengan</v>
          </cell>
        </row>
        <row r="82">
          <cell r="C82" t="str">
            <v>kapasitas produksi Alat Pencampur (Concrete Mixer)</v>
          </cell>
        </row>
        <row r="84">
          <cell r="C84" t="str">
            <v>Kap. Prod. / jam</v>
          </cell>
          <cell r="D84" t="str">
            <v>=</v>
          </cell>
          <cell r="E84" t="str">
            <v>Kap. Prod./jam Alat Concrete Mixer</v>
          </cell>
          <cell r="H84" t="str">
            <v>Q3</v>
          </cell>
          <cell r="I84">
            <v>2.1818181818181817</v>
          </cell>
          <cell r="J84" t="str">
            <v>M3</v>
          </cell>
        </row>
        <row r="86">
          <cell r="C86" t="str">
            <v>Koefisien Alat / M3   =  1 : Q3</v>
          </cell>
          <cell r="I86">
            <v>0.45833333333333337</v>
          </cell>
          <cell r="J86" t="str">
            <v>Jam</v>
          </cell>
        </row>
        <row r="88">
          <cell r="A88" t="str">
            <v>2.c.</v>
          </cell>
          <cell r="C88" t="str">
            <v>ALAT BANTU</v>
          </cell>
        </row>
        <row r="89">
          <cell r="C89" t="str">
            <v>Diperlukan  :</v>
          </cell>
          <cell r="I89">
            <v>1</v>
          </cell>
          <cell r="K89" t="str">
            <v>Lump Sum</v>
          </cell>
        </row>
        <row r="90">
          <cell r="C90" t="str">
            <v>- Sekop</v>
          </cell>
          <cell r="E90" t="str">
            <v>=  2  buah</v>
          </cell>
        </row>
        <row r="91">
          <cell r="C91" t="str">
            <v>- Pacul</v>
          </cell>
          <cell r="E91" t="str">
            <v>=  2  buah</v>
          </cell>
        </row>
        <row r="92">
          <cell r="C92" t="str">
            <v>- Sendok Semen</v>
          </cell>
          <cell r="E92" t="str">
            <v>=  2  buah</v>
          </cell>
        </row>
        <row r="93">
          <cell r="C93" t="str">
            <v>- Ember Cor</v>
          </cell>
          <cell r="E93" t="str">
            <v>=  4  buah</v>
          </cell>
        </row>
        <row r="94">
          <cell r="C94" t="str">
            <v>- Gerobak Dorong</v>
          </cell>
          <cell r="E94" t="str">
            <v>=  1  buah</v>
          </cell>
        </row>
        <row r="96">
          <cell r="K96" t="str">
            <v>Berlanjut ke hal. berikut.</v>
          </cell>
        </row>
        <row r="97">
          <cell r="A97" t="str">
            <v>Item Pembayaran</v>
          </cell>
          <cell r="D97" t="str">
            <v>:</v>
          </cell>
          <cell r="E97" t="str">
            <v>7.1 (8)</v>
          </cell>
          <cell r="K97" t="str">
            <v>Analisa EI-7.1 (8)</v>
          </cell>
        </row>
        <row r="98">
          <cell r="A98" t="str">
            <v>Jenis Pekerjaan</v>
          </cell>
          <cell r="D98" t="str">
            <v>:</v>
          </cell>
          <cell r="E98" t="str">
            <v>Beton K125</v>
          </cell>
        </row>
        <row r="99">
          <cell r="A99" t="str">
            <v>Satuan Pembayaran</v>
          </cell>
          <cell r="D99" t="str">
            <v>:</v>
          </cell>
          <cell r="E99" t="str">
            <v>M3</v>
          </cell>
          <cell r="I99" t="str">
            <v xml:space="preserve">        URAIAN ANALISA HARGA SATUAN</v>
          </cell>
        </row>
        <row r="100">
          <cell r="K100" t="str">
            <v>Lanjutan</v>
          </cell>
        </row>
        <row r="102">
          <cell r="A102" t="str">
            <v>No.</v>
          </cell>
          <cell r="B102" t="str">
            <v>U  r  a  i  a  n</v>
          </cell>
          <cell r="H102" t="str">
            <v>Kode</v>
          </cell>
          <cell r="I102" t="str">
            <v>Koef</v>
          </cell>
          <cell r="J102" t="str">
            <v>Satuan</v>
          </cell>
          <cell r="K102" t="str">
            <v>Keterangan</v>
          </cell>
        </row>
        <row r="105">
          <cell r="A105" t="str">
            <v>3.</v>
          </cell>
          <cell r="C105" t="str">
            <v>TENAGA</v>
          </cell>
        </row>
        <row r="106">
          <cell r="C106" t="str">
            <v>Produksi Beton dalam 1 hari</v>
          </cell>
          <cell r="F106" t="str">
            <v>= Tk x Q1</v>
          </cell>
          <cell r="H106" t="str">
            <v>Qt</v>
          </cell>
          <cell r="I106">
            <v>15.272727272727272</v>
          </cell>
          <cell r="J106" t="str">
            <v>M3</v>
          </cell>
        </row>
        <row r="107">
          <cell r="C107" t="str">
            <v>Kebutuhan tenaga :</v>
          </cell>
          <cell r="E107" t="str">
            <v>- Mandor</v>
          </cell>
          <cell r="H107" t="str">
            <v>M</v>
          </cell>
          <cell r="I107">
            <v>3</v>
          </cell>
          <cell r="J107" t="str">
            <v>orang</v>
          </cell>
        </row>
        <row r="108">
          <cell r="E108" t="str">
            <v>- Tukang Batu</v>
          </cell>
          <cell r="H108" t="str">
            <v>Tb</v>
          </cell>
          <cell r="I108">
            <v>10</v>
          </cell>
          <cell r="J108" t="str">
            <v>orang</v>
          </cell>
        </row>
        <row r="109">
          <cell r="E109" t="str">
            <v>- Pekerja</v>
          </cell>
          <cell r="H109" t="str">
            <v>P</v>
          </cell>
          <cell r="I109">
            <v>20</v>
          </cell>
          <cell r="J109" t="str">
            <v>orang</v>
          </cell>
        </row>
        <row r="111">
          <cell r="C111" t="str">
            <v>Koefisien Tenaga / M3  :</v>
          </cell>
        </row>
        <row r="112">
          <cell r="E112" t="str">
            <v>-  Mandor</v>
          </cell>
          <cell r="F112" t="str">
            <v>= (Tk x M) : Qt</v>
          </cell>
          <cell r="H112" t="str">
            <v>(L03)</v>
          </cell>
          <cell r="I112">
            <v>1.375</v>
          </cell>
          <cell r="J112" t="str">
            <v>jam</v>
          </cell>
        </row>
        <row r="113">
          <cell r="E113" t="str">
            <v>-  Tukang</v>
          </cell>
          <cell r="F113" t="str">
            <v>= (Tk x Tb) : Qt</v>
          </cell>
          <cell r="H113" t="str">
            <v>(L02)</v>
          </cell>
          <cell r="I113">
            <v>4.5833333333333339</v>
          </cell>
          <cell r="J113" t="str">
            <v>jam</v>
          </cell>
        </row>
        <row r="114">
          <cell r="E114" t="str">
            <v>-  Pekerja</v>
          </cell>
          <cell r="F114" t="str">
            <v>= (Tk x P) : Qt</v>
          </cell>
          <cell r="H114" t="str">
            <v>(L01)</v>
          </cell>
          <cell r="I114">
            <v>9.1666666666666679</v>
          </cell>
          <cell r="J114" t="str">
            <v>jam</v>
          </cell>
        </row>
        <row r="116">
          <cell r="A116" t="str">
            <v>4.</v>
          </cell>
          <cell r="C116" t="str">
            <v>HARGA DASAR SATUAN UPAH, BAHAN DAN ALAT</v>
          </cell>
        </row>
        <row r="117">
          <cell r="C117" t="str">
            <v>Lihat lampiran.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-1"/>
      <sheetName val="D-3 (M)"/>
      <sheetName val="D-3 (A)"/>
      <sheetName val="D-7 (M)"/>
      <sheetName val="D-7 (A)"/>
      <sheetName val="Rekap"/>
      <sheetName val="Rab"/>
      <sheetName val="Sched(F)"/>
      <sheetName val="MM"/>
      <sheetName val="Off-Sp"/>
      <sheetName val="Cov"/>
      <sheetName val="OFF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SAT PL"/>
      <sheetName val="SAT EL"/>
      <sheetName val="RAB  M-E DEKANAT"/>
      <sheetName val="RAB  M-E LAB"/>
    </sheetNames>
    <sheetDataSet>
      <sheetData sheetId="0"/>
      <sheetData sheetId="1"/>
      <sheetData sheetId="2">
        <row r="4">
          <cell r="E4">
            <v>34500</v>
          </cell>
        </row>
        <row r="8">
          <cell r="E8">
            <v>34500</v>
          </cell>
        </row>
        <row r="26">
          <cell r="E26">
            <v>65500</v>
          </cell>
        </row>
        <row r="28">
          <cell r="M28">
            <v>263000</v>
          </cell>
        </row>
        <row r="36">
          <cell r="M36">
            <v>252500</v>
          </cell>
        </row>
        <row r="37">
          <cell r="M37">
            <v>252500</v>
          </cell>
        </row>
        <row r="39">
          <cell r="M39">
            <v>260000</v>
          </cell>
        </row>
        <row r="49">
          <cell r="M49">
            <v>461000</v>
          </cell>
        </row>
        <row r="55">
          <cell r="M55">
            <v>286000</v>
          </cell>
        </row>
        <row r="57">
          <cell r="M57">
            <v>286000</v>
          </cell>
        </row>
        <row r="60">
          <cell r="M60">
            <v>286000</v>
          </cell>
        </row>
        <row r="69">
          <cell r="M69">
            <v>374500</v>
          </cell>
        </row>
        <row r="70">
          <cell r="M70">
            <v>374500</v>
          </cell>
        </row>
        <row r="72">
          <cell r="M72">
            <v>374500</v>
          </cell>
        </row>
        <row r="78">
          <cell r="M78">
            <v>434000</v>
          </cell>
        </row>
      </sheetData>
      <sheetData sheetId="3">
        <row r="6">
          <cell r="K6">
            <v>4375</v>
          </cell>
        </row>
        <row r="7">
          <cell r="K7">
            <v>6475</v>
          </cell>
        </row>
        <row r="9">
          <cell r="K9">
            <v>22750</v>
          </cell>
        </row>
        <row r="13">
          <cell r="K13">
            <v>94500</v>
          </cell>
          <cell r="N13">
            <v>99750</v>
          </cell>
        </row>
        <row r="65">
          <cell r="N65">
            <v>105000</v>
          </cell>
        </row>
        <row r="66">
          <cell r="O66">
            <v>166250</v>
          </cell>
        </row>
        <row r="67">
          <cell r="O67">
            <v>218750</v>
          </cell>
        </row>
        <row r="68">
          <cell r="O68">
            <v>288750</v>
          </cell>
        </row>
      </sheetData>
      <sheetData sheetId="4">
        <row r="22">
          <cell r="K22">
            <v>80880</v>
          </cell>
        </row>
        <row r="40">
          <cell r="K40">
            <v>119150</v>
          </cell>
        </row>
      </sheetData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"/>
      <sheetName val="Cov"/>
      <sheetName val="Rekp"/>
      <sheetName val="Rab"/>
      <sheetName val="Mob"/>
      <sheetName val="D3"/>
      <sheetName val="ND3"/>
      <sheetName val="D4"/>
      <sheetName val="ND4"/>
      <sheetName val="D6"/>
      <sheetName val="ND6"/>
      <sheetName val="D8"/>
      <sheetName val="ND8"/>
      <sheetName val="Ag H&amp;K"/>
      <sheetName val="BOW"/>
      <sheetName val="Basic"/>
      <sheetName val="Alat"/>
      <sheetName val="Alat Utama"/>
      <sheetName val="Sched"/>
      <sheetName val="Subkon"/>
      <sheetName val="MM"/>
      <sheetName val="%"/>
      <sheetName val="Ranking %"/>
      <sheetName val="D2"/>
      <sheetName val="ND2"/>
      <sheetName val="D7"/>
      <sheetName val="ND7"/>
      <sheetName val="K-Anl"/>
      <sheetName val="D5"/>
      <sheetName val="ND5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P"/>
      <sheetName val="KOP"/>
      <sheetName val="MUKAMC"/>
      <sheetName val="REKAP"/>
      <sheetName val="REKAP (3)"/>
      <sheetName val="REKAPMC"/>
      <sheetName val="REKAPMC (2)"/>
      <sheetName val="MOBILISASI"/>
      <sheetName val="GALIAN BIASA"/>
      <sheetName val="DTA UKUR tPIL"/>
      <sheetName val="VOLUME timb piL"/>
      <sheetName val="BETON K-225_ISI"/>
      <sheetName val="BETON K-175"/>
      <sheetName val="BETON K-125"/>
      <sheetName val="Rekap Beton K-225"/>
      <sheetName val="Skts Abutment (Beton)"/>
      <sheetName val="Skts Pier (Beton) 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  <sheetName val="LAMP. BA.MOB"/>
    </sheetNames>
    <sheetDataSet>
      <sheetData sheetId="0"/>
      <sheetData sheetId="1"/>
      <sheetData sheetId="2">
        <row r="6">
          <cell r="E6" t="str">
            <v>: Pembangunan Jembatan S. Pangkajene. K</v>
          </cell>
          <cell r="L6" t="str">
            <v>: Rp. 3.936.036.669,36</v>
          </cell>
        </row>
        <row r="7">
          <cell r="E7" t="str">
            <v>: APBN</v>
          </cell>
          <cell r="L7" t="str">
            <v>: 09-SL/KTR/PMB/APBN/2005</v>
          </cell>
        </row>
        <row r="8">
          <cell r="E8" t="str">
            <v>: 2005</v>
          </cell>
          <cell r="L8" t="str">
            <v>: 20 Juli 2005</v>
          </cell>
        </row>
        <row r="9">
          <cell r="E9" t="str">
            <v>: SULAWESI SELATAN</v>
          </cell>
          <cell r="L9" t="str">
            <v>:  -</v>
          </cell>
        </row>
        <row r="10">
          <cell r="E10" t="str">
            <v>: PT. SEECONS</v>
          </cell>
          <cell r="L10" t="str">
            <v>: 03</v>
          </cell>
        </row>
        <row r="11">
          <cell r="E11" t="str">
            <v>: PT. SAPTA SURYA TOSANTALINA</v>
          </cell>
          <cell r="L11" t="str">
            <v>: 25 September 2005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i 2"/>
      <sheetName val="Vol."/>
      <sheetName val="Begisting 1"/>
      <sheetName val="Begisting 2"/>
      <sheetName val="Besi 1"/>
      <sheetName val="Bhn&amp;cover"/>
      <sheetName val="Mob&amp;Demob"/>
      <sheetName val="RAB"/>
      <sheetName val="Rekap"/>
      <sheetName val="TOT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ver Mc+B.Up"/>
      <sheetName val="Kaver Item"/>
      <sheetName val="Kaver Bln"/>
      <sheetName val="Lap Bln 6"/>
      <sheetName val="Kaver Mgn"/>
      <sheetName val="Schedule PU 6 Revs2"/>
      <sheetName val="Lap Mgn BLN4"/>
      <sheetName val="REKAP Pen. Mc"/>
      <sheetName val="REKAP MC"/>
      <sheetName val="LAMP MC"/>
      <sheetName val="Rkp Progres"/>
      <sheetName val="Rkp Back Up"/>
      <sheetName val="MBLSS "/>
      <sheetName val="3.4(2) Tim Pil"/>
      <sheetName val="Tim Pilihan "/>
      <sheetName val="5.1(1) Agg A"/>
      <sheetName val="Agg kls A"/>
      <sheetName val="5.1(2) Agg B"/>
      <sheetName val="Agg kls B"/>
      <sheetName val="7.1 ( 3 )a K350 Tp Pdk"/>
      <sheetName val="K350"/>
      <sheetName val="7.1 ( 5 )a K250"/>
      <sheetName val="K250 Abtn Pinang"/>
      <sheetName val="7.1 ( 5 )b K250 Pds"/>
      <sheetName val=" K250 Ps Batu Mc6"/>
      <sheetName val="7.1 ( 8 ) K125 "/>
      <sheetName val=" K125 Pas Bt"/>
      <sheetName val="K125 Trotoar"/>
      <sheetName val="7.3 ( 1 ) Bj Polos"/>
      <sheetName val="Bj Polos"/>
      <sheetName val="Skt Bj Polos Pas Batu"/>
      <sheetName val="7.3 ( 3 ) Bj Ulir 32"/>
      <sheetName val="Besi Lantai Jb S.Garis Cs."/>
      <sheetName val="7.4 ( 1 )Baja T leleh 2500"/>
      <sheetName val="Bj Exp Joint "/>
      <sheetName val="7.4 ( 3 )a Peng Rangka  "/>
      <sheetName val="Peng Rk 30 Mc 5"/>
      <sheetName val="Peng Rk 20 Mc 5"/>
      <sheetName val="7.6 ( 1 ) Pon Cerucuk"/>
      <sheetName val="Cerucuk Galam"/>
      <sheetName val="7.9 Pas Batu"/>
      <sheetName val="Pas Batu"/>
      <sheetName val="8.4(10) Kerep"/>
      <sheetName val="Hit kerp"/>
      <sheetName val="Photo Back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8">
          <cell r="B28" t="str">
            <v>1.2</v>
          </cell>
          <cell r="D28" t="str">
            <v>Mobilisasi Dan Demobilisasi</v>
          </cell>
          <cell r="F28" t="str">
            <v>Ls</v>
          </cell>
          <cell r="G28">
            <v>1</v>
          </cell>
          <cell r="H28">
            <v>1.0829822969532081</v>
          </cell>
          <cell r="K28">
            <v>0.65015153511661605</v>
          </cell>
          <cell r="L28">
            <v>0.70410260286824733</v>
          </cell>
          <cell r="M28">
            <v>0.14327503309276871</v>
          </cell>
          <cell r="N28">
            <v>0.15516432443485359</v>
          </cell>
          <cell r="O28">
            <v>0.79342656820938473</v>
          </cell>
        </row>
        <row r="29">
          <cell r="B29" t="str">
            <v>1.18 (2)</v>
          </cell>
          <cell r="D29" t="str">
            <v>Relokasi Utilitas dan Pelayanan PDAM yang ada</v>
          </cell>
          <cell r="F29" t="str">
            <v>Ls</v>
          </cell>
          <cell r="G29">
            <v>1</v>
          </cell>
          <cell r="H29">
            <v>2.8540843245571441E-2</v>
          </cell>
          <cell r="K29">
            <v>1</v>
          </cell>
          <cell r="L29">
            <v>2.8540843245571441E-2</v>
          </cell>
          <cell r="M29">
            <v>0</v>
          </cell>
          <cell r="N29">
            <v>0</v>
          </cell>
          <cell r="O29">
            <v>1</v>
          </cell>
        </row>
        <row r="30">
          <cell r="B30" t="str">
            <v>1.18 (3)</v>
          </cell>
          <cell r="D30" t="str">
            <v>Relokasi Utilitas dan Pelayanan PLN yang ada</v>
          </cell>
          <cell r="F30" t="str">
            <v>Ls</v>
          </cell>
          <cell r="G30">
            <v>1</v>
          </cell>
          <cell r="H30">
            <v>5.7081686491142883E-2</v>
          </cell>
          <cell r="K30">
            <v>1</v>
          </cell>
          <cell r="L30">
            <v>5.7081686491142883E-2</v>
          </cell>
          <cell r="M30">
            <v>0</v>
          </cell>
          <cell r="N30">
            <v>0</v>
          </cell>
          <cell r="O30">
            <v>1</v>
          </cell>
        </row>
        <row r="31">
          <cell r="G31" t="str">
            <v>Sub Total Divisi 1</v>
          </cell>
          <cell r="H31">
            <v>1.1686048266899225</v>
          </cell>
          <cell r="L31">
            <v>0.78972513260496169</v>
          </cell>
          <cell r="N31">
            <v>0.15516432443485359</v>
          </cell>
        </row>
        <row r="32">
          <cell r="D32" t="str">
            <v>Divisi  2</v>
          </cell>
          <cell r="E32" t="str">
            <v>DRAINASE</v>
          </cell>
          <cell r="H32">
            <v>0</v>
          </cell>
        </row>
        <row r="33">
          <cell r="D33" t="str">
            <v>Divisi  3</v>
          </cell>
          <cell r="E33" t="str">
            <v xml:space="preserve">PEKERJAAN  TANAH </v>
          </cell>
          <cell r="H33">
            <v>0</v>
          </cell>
        </row>
        <row r="34">
          <cell r="B34" t="str">
            <v>3.1 (3)</v>
          </cell>
          <cell r="D34" t="str">
            <v>Galian  Struktur dengan kedalaman 0 - 2 meter</v>
          </cell>
          <cell r="F34" t="str">
            <v>m³</v>
          </cell>
          <cell r="G34">
            <v>236.78</v>
          </cell>
          <cell r="H34">
            <v>9.0913013118241945E-2</v>
          </cell>
          <cell r="K34">
            <v>137.41</v>
          </cell>
          <cell r="L34">
            <v>5.2759342565155951E-2</v>
          </cell>
          <cell r="M34">
            <v>0</v>
          </cell>
          <cell r="N34">
            <v>0</v>
          </cell>
          <cell r="O34">
            <v>137.41</v>
          </cell>
        </row>
        <row r="35">
          <cell r="B35" t="str">
            <v>3.1 (4)</v>
          </cell>
          <cell r="D35" t="str">
            <v>Galian  Struktur dengan kedalaman 2 - 4 meter</v>
          </cell>
          <cell r="F35" t="str">
            <v>m³</v>
          </cell>
          <cell r="G35">
            <v>37.56</v>
          </cell>
          <cell r="H35">
            <v>2.2196091792534005E-2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3.2 (2)</v>
          </cell>
          <cell r="D36" t="str">
            <v>Timbunan Pilihan</v>
          </cell>
          <cell r="F36" t="str">
            <v>m³</v>
          </cell>
          <cell r="G36">
            <v>2067.5</v>
          </cell>
          <cell r="H36">
            <v>2.3192349025834287</v>
          </cell>
          <cell r="K36">
            <v>0</v>
          </cell>
          <cell r="L36">
            <v>0</v>
          </cell>
          <cell r="M36">
            <v>2067.5</v>
          </cell>
          <cell r="N36">
            <v>2.3192349025834287</v>
          </cell>
          <cell r="O36">
            <v>2067.5</v>
          </cell>
        </row>
        <row r="37">
          <cell r="G37" t="str">
            <v>Sub Total Divisi 3</v>
          </cell>
          <cell r="H37">
            <v>2.4323440074942044</v>
          </cell>
          <cell r="L37">
            <v>5.2759342565155951E-2</v>
          </cell>
          <cell r="N37">
            <v>2.3192349025834287</v>
          </cell>
        </row>
        <row r="38">
          <cell r="D38" t="str">
            <v>Divisi  4</v>
          </cell>
          <cell r="E38" t="str">
            <v>PELEBARAN PERKERASAN DAN BAHU  JALAN</v>
          </cell>
          <cell r="H38">
            <v>0</v>
          </cell>
        </row>
        <row r="39">
          <cell r="D39" t="str">
            <v>Divisi  5</v>
          </cell>
          <cell r="E39" t="str">
            <v>PERKERASAN  BERBUTIR</v>
          </cell>
          <cell r="H39">
            <v>0</v>
          </cell>
        </row>
        <row r="40">
          <cell r="B40" t="str">
            <v>5.1 (1)</v>
          </cell>
          <cell r="D40" t="str">
            <v>Lapis  Pondasi  Agregat  Kelas   A</v>
          </cell>
          <cell r="F40" t="str">
            <v>m³</v>
          </cell>
          <cell r="G40">
            <v>357</v>
          </cell>
          <cell r="H40">
            <v>0.942497372971555</v>
          </cell>
          <cell r="K40">
            <v>0</v>
          </cell>
          <cell r="L40">
            <v>0</v>
          </cell>
          <cell r="M40">
            <v>78.209999999999994</v>
          </cell>
          <cell r="N40">
            <v>0.20647820599469269</v>
          </cell>
          <cell r="O40">
            <v>78.209999999999994</v>
          </cell>
        </row>
        <row r="41">
          <cell r="B41" t="str">
            <v>5.1 (2)</v>
          </cell>
          <cell r="D41" t="str">
            <v>Lapis  Pondasi  Agregat  Kelas   B</v>
          </cell>
          <cell r="F41" t="str">
            <v>m³</v>
          </cell>
          <cell r="G41">
            <v>925</v>
          </cell>
          <cell r="H41">
            <v>2.3953102879320358</v>
          </cell>
          <cell r="K41">
            <v>0</v>
          </cell>
          <cell r="L41">
            <v>0</v>
          </cell>
          <cell r="M41">
            <v>89.29</v>
          </cell>
          <cell r="N41">
            <v>0.23121865471292052</v>
          </cell>
          <cell r="O41">
            <v>89.29</v>
          </cell>
        </row>
        <row r="42">
          <cell r="G42" t="str">
            <v>Sub Total Divisi 5</v>
          </cell>
          <cell r="H42">
            <v>3.3378076609035907</v>
          </cell>
          <cell r="L42">
            <v>0</v>
          </cell>
          <cell r="N42">
            <v>0.43769686070761321</v>
          </cell>
        </row>
        <row r="43">
          <cell r="D43" t="str">
            <v>Divisi  6</v>
          </cell>
          <cell r="E43" t="str">
            <v>PERKERASAN  ASPAL</v>
          </cell>
          <cell r="H43">
            <v>0</v>
          </cell>
        </row>
        <row r="44">
          <cell r="B44" t="str">
            <v>6.1 (1)</v>
          </cell>
          <cell r="D44" t="str">
            <v>Lapis  Resap  Ikat</v>
          </cell>
          <cell r="F44" t="str">
            <v>liter</v>
          </cell>
          <cell r="G44">
            <v>2660</v>
          </cell>
          <cell r="H44">
            <v>0.2037419512845362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6.1 (2)</v>
          </cell>
          <cell r="D45" t="str">
            <v>Lapis Perekat</v>
          </cell>
          <cell r="F45" t="str">
            <v>liter</v>
          </cell>
          <cell r="G45">
            <v>1026</v>
          </cell>
          <cell r="H45">
            <v>8.7459487134349839E-2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6.3 (3)</v>
          </cell>
          <cell r="D46" t="str">
            <v>Lataston - Lapis Aus ( HRS - WC )</v>
          </cell>
          <cell r="F46" t="str">
            <v>m²</v>
          </cell>
          <cell r="G46">
            <v>3420</v>
          </cell>
          <cell r="H46">
            <v>1.8179561554331796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6.3 (4)</v>
          </cell>
          <cell r="D47" t="str">
            <v>Lataston - Lapis Pondasi ( HRS - Base )</v>
          </cell>
          <cell r="F47" t="str">
            <v>m²</v>
          </cell>
          <cell r="G47">
            <v>106.4</v>
          </cell>
          <cell r="H47">
            <v>1.6720067583814766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6.5 (1)</v>
          </cell>
          <cell r="D48" t="str">
            <v>Lapis Penetrasi Macadam</v>
          </cell>
          <cell r="H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G49" t="str">
            <v>Sub Total Divisi 6</v>
          </cell>
          <cell r="H49">
            <v>3.7811643522335423</v>
          </cell>
          <cell r="L49">
            <v>0</v>
          </cell>
          <cell r="N49">
            <v>0</v>
          </cell>
        </row>
        <row r="50">
          <cell r="D50" t="str">
            <v>Divisi  7</v>
          </cell>
          <cell r="E50" t="str">
            <v>STRUKTUR</v>
          </cell>
          <cell r="H50">
            <v>0</v>
          </cell>
        </row>
        <row r="51">
          <cell r="B51" t="str">
            <v>7.1 (3)a</v>
          </cell>
          <cell r="D51" t="str">
            <v>Beton  K.350 Tanpa deck plate</v>
          </cell>
          <cell r="F51" t="str">
            <v>m³</v>
          </cell>
          <cell r="G51">
            <v>202.91</v>
          </cell>
          <cell r="H51">
            <v>1.8447974493808399</v>
          </cell>
          <cell r="K51">
            <v>0</v>
          </cell>
          <cell r="L51">
            <v>0</v>
          </cell>
          <cell r="M51">
            <v>174.33</v>
          </cell>
          <cell r="N51">
            <v>1.5849565785351232</v>
          </cell>
          <cell r="O51">
            <v>174.33</v>
          </cell>
        </row>
        <row r="52">
          <cell r="B52" t="str">
            <v>7.1 (5)a</v>
          </cell>
          <cell r="D52" t="str">
            <v xml:space="preserve">Beton  K.250 </v>
          </cell>
          <cell r="F52" t="str">
            <v>m³</v>
          </cell>
          <cell r="G52">
            <v>222.8</v>
          </cell>
          <cell r="H52">
            <v>2.0003873519922561</v>
          </cell>
          <cell r="K52">
            <v>133.52000000000001</v>
          </cell>
          <cell r="L52">
            <v>1.1987958673160057</v>
          </cell>
          <cell r="M52">
            <v>89.28</v>
          </cell>
          <cell r="N52">
            <v>0.80159148467625063</v>
          </cell>
          <cell r="O52">
            <v>222.8</v>
          </cell>
        </row>
        <row r="53">
          <cell r="B53" t="str">
            <v>7.1 (5)b</v>
          </cell>
          <cell r="D53" t="str">
            <v xml:space="preserve">Beton  K 250 Untuk pondasi </v>
          </cell>
          <cell r="F53" t="str">
            <v>m³</v>
          </cell>
          <cell r="G53">
            <v>300.18</v>
          </cell>
          <cell r="H53">
            <v>2.283866880458818</v>
          </cell>
          <cell r="K53">
            <v>88.22</v>
          </cell>
          <cell r="L53">
            <v>0.67120639680883776</v>
          </cell>
          <cell r="M53">
            <v>211.96</v>
          </cell>
          <cell r="N53">
            <v>1.6126604836499803</v>
          </cell>
          <cell r="O53">
            <v>300.18</v>
          </cell>
        </row>
        <row r="54">
          <cell r="B54" t="str">
            <v>7.1 (8)</v>
          </cell>
          <cell r="D54" t="str">
            <v>Beton  K.125</v>
          </cell>
          <cell r="F54" t="str">
            <v>m³</v>
          </cell>
          <cell r="G54">
            <v>264.42</v>
          </cell>
          <cell r="H54">
            <v>1.5094149019114707</v>
          </cell>
          <cell r="K54">
            <v>223.78</v>
          </cell>
          <cell r="L54">
            <v>1.2774255606601197</v>
          </cell>
          <cell r="M54">
            <v>40.640000000000015</v>
          </cell>
          <cell r="N54">
            <v>0.23198934125135084</v>
          </cell>
          <cell r="O54">
            <v>264.42</v>
          </cell>
        </row>
        <row r="55">
          <cell r="B55" t="str">
            <v>7.3 (1)</v>
          </cell>
          <cell r="D55" t="str">
            <v>Baja Tulangan BJ.24 Polos</v>
          </cell>
          <cell r="F55" t="str">
            <v>kg</v>
          </cell>
          <cell r="G55">
            <v>70971.87</v>
          </cell>
          <cell r="H55">
            <v>8.165043832975142</v>
          </cell>
          <cell r="K55">
            <v>47080.03</v>
          </cell>
          <cell r="L55">
            <v>5.4163784694948109</v>
          </cell>
          <cell r="M55">
            <v>15405.62</v>
          </cell>
          <cell r="N55">
            <v>1.772358014156292</v>
          </cell>
          <cell r="O55">
            <v>62485.65</v>
          </cell>
        </row>
        <row r="56">
          <cell r="B56" t="str">
            <v>7.3 (3)</v>
          </cell>
          <cell r="D56" t="str">
            <v>Baja Tulangan BJ.32 Ulir</v>
          </cell>
          <cell r="F56" t="str">
            <v>kg</v>
          </cell>
          <cell r="G56">
            <v>27053.03</v>
          </cell>
          <cell r="H56">
            <v>3.4648193409503687</v>
          </cell>
          <cell r="K56">
            <v>0</v>
          </cell>
          <cell r="L56">
            <v>0</v>
          </cell>
          <cell r="M56">
            <v>27053.03</v>
          </cell>
          <cell r="N56">
            <v>3.4648193409503687</v>
          </cell>
          <cell r="O56">
            <v>27053.03</v>
          </cell>
        </row>
        <row r="57">
          <cell r="B57" t="str">
            <v>7.4 (1)</v>
          </cell>
          <cell r="D57" t="str">
            <v>Baja Struktur Titik Leleh 2500 kg/cm2, Penyediaan dan pemasangan</v>
          </cell>
          <cell r="F57" t="str">
            <v>kg</v>
          </cell>
          <cell r="G57">
            <v>3635.47</v>
          </cell>
          <cell r="H57">
            <v>0.37491459563929441</v>
          </cell>
          <cell r="K57">
            <v>3635.47</v>
          </cell>
          <cell r="L57">
            <v>0.37491459563929441</v>
          </cell>
          <cell r="M57">
            <v>0</v>
          </cell>
          <cell r="N57">
            <v>0</v>
          </cell>
          <cell r="O57">
            <v>3635.47</v>
          </cell>
        </row>
        <row r="58">
          <cell r="B58" t="str">
            <v>7.4 (3)a</v>
          </cell>
          <cell r="D58" t="str">
            <v>Pengadaan dan Pemasangan Jembatan Baja Tipe Gelagar Komposit</v>
          </cell>
          <cell r="F58" t="str">
            <v>kg</v>
          </cell>
          <cell r="G58">
            <v>82706</v>
          </cell>
          <cell r="H58">
            <v>22.842274825786227</v>
          </cell>
          <cell r="K58">
            <v>80430.34</v>
          </cell>
          <cell r="L58">
            <v>22.213768415972563</v>
          </cell>
          <cell r="M58">
            <v>2275.6600000000035</v>
          </cell>
          <cell r="N58">
            <v>0.62850640981366235</v>
          </cell>
          <cell r="O58">
            <v>82706</v>
          </cell>
        </row>
        <row r="59">
          <cell r="B59" t="str">
            <v>7.6 (1)</v>
          </cell>
          <cell r="D59" t="str">
            <v>Pondasi cerucuk, Penyediaan dan Pemancangan</v>
          </cell>
          <cell r="F59" t="str">
            <v>m1</v>
          </cell>
          <cell r="G59">
            <v>24160.32</v>
          </cell>
          <cell r="H59">
            <v>2.0170668700995087</v>
          </cell>
          <cell r="K59">
            <v>0</v>
          </cell>
          <cell r="L59">
            <v>0</v>
          </cell>
          <cell r="M59">
            <v>24160.32</v>
          </cell>
          <cell r="N59">
            <v>2.0170668700995087</v>
          </cell>
          <cell r="O59">
            <v>24160.32</v>
          </cell>
        </row>
        <row r="60">
          <cell r="B60" t="str">
            <v>7.6 (8)</v>
          </cell>
          <cell r="D60" t="str">
            <v>Penyediaan tiang pancang Pipa Baja.</v>
          </cell>
          <cell r="F60" t="str">
            <v>kg</v>
          </cell>
          <cell r="G60">
            <v>330624</v>
          </cell>
          <cell r="H60">
            <v>32.27878502143755</v>
          </cell>
          <cell r="K60">
            <v>330624</v>
          </cell>
          <cell r="L60">
            <v>32.278785021437557</v>
          </cell>
          <cell r="M60">
            <v>0</v>
          </cell>
          <cell r="N60">
            <v>0</v>
          </cell>
          <cell r="O60">
            <v>330624</v>
          </cell>
        </row>
        <row r="61">
          <cell r="B61" t="str">
            <v>7.6 (12)</v>
          </cell>
          <cell r="D61" t="str">
            <v>Pemancangan Tiang Pancang Pipa Baja : Diameter 406,40 mm</v>
          </cell>
          <cell r="F61" t="str">
            <v>m1</v>
          </cell>
          <cell r="G61">
            <v>2688</v>
          </cell>
          <cell r="H61">
            <v>4.0431872360112271</v>
          </cell>
          <cell r="K61">
            <v>2631.25</v>
          </cell>
          <cell r="L61">
            <v>3.9578260471557076</v>
          </cell>
          <cell r="M61">
            <v>0</v>
          </cell>
          <cell r="N61">
            <v>0</v>
          </cell>
          <cell r="O61">
            <v>2631.25</v>
          </cell>
        </row>
        <row r="62">
          <cell r="B62" t="str">
            <v>7.9</v>
          </cell>
          <cell r="D62" t="str">
            <v>Pasangan  Batu</v>
          </cell>
          <cell r="F62" t="str">
            <v>m³</v>
          </cell>
          <cell r="G62">
            <v>1080</v>
          </cell>
          <cell r="H62">
            <v>6.3375752530086062</v>
          </cell>
          <cell r="K62">
            <v>0</v>
          </cell>
          <cell r="L62">
            <v>0</v>
          </cell>
          <cell r="M62">
            <v>1034.45</v>
          </cell>
          <cell r="N62">
            <v>6.0702821485877347</v>
          </cell>
          <cell r="O62">
            <v>1034.45</v>
          </cell>
        </row>
        <row r="63">
          <cell r="B63" t="str">
            <v>7.14</v>
          </cell>
          <cell r="D63" t="str">
            <v>Papan Nama Jembatan</v>
          </cell>
          <cell r="F63" t="str">
            <v>Bh</v>
          </cell>
          <cell r="G63">
            <v>6</v>
          </cell>
          <cell r="H63">
            <v>5.6510869626231454E-2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7.15 (4)</v>
          </cell>
          <cell r="D64" t="str">
            <v>Pembongkaran Bangunan Gedung</v>
          </cell>
          <cell r="F64" t="str">
            <v>m2</v>
          </cell>
          <cell r="G64">
            <v>1200</v>
          </cell>
          <cell r="H64">
            <v>0.67246838886834792</v>
          </cell>
          <cell r="K64">
            <v>1027.17</v>
          </cell>
          <cell r="L64">
            <v>0.57561612916158422</v>
          </cell>
          <cell r="M64">
            <v>0</v>
          </cell>
          <cell r="N64">
            <v>0</v>
          </cell>
          <cell r="O64">
            <v>1027.17</v>
          </cell>
        </row>
        <row r="65">
          <cell r="B65" t="str">
            <v>7.15 (8)</v>
          </cell>
          <cell r="D65" t="str">
            <v>Pembongkaran Jembatan Kayu</v>
          </cell>
          <cell r="F65" t="str">
            <v>m2</v>
          </cell>
          <cell r="G65">
            <v>242.2</v>
          </cell>
          <cell r="H65">
            <v>0.21951771680454668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7.K2</v>
          </cell>
          <cell r="D66" t="str">
            <v>Pemasangan Parapet</v>
          </cell>
          <cell r="F66" t="str">
            <v>Bh</v>
          </cell>
          <cell r="G66">
            <v>12</v>
          </cell>
          <cell r="H66">
            <v>7.4368523621796703E-2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G67" t="str">
            <v>Sub Total Divisi 7</v>
          </cell>
          <cell r="H67">
            <v>88.184999058572245</v>
          </cell>
          <cell r="L67">
            <v>67.964716503646486</v>
          </cell>
          <cell r="N67">
            <v>18.184230671720272</v>
          </cell>
        </row>
        <row r="68">
          <cell r="D68" t="str">
            <v>Divisi 8</v>
          </cell>
          <cell r="E68" t="str">
            <v>PENGEMBALIAN  KONDISI DAN PEKERJAAN MINOR</v>
          </cell>
          <cell r="H68">
            <v>0</v>
          </cell>
        </row>
        <row r="69">
          <cell r="B69" t="str">
            <v>8.4 (2)</v>
          </cell>
          <cell r="D69" t="str">
            <v>Marka Jalan Bukan Thermoplastic</v>
          </cell>
          <cell r="F69" t="str">
            <v>m²</v>
          </cell>
          <cell r="G69">
            <v>203.31</v>
          </cell>
          <cell r="H69">
            <v>0.24959340728371998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8.4 (3)a</v>
          </cell>
          <cell r="D70" t="str">
            <v>Rambu Jalan dengan Permukaan Pemantul Jenis Eng.Grade</v>
          </cell>
          <cell r="F70" t="str">
            <v>bh</v>
          </cell>
          <cell r="G70">
            <v>12</v>
          </cell>
          <cell r="H70">
            <v>7.534782616830861E-2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8.4 (5)</v>
          </cell>
          <cell r="D71" t="str">
            <v>Patok  Pengarah</v>
          </cell>
          <cell r="F71" t="str">
            <v>bh</v>
          </cell>
          <cell r="G71">
            <v>252</v>
          </cell>
          <cell r="H71">
            <v>0.57410898313843517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8.4 (7)</v>
          </cell>
          <cell r="D72" t="str">
            <v>Rel Pengaman</v>
          </cell>
          <cell r="H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8.4 (10)</v>
          </cell>
          <cell r="D73" t="str">
            <v>Kerb Pracetak</v>
          </cell>
          <cell r="F73" t="str">
            <v>m'</v>
          </cell>
          <cell r="G73">
            <v>143.54</v>
          </cell>
          <cell r="H73">
            <v>0.13951900788976732</v>
          </cell>
          <cell r="K73">
            <v>0</v>
          </cell>
          <cell r="L73">
            <v>0</v>
          </cell>
          <cell r="M73">
            <v>102.36</v>
          </cell>
          <cell r="N73">
            <v>9.9492584976986084E-2</v>
          </cell>
          <cell r="O73">
            <v>102.36</v>
          </cell>
        </row>
        <row r="74">
          <cell r="B74" t="str">
            <v>8.7 (3)</v>
          </cell>
          <cell r="D74" t="str">
            <v>Unit Lampu Penerangan Jalan Lengan tunggal Tipe Mercury  250 watt</v>
          </cell>
          <cell r="F74" t="str">
            <v>bh</v>
          </cell>
          <cell r="G74">
            <v>6</v>
          </cell>
          <cell r="H74">
            <v>5.6510869626231454E-2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G75" t="str">
            <v>Sub Total Divisi 8</v>
          </cell>
          <cell r="H75">
            <v>1.0950800941064625</v>
          </cell>
          <cell r="L75">
            <v>0</v>
          </cell>
          <cell r="N75">
            <v>9.9492584976986084E-2</v>
          </cell>
        </row>
        <row r="76">
          <cell r="D76" t="str">
            <v>Divisi  9</v>
          </cell>
          <cell r="E76" t="str">
            <v>PEKERJAAN HARIAN</v>
          </cell>
          <cell r="H76">
            <v>0</v>
          </cell>
        </row>
        <row r="77">
          <cell r="D77" t="str">
            <v>Divisi  10</v>
          </cell>
          <cell r="E77" t="str">
            <v>PEKERJAAN PEMELIHARAAN RUTIN</v>
          </cell>
          <cell r="H77">
            <v>0</v>
          </cell>
        </row>
        <row r="80">
          <cell r="H80">
            <v>99.999999999999972</v>
          </cell>
          <cell r="L80">
            <v>68.80720097881661</v>
          </cell>
          <cell r="N80">
            <v>21.195819344423153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Harga "/>
    </sheetNames>
    <sheetDataSet>
      <sheetData sheetId="0"/>
      <sheetData sheetId="1"/>
      <sheetData sheetId="2"/>
      <sheetData sheetId="3" refreshError="1">
        <row r="1006">
          <cell r="K1006">
            <v>119235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 PRINT"/>
      <sheetName val="RAB PRINT"/>
      <sheetName val="Lingkup"/>
      <sheetName val="REK"/>
      <sheetName val="RAB CIMAHI"/>
      <sheetName val="8LT 12"/>
      <sheetName val="8LT PAK"/>
      <sheetName val="8LT SAR"/>
      <sheetName val="8LT T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cdl kurva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706">
          <cell r="M706">
            <v>4175.96</v>
          </cell>
        </row>
        <row r="928">
          <cell r="M928">
            <v>624176.15</v>
          </cell>
        </row>
        <row r="983">
          <cell r="M983">
            <v>735496.15</v>
          </cell>
        </row>
        <row r="1038">
          <cell r="M1038">
            <v>583001.56999999995</v>
          </cell>
        </row>
        <row r="1093">
          <cell r="M1093">
            <v>467745.66</v>
          </cell>
        </row>
        <row r="1258">
          <cell r="M1258">
            <v>18102</v>
          </cell>
        </row>
        <row r="1313">
          <cell r="M1313">
            <v>845.63</v>
          </cell>
        </row>
        <row r="1368">
          <cell r="M1368">
            <v>773.43</v>
          </cell>
        </row>
        <row r="1423">
          <cell r="M1423">
            <v>11550</v>
          </cell>
        </row>
        <row r="1481">
          <cell r="M1481">
            <v>3814395.63</v>
          </cell>
        </row>
        <row r="1533">
          <cell r="M1533">
            <v>2007500</v>
          </cell>
        </row>
        <row r="1594">
          <cell r="M1594">
            <v>201484.89</v>
          </cell>
        </row>
        <row r="1649">
          <cell r="M1649">
            <v>307207.31</v>
          </cell>
        </row>
        <row r="1704">
          <cell r="M1704">
            <v>195967.41</v>
          </cell>
        </row>
        <row r="1759">
          <cell r="M1759">
            <v>4901786.58</v>
          </cell>
        </row>
        <row r="1814">
          <cell r="M1814">
            <v>295136.08</v>
          </cell>
        </row>
        <row r="2035">
          <cell r="M2035">
            <v>252106.25</v>
          </cell>
        </row>
        <row r="2090">
          <cell r="M2090">
            <v>58970.34</v>
          </cell>
        </row>
        <row r="2145">
          <cell r="M2145">
            <v>8902.2999999999993</v>
          </cell>
        </row>
        <row r="2200">
          <cell r="M2200">
            <v>44899.16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266">
          <cell r="M266">
            <v>13632.19</v>
          </cell>
        </row>
        <row r="321">
          <cell r="M321">
            <v>35633.15</v>
          </cell>
        </row>
        <row r="376">
          <cell r="M376">
            <v>38933.15</v>
          </cell>
        </row>
        <row r="486">
          <cell r="M486">
            <v>160433.94</v>
          </cell>
        </row>
        <row r="541">
          <cell r="M541">
            <v>152851.48000000001</v>
          </cell>
        </row>
        <row r="651">
          <cell r="M651">
            <v>3855.06</v>
          </cell>
        </row>
        <row r="1203">
          <cell r="M1203">
            <v>10203.35</v>
          </cell>
        </row>
        <row r="1980">
          <cell r="M1980">
            <v>53424.11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266">
          <cell r="M266">
            <v>13632.19</v>
          </cell>
        </row>
        <row r="321">
          <cell r="M321">
            <v>35633.15</v>
          </cell>
        </row>
        <row r="376">
          <cell r="M376">
            <v>38933.15</v>
          </cell>
        </row>
        <row r="486">
          <cell r="M486">
            <v>160433.94</v>
          </cell>
        </row>
        <row r="541">
          <cell r="M541">
            <v>152851.48000000001</v>
          </cell>
        </row>
        <row r="651">
          <cell r="M651">
            <v>3855.06</v>
          </cell>
        </row>
        <row r="873">
          <cell r="M873">
            <v>53907.47</v>
          </cell>
        </row>
        <row r="1203">
          <cell r="M1203">
            <v>10203.35</v>
          </cell>
        </row>
        <row r="1869">
          <cell r="M1869">
            <v>304801.17000000004</v>
          </cell>
        </row>
        <row r="1980">
          <cell r="M1980">
            <v>53424.11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cdl kurva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>
        <row r="23">
          <cell r="B23">
            <v>1</v>
          </cell>
        </row>
      </sheetData>
      <sheetData sheetId="2">
        <row r="6">
          <cell r="B6" t="str">
            <v>M1</v>
          </cell>
        </row>
      </sheetData>
      <sheetData sheetId="3">
        <row r="706">
          <cell r="M706">
            <v>4175.96</v>
          </cell>
        </row>
        <row r="928">
          <cell r="M928">
            <v>624176.15</v>
          </cell>
        </row>
        <row r="983">
          <cell r="M983">
            <v>735496.15</v>
          </cell>
        </row>
        <row r="1038">
          <cell r="M1038">
            <v>583001.56999999995</v>
          </cell>
        </row>
        <row r="1093">
          <cell r="M1093">
            <v>467745.66</v>
          </cell>
        </row>
        <row r="1258">
          <cell r="M1258">
            <v>18102</v>
          </cell>
        </row>
        <row r="1313">
          <cell r="M1313">
            <v>845.63</v>
          </cell>
        </row>
        <row r="1368">
          <cell r="M1368">
            <v>773.43</v>
          </cell>
        </row>
        <row r="1423">
          <cell r="M1423">
            <v>11550</v>
          </cell>
        </row>
        <row r="1481">
          <cell r="M1481">
            <v>3814395.63</v>
          </cell>
        </row>
        <row r="1533">
          <cell r="M1533">
            <v>2007500</v>
          </cell>
        </row>
        <row r="1594">
          <cell r="M1594">
            <v>201484.89</v>
          </cell>
        </row>
        <row r="1649">
          <cell r="M1649">
            <v>307207.31</v>
          </cell>
        </row>
        <row r="1704">
          <cell r="M1704">
            <v>195967.41</v>
          </cell>
        </row>
        <row r="1759">
          <cell r="M1759">
            <v>4901786.58</v>
          </cell>
        </row>
        <row r="1814">
          <cell r="M1814">
            <v>295136.08</v>
          </cell>
        </row>
        <row r="2035">
          <cell r="M2035">
            <v>252106.25</v>
          </cell>
        </row>
        <row r="2090">
          <cell r="M2090">
            <v>58970.34</v>
          </cell>
        </row>
        <row r="2145">
          <cell r="M2145">
            <v>8902.2999999999993</v>
          </cell>
        </row>
        <row r="2200">
          <cell r="M2200">
            <v>44899.16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ALAT"/>
      <sheetName val="Hrg Modif"/>
      <sheetName val="ANAL"/>
      <sheetName val="ANL LS"/>
      <sheetName val="QTY"/>
      <sheetName val="RAB"/>
      <sheetName val="SCHED"/>
      <sheetName val="LS MOB"/>
      <sheetName val="Sheet1"/>
      <sheetName val="Hrg Dasar"/>
      <sheetName val="MOS"/>
      <sheetName val="metode"/>
      <sheetName val="Kap Plant"/>
      <sheetName val="SRT"/>
      <sheetName val="Lampiran"/>
      <sheetName val="DT Seleksi"/>
      <sheetName val="Yg Disub"/>
      <sheetName val="Pemby Utama"/>
    </sheetNames>
    <sheetDataSet>
      <sheetData sheetId="0"/>
      <sheetData sheetId="1"/>
      <sheetData sheetId="2"/>
      <sheetData sheetId="3">
        <row r="156">
          <cell r="M156">
            <v>12273.03</v>
          </cell>
        </row>
        <row r="873">
          <cell r="M873">
            <v>53907.47</v>
          </cell>
        </row>
        <row r="1869">
          <cell r="M1869">
            <v>304801.17000000004</v>
          </cell>
        </row>
      </sheetData>
      <sheetData sheetId="4">
        <row r="38">
          <cell r="L38">
            <v>574965530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analis"/>
      <sheetName val="Harga Alat"/>
      <sheetName val="Harga Upah"/>
      <sheetName val="Harga Bahan"/>
      <sheetName val="BOW"/>
      <sheetName val="Analisa Alat"/>
      <sheetName val="Analis K 2009"/>
      <sheetName val="Daftar Kegiatan"/>
      <sheetName val="001"/>
      <sheetName val="000"/>
      <sheetName val="SNI"/>
      <sheetName val="D7(1)"/>
      <sheetName val="Analis Box Culv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XXXX"/>
      <sheetName val="XXX0"/>
      <sheetName val="Bahan (2)"/>
      <sheetName val="Terbilang"/>
      <sheetName val="data"/>
      <sheetName val="Bahan"/>
      <sheetName val="Analisa"/>
      <sheetName val="Scd_"/>
      <sheetName val="RKB.C"/>
      <sheetName val="GK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 ANALISA "/>
      <sheetName val="AN-HARGA SAT"/>
      <sheetName val="BQ"/>
      <sheetName val="REKAP"/>
      <sheetName val="H S D"/>
      <sheetName val="VOLUME"/>
      <sheetName val=""/>
      <sheetName val="HARSAT"/>
      <sheetName val="Basic Price"/>
      <sheetName val="RekapBOQ"/>
      <sheetName val="Morang"/>
      <sheetName val="schedule kurva s"/>
      <sheetName val="ESCON"/>
      <sheetName val="HSD"/>
    </sheetNames>
    <sheetDataSet>
      <sheetData sheetId="0"/>
      <sheetData sheetId="1"/>
      <sheetData sheetId="2"/>
      <sheetData sheetId="3"/>
      <sheetData sheetId="4">
        <row r="10">
          <cell r="E10">
            <v>2750</v>
          </cell>
        </row>
        <row r="25">
          <cell r="E25">
            <v>36000</v>
          </cell>
        </row>
        <row r="26">
          <cell r="E26">
            <v>83600</v>
          </cell>
        </row>
        <row r="28">
          <cell r="E28">
            <v>85800</v>
          </cell>
        </row>
        <row r="31">
          <cell r="E31">
            <v>2310</v>
          </cell>
        </row>
        <row r="40">
          <cell r="E40">
            <v>55000</v>
          </cell>
        </row>
        <row r="56">
          <cell r="E56">
            <v>24025</v>
          </cell>
        </row>
        <row r="57">
          <cell r="E57">
            <v>95250</v>
          </cell>
        </row>
        <row r="62">
          <cell r="E62">
            <v>103610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"/>
      <sheetName val="ANLS PL"/>
      <sheetName val="ANLS EL"/>
      <sheetName val="BREAKER"/>
      <sheetName val="TOEVOER"/>
      <sheetName val="SAT PL"/>
      <sheetName val="SAT EL"/>
      <sheetName val="RAB TOTAL FK"/>
    </sheetNames>
    <sheetDataSet>
      <sheetData sheetId="0"/>
      <sheetData sheetId="1"/>
      <sheetData sheetId="2"/>
      <sheetData sheetId="3">
        <row r="25">
          <cell r="E25">
            <v>65500</v>
          </cell>
        </row>
        <row r="26">
          <cell r="M26">
            <v>263000</v>
          </cell>
        </row>
        <row r="38">
          <cell r="M38">
            <v>252500</v>
          </cell>
        </row>
        <row r="67">
          <cell r="M67">
            <v>358000</v>
          </cell>
        </row>
        <row r="84">
          <cell r="M84">
            <v>795000</v>
          </cell>
        </row>
        <row r="85">
          <cell r="M85">
            <v>795000</v>
          </cell>
        </row>
        <row r="87">
          <cell r="M87">
            <v>864500</v>
          </cell>
        </row>
        <row r="118">
          <cell r="M118">
            <v>2185000</v>
          </cell>
        </row>
      </sheetData>
      <sheetData sheetId="4">
        <row r="5">
          <cell r="K5">
            <v>2800</v>
          </cell>
        </row>
        <row r="11">
          <cell r="K11">
            <v>49000</v>
          </cell>
        </row>
        <row r="61">
          <cell r="N61">
            <v>17500</v>
          </cell>
        </row>
        <row r="62">
          <cell r="N62">
            <v>25900</v>
          </cell>
          <cell r="O62">
            <v>50750</v>
          </cell>
        </row>
        <row r="63">
          <cell r="N63">
            <v>34825</v>
          </cell>
        </row>
        <row r="70">
          <cell r="N70">
            <v>525000</v>
          </cell>
        </row>
        <row r="71">
          <cell r="O71">
            <v>665000</v>
          </cell>
        </row>
      </sheetData>
      <sheetData sheetId="5">
        <row r="2">
          <cell r="P2">
            <v>1.1000000000000001</v>
          </cell>
        </row>
        <row r="8">
          <cell r="O8">
            <v>101200</v>
          </cell>
        </row>
        <row r="9">
          <cell r="O9">
            <v>101200</v>
          </cell>
        </row>
        <row r="10">
          <cell r="O10">
            <v>101200</v>
          </cell>
        </row>
        <row r="11">
          <cell r="O11">
            <v>101200</v>
          </cell>
        </row>
        <row r="12">
          <cell r="O12">
            <v>101200</v>
          </cell>
        </row>
        <row r="204">
          <cell r="K204">
            <v>181200</v>
          </cell>
        </row>
      </sheetData>
      <sheetData sheetId="6"/>
      <sheetData sheetId="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"/>
      <sheetName val="Metode"/>
      <sheetName val="Scd_"/>
      <sheetName val="rkp"/>
      <sheetName val="RB"/>
      <sheetName val="Rekap_Lab"/>
      <sheetName val="Scd_Lab"/>
      <sheetName val="RAB_Lab"/>
      <sheetName val="Rekap"/>
      <sheetName val="RAB"/>
      <sheetName val="Scd"/>
      <sheetName val="Analisa"/>
      <sheetName val="Dafta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9">
          <cell r="I89">
            <v>508500</v>
          </cell>
        </row>
        <row r="116">
          <cell r="I116">
            <v>532960</v>
          </cell>
        </row>
        <row r="135">
          <cell r="I135">
            <v>88080</v>
          </cell>
        </row>
      </sheetData>
      <sheetData sheetId="12"/>
      <sheetData sheetId="13">
        <row r="3">
          <cell r="B3" t="str">
            <v>Amplas</v>
          </cell>
          <cell r="C3" t="str">
            <v xml:space="preserve">Ibr </v>
          </cell>
          <cell r="D3">
            <v>3800</v>
          </cell>
        </row>
        <row r="4">
          <cell r="B4" t="str">
            <v>Asbes Gelombang Besar</v>
          </cell>
          <cell r="C4" t="str">
            <v>lbr</v>
          </cell>
          <cell r="D4">
            <v>44000</v>
          </cell>
        </row>
        <row r="5">
          <cell r="B5" t="str">
            <v>Atap Polycarbonat</v>
          </cell>
          <cell r="C5" t="str">
            <v xml:space="preserve">m2 </v>
          </cell>
          <cell r="D5">
            <v>56000</v>
          </cell>
        </row>
        <row r="6">
          <cell r="B6" t="str">
            <v>Bak Air Fiberglass Volume 0.30 M3</v>
          </cell>
          <cell r="C6" t="str">
            <v>bh</v>
          </cell>
          <cell r="D6">
            <v>240000</v>
          </cell>
        </row>
        <row r="7">
          <cell r="B7" t="str">
            <v>Batu bata</v>
          </cell>
          <cell r="C7" t="str">
            <v xml:space="preserve">bh </v>
          </cell>
          <cell r="D7">
            <v>325</v>
          </cell>
        </row>
        <row r="8">
          <cell r="B8" t="str">
            <v>Batu kali</v>
          </cell>
          <cell r="C8" t="str">
            <v xml:space="preserve">m3 </v>
          </cell>
          <cell r="D8">
            <v>114100</v>
          </cell>
        </row>
        <row r="9">
          <cell r="B9" t="str">
            <v>Batu palimanan 10/20 cm</v>
          </cell>
          <cell r="C9" t="str">
            <v xml:space="preserve">bh </v>
          </cell>
          <cell r="D9">
            <v>2650</v>
          </cell>
        </row>
        <row r="10">
          <cell r="B10" t="str">
            <v>Besi Beton</v>
          </cell>
          <cell r="C10" t="str">
            <v xml:space="preserve">kg </v>
          </cell>
          <cell r="D10">
            <v>8400</v>
          </cell>
        </row>
        <row r="11">
          <cell r="B11" t="str">
            <v>Bubungan Genteng Metal Roof</v>
          </cell>
          <cell r="C11" t="str">
            <v>Lbr</v>
          </cell>
          <cell r="D11">
            <v>41200</v>
          </cell>
        </row>
        <row r="12">
          <cell r="B12" t="str">
            <v>Cat Kayu Warna</v>
          </cell>
          <cell r="C12" t="str">
            <v xml:space="preserve">kg </v>
          </cell>
          <cell r="D12">
            <v>27000</v>
          </cell>
        </row>
        <row r="13">
          <cell r="B13" t="str">
            <v>Cat meny kayu</v>
          </cell>
          <cell r="C13" t="str">
            <v xml:space="preserve">kg </v>
          </cell>
          <cell r="D13">
            <v>10500</v>
          </cell>
        </row>
        <row r="14">
          <cell r="B14" t="str">
            <v>Cat tembok</v>
          </cell>
          <cell r="C14" t="str">
            <v xml:space="preserve">Kg </v>
          </cell>
          <cell r="D14">
            <v>15500</v>
          </cell>
        </row>
        <row r="15">
          <cell r="B15" t="str">
            <v>Dempul</v>
          </cell>
          <cell r="C15" t="str">
            <v xml:space="preserve">kg </v>
          </cell>
          <cell r="D15">
            <v>7500</v>
          </cell>
        </row>
        <row r="16">
          <cell r="B16" t="str">
            <v>Genteng Metal Roof</v>
          </cell>
          <cell r="C16" t="str">
            <v xml:space="preserve">m2 </v>
          </cell>
          <cell r="D16">
            <v>64300</v>
          </cell>
        </row>
        <row r="17">
          <cell r="B17" t="str">
            <v>Kaca 3 mm</v>
          </cell>
          <cell r="C17" t="str">
            <v xml:space="preserve">m2 </v>
          </cell>
          <cell r="D17">
            <v>68900</v>
          </cell>
        </row>
        <row r="18">
          <cell r="B18" t="str">
            <v>Kaca 5 mm</v>
          </cell>
          <cell r="C18" t="str">
            <v xml:space="preserve">m2 </v>
          </cell>
          <cell r="D18">
            <v>81200</v>
          </cell>
        </row>
        <row r="19">
          <cell r="B19" t="str">
            <v>Kaca Es</v>
          </cell>
          <cell r="C19" t="str">
            <v xml:space="preserve">m2 </v>
          </cell>
          <cell r="D19">
            <v>117500</v>
          </cell>
        </row>
        <row r="20">
          <cell r="B20" t="str">
            <v>kawat beton</v>
          </cell>
          <cell r="C20" t="str">
            <v xml:space="preserve">Kg </v>
          </cell>
          <cell r="D20">
            <v>9000</v>
          </cell>
        </row>
        <row r="21">
          <cell r="B21" t="str">
            <v>Kayu</v>
          </cell>
          <cell r="C21" t="str">
            <v xml:space="preserve">Btg </v>
          </cell>
          <cell r="D21">
            <v>42000</v>
          </cell>
        </row>
        <row r="22">
          <cell r="B22" t="str">
            <v>Kayu kelas II</v>
          </cell>
          <cell r="C22" t="str">
            <v xml:space="preserve">m3 </v>
          </cell>
          <cell r="D22">
            <v>1890000</v>
          </cell>
        </row>
        <row r="23">
          <cell r="B23" t="str">
            <v>Kayu Kelas IV</v>
          </cell>
          <cell r="C23" t="str">
            <v xml:space="preserve">m3 </v>
          </cell>
          <cell r="D23">
            <v>995000</v>
          </cell>
        </row>
        <row r="24">
          <cell r="B24" t="str">
            <v>Kepala Tukang</v>
          </cell>
          <cell r="C24" t="str">
            <v xml:space="preserve">hr </v>
          </cell>
          <cell r="D24">
            <v>48000</v>
          </cell>
        </row>
        <row r="25">
          <cell r="B25" t="str">
            <v>Keramik 10 x 20 cm</v>
          </cell>
          <cell r="C25" t="str">
            <v xml:space="preserve">bh </v>
          </cell>
          <cell r="D25">
            <v>3900</v>
          </cell>
        </row>
        <row r="26">
          <cell r="B26" t="str">
            <v>Keramik 20 x 20 cm</v>
          </cell>
          <cell r="C26" t="str">
            <v xml:space="preserve">bh </v>
          </cell>
          <cell r="D26">
            <v>4100</v>
          </cell>
        </row>
        <row r="27">
          <cell r="B27" t="str">
            <v>Keramik 30 x 30 cm</v>
          </cell>
          <cell r="C27" t="str">
            <v xml:space="preserve">bh </v>
          </cell>
          <cell r="D27">
            <v>3800</v>
          </cell>
        </row>
        <row r="28">
          <cell r="B28" t="str">
            <v>Koral</v>
          </cell>
          <cell r="C28" t="str">
            <v xml:space="preserve">m3 </v>
          </cell>
          <cell r="D28">
            <v>125500</v>
          </cell>
        </row>
        <row r="29">
          <cell r="B29" t="str">
            <v>Koset Jongkok</v>
          </cell>
          <cell r="C29" t="str">
            <v xml:space="preserve">bh </v>
          </cell>
          <cell r="D29">
            <v>200000</v>
          </cell>
        </row>
        <row r="30">
          <cell r="B30" t="str">
            <v>Lem kayu</v>
          </cell>
          <cell r="C30" t="str">
            <v xml:space="preserve">kg </v>
          </cell>
          <cell r="D30">
            <v>15000</v>
          </cell>
        </row>
        <row r="31">
          <cell r="B31" t="str">
            <v>Mandor</v>
          </cell>
          <cell r="C31" t="str">
            <v xml:space="preserve">hr </v>
          </cell>
          <cell r="D31">
            <v>43000</v>
          </cell>
        </row>
        <row r="32">
          <cell r="B32" t="str">
            <v>Minyak cat</v>
          </cell>
          <cell r="C32" t="str">
            <v xml:space="preserve">Itr </v>
          </cell>
          <cell r="D32">
            <v>9500</v>
          </cell>
        </row>
        <row r="33">
          <cell r="B33" t="str">
            <v>Multiplek 9 mm</v>
          </cell>
          <cell r="C33" t="str">
            <v>lbr</v>
          </cell>
          <cell r="D33">
            <v>75000</v>
          </cell>
        </row>
        <row r="34">
          <cell r="B34" t="str">
            <v>Paku</v>
          </cell>
          <cell r="C34" t="str">
            <v xml:space="preserve">kg </v>
          </cell>
          <cell r="D34">
            <v>12000</v>
          </cell>
        </row>
        <row r="35">
          <cell r="B35" t="str">
            <v>Paku biasa</v>
          </cell>
          <cell r="C35" t="str">
            <v xml:space="preserve">Kg </v>
          </cell>
          <cell r="D35">
            <v>12500</v>
          </cell>
        </row>
        <row r="36">
          <cell r="B36" t="str">
            <v>Paku halus</v>
          </cell>
          <cell r="C36" t="str">
            <v xml:space="preserve">kg </v>
          </cell>
          <cell r="D36">
            <v>13500</v>
          </cell>
        </row>
        <row r="37">
          <cell r="B37" t="str">
            <v>Paku kasar</v>
          </cell>
          <cell r="C37" t="str">
            <v xml:space="preserve">kg </v>
          </cell>
          <cell r="D37">
            <v>10500</v>
          </cell>
        </row>
        <row r="38">
          <cell r="B38" t="str">
            <v>Paku seng</v>
          </cell>
          <cell r="C38" t="str">
            <v xml:space="preserve">bh </v>
          </cell>
          <cell r="D38">
            <v>180</v>
          </cell>
        </row>
        <row r="39">
          <cell r="B39" t="str">
            <v>Paku Skrup</v>
          </cell>
          <cell r="C39" t="str">
            <v xml:space="preserve">bh </v>
          </cell>
          <cell r="D39">
            <v>500</v>
          </cell>
        </row>
        <row r="40">
          <cell r="B40" t="str">
            <v>Paku Zeng</v>
          </cell>
          <cell r="C40" t="str">
            <v xml:space="preserve">kg </v>
          </cell>
          <cell r="D40">
            <v>17500</v>
          </cell>
        </row>
        <row r="41">
          <cell r="B41" t="str">
            <v>Papan bouwplank</v>
          </cell>
          <cell r="C41" t="str">
            <v xml:space="preserve">M3 </v>
          </cell>
          <cell r="D41">
            <v>985000</v>
          </cell>
        </row>
        <row r="42">
          <cell r="B42" t="str">
            <v>Papan Kelas II</v>
          </cell>
          <cell r="C42" t="str">
            <v xml:space="preserve">m3 </v>
          </cell>
          <cell r="D42">
            <v>1890000</v>
          </cell>
        </row>
        <row r="43">
          <cell r="B43" t="str">
            <v>Pasir pasang</v>
          </cell>
          <cell r="C43" t="str">
            <v xml:space="preserve">m3 </v>
          </cell>
          <cell r="D43">
            <v>100000</v>
          </cell>
        </row>
        <row r="44">
          <cell r="B44" t="str">
            <v>Pasir urug</v>
          </cell>
          <cell r="C44" t="str">
            <v xml:space="preserve">m3 </v>
          </cell>
          <cell r="D44">
            <v>82000</v>
          </cell>
        </row>
        <row r="45">
          <cell r="B45" t="str">
            <v>Paving Block</v>
          </cell>
          <cell r="C45" t="str">
            <v>bh</v>
          </cell>
          <cell r="D45">
            <v>1200</v>
          </cell>
        </row>
        <row r="46">
          <cell r="B46" t="str">
            <v>Pekerja</v>
          </cell>
          <cell r="C46" t="str">
            <v xml:space="preserve">hr </v>
          </cell>
          <cell r="D46">
            <v>29250</v>
          </cell>
        </row>
        <row r="47">
          <cell r="B47" t="str">
            <v>Plamir</v>
          </cell>
          <cell r="C47" t="str">
            <v xml:space="preserve">Kg </v>
          </cell>
          <cell r="D47">
            <v>12500</v>
          </cell>
        </row>
        <row r="48">
          <cell r="B48" t="str">
            <v>Semen type I</v>
          </cell>
          <cell r="C48" t="str">
            <v xml:space="preserve">zak </v>
          </cell>
          <cell r="D48">
            <v>44500</v>
          </cell>
        </row>
        <row r="49">
          <cell r="B49" t="str">
            <v>Semen Type M</v>
          </cell>
          <cell r="C49" t="str">
            <v xml:space="preserve">Zak </v>
          </cell>
          <cell r="D49">
            <v>37200</v>
          </cell>
        </row>
        <row r="50">
          <cell r="B50" t="str">
            <v>Semen Type M 40 kg</v>
          </cell>
          <cell r="C50" t="str">
            <v xml:space="preserve">zak </v>
          </cell>
          <cell r="D50">
            <v>37200</v>
          </cell>
        </row>
        <row r="51">
          <cell r="B51" t="str">
            <v>Seng gelombang BJLS 20</v>
          </cell>
          <cell r="C51" t="str">
            <v xml:space="preserve">Ibr </v>
          </cell>
          <cell r="D51">
            <v>34000</v>
          </cell>
        </row>
        <row r="52">
          <cell r="B52" t="str">
            <v>Seng plat BJLS 30</v>
          </cell>
          <cell r="C52" t="str">
            <v xml:space="preserve">Ibr </v>
          </cell>
          <cell r="D52">
            <v>37000</v>
          </cell>
        </row>
        <row r="53">
          <cell r="B53" t="str">
            <v>tanah urug</v>
          </cell>
          <cell r="C53" t="str">
            <v xml:space="preserve">m3 </v>
          </cell>
          <cell r="D53">
            <v>32000</v>
          </cell>
        </row>
        <row r="54">
          <cell r="B54" t="str">
            <v>Triplek 3 mm</v>
          </cell>
          <cell r="C54" t="str">
            <v xml:space="preserve">Ibr </v>
          </cell>
          <cell r="D54">
            <v>45000</v>
          </cell>
        </row>
        <row r="55">
          <cell r="B55" t="str">
            <v>Tukang</v>
          </cell>
          <cell r="C55" t="str">
            <v xml:space="preserve">hr </v>
          </cell>
          <cell r="D55">
            <v>43500</v>
          </cell>
        </row>
        <row r="56">
          <cell r="B56" t="str">
            <v>Tukang Bongkar Cetakan</v>
          </cell>
          <cell r="C56" t="str">
            <v xml:space="preserve">hr </v>
          </cell>
          <cell r="D56">
            <v>43500</v>
          </cell>
        </row>
        <row r="57">
          <cell r="B57" t="str">
            <v>Tukang kayu</v>
          </cell>
          <cell r="C57" t="str">
            <v xml:space="preserve">hr </v>
          </cell>
          <cell r="D57">
            <v>43500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Anal Alat BID"/>
      <sheetName val="H.Satuan"/>
      <sheetName val="D _ W sizes"/>
      <sheetName val="harsat_upah"/>
      <sheetName val="Analisa"/>
      <sheetName val="PLUMBING"/>
      <sheetName val="Ana. PU"/>
      <sheetName val="ESCON"/>
      <sheetName val="Cover"/>
      <sheetName val="GEDUNG-A"/>
      <sheetName val="HRG BHN"/>
      <sheetName val="HARGA MATERIAL"/>
      <sheetName val="REKAP"/>
      <sheetName val="Kuantitas _ Harga"/>
      <sheetName val="Rekapitulasi"/>
      <sheetName val="12CGOU"/>
      <sheetName val="Fill this out first..."/>
      <sheetName val="Fill this out first___"/>
      <sheetName val="Elektrikal"/>
      <sheetName val="351BQMCN"/>
      <sheetName val="QTO-11P"/>
      <sheetName val="Har Sat"/>
      <sheetName val="TAHAP"/>
      <sheetName val="INDEX"/>
      <sheetName val="Cover Daf-2"/>
      <sheetName val="BOQ-Indonesia"/>
      <sheetName val="HSD"/>
      <sheetName val="Sub"/>
      <sheetName val="RAP"/>
      <sheetName val="Daftar BOQ"/>
      <sheetName val="Reference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ipe"/>
      <sheetName val="Cash Flow bulanan"/>
      <sheetName val="lanscap_All"/>
      <sheetName val="CH"/>
      <sheetName val="Volume"/>
      <sheetName val="DAF-2"/>
      <sheetName val="LISTRIK"/>
      <sheetName val="CondPol"/>
      <sheetName val="List Material"/>
      <sheetName val="div4"/>
      <sheetName val="di2"/>
      <sheetName val="div71"/>
      <sheetName val="div7"/>
      <sheetName val="div3"/>
      <sheetName val="Harga S Dasar"/>
      <sheetName val="110 cs EW"/>
      <sheetName val="FAKTOR"/>
      <sheetName val="Konfirm"/>
      <sheetName val="AC"/>
      <sheetName val="DATA"/>
      <sheetName val="I-KAMAR"/>
      <sheetName val="Sheet3"/>
      <sheetName val="AHS"/>
      <sheetName val="MAP"/>
      <sheetName val="Estimate"/>
      <sheetName val="struktur tdk dipakai"/>
      <sheetName val="name"/>
      <sheetName val="BOQ"/>
      <sheetName val="5-ALAT(1)"/>
      <sheetName val="4-Basic Price"/>
      <sheetName val="PEMBESIAN BALOK tukang (2)"/>
      <sheetName val="AnalisaSIPIL RIIL"/>
      <sheetName val="BAG-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KWNTY&amp;HARGA"/>
      <sheetName val="CF Rp_USD"/>
      <sheetName val="Upah"/>
      <sheetName val="BAHAN"/>
      <sheetName val="Man Power _ Comp"/>
      <sheetName val="Man Power &amp; Comp"/>
      <sheetName val="Harga"/>
      <sheetName val="DIV2"/>
      <sheetName val="Analisa SNI STANDART "/>
      <sheetName val="Rincian "/>
      <sheetName val="Kuantitas &amp; Harga"/>
      <sheetName val="BOQ (1-3)"/>
      <sheetName val="New MADC"/>
      <sheetName val="Informasi"/>
      <sheetName val="ANL STR"/>
      <sheetName val="Bahan "/>
      <sheetName val="Pekerjaan "/>
      <sheetName val="ANL"/>
      <sheetName val="Uraian Teknis"/>
      <sheetName val="DAF-1"/>
      <sheetName val="Bill No 6 Koord &amp; Attendance"/>
      <sheetName val="COST"/>
      <sheetName val="Cover Daf_2"/>
      <sheetName val="H_Satuan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TOWN"/>
      <sheetName val="DKH"/>
      <sheetName val="Pt"/>
      <sheetName val="SatDas"/>
      <sheetName val="Rate"/>
      <sheetName val="A-ars"/>
      <sheetName val="Anls"/>
      <sheetName val="ANALISA railing"/>
      <sheetName val="product"/>
      <sheetName val="Analisa Harga Satuan"/>
      <sheetName val="BQ"/>
      <sheetName val="AnalisaSIPIL RIIL RAP"/>
      <sheetName val="SPESIFIKASI"/>
      <sheetName val="analis"/>
      <sheetName val="FINISHING"/>
      <sheetName val="HB"/>
      <sheetName val="HB "/>
      <sheetName val="DHS AC"/>
      <sheetName val="Bill rekap"/>
      <sheetName val="villa"/>
      <sheetName val="IND LBR"/>
      <sheetName val="BOOQ"/>
      <sheetName val="REKAP "/>
      <sheetName val="Rekap Prelim"/>
      <sheetName val="Sheet1"/>
      <sheetName val="5-Peralatan"/>
      <sheetName val="anal Lamp 4a"/>
      <sheetName val="HARGA ALAT"/>
      <sheetName val="BQ-E20-02(Rp)"/>
      <sheetName val="Urai _Resap pengikat"/>
      <sheetName val="nama PT."/>
      <sheetName val="TDC Item Dets-Full"/>
      <sheetName val="Morang"/>
      <sheetName val="3-DIV3"/>
      <sheetName val="D7(1)"/>
      <sheetName val="RAPlenk"/>
      <sheetName val="Analis (2)"/>
      <sheetName val="subkon"/>
      <sheetName val="Harga Dasar"/>
      <sheetName val="rab lt 2 bo"/>
      <sheetName val="2.Harga Satuan"/>
      <sheetName val="U&amp;B"/>
      <sheetName val="alat"/>
      <sheetName val="Peralatan"/>
      <sheetName val="표지"/>
      <sheetName val="설비원가"/>
      <sheetName val="Bill.1.VAC-Supply-A"/>
      <sheetName val="LO"/>
      <sheetName val="cargo"/>
      <sheetName val="HSD sewa alat"/>
      <sheetName val="HSD Upah-Bhn"/>
      <sheetName val="Rekap BoQ"/>
      <sheetName val="HARGA SAT"/>
      <sheetName val="tabel tul"/>
      <sheetName val="SAP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rab"/>
      <sheetName val="urut~keg"/>
      <sheetName val="Rekap Pekerjaan"/>
      <sheetName val="MC"/>
      <sheetName val="BASIC"/>
      <sheetName val="Data Base"/>
      <sheetName val="Agregat Halus &amp; Kasar"/>
      <sheetName val="BM"/>
      <sheetName val="Schedul"/>
      <sheetName val="sch"/>
      <sheetName val="analisa Str"/>
      <sheetName val="Huruf"/>
      <sheetName val="HRG BAHAN _ U²_x0014__x0005_K_x0000__x0000_"/>
      <sheetName val="tul"/>
      <sheetName val="CV"/>
      <sheetName val="1"/>
      <sheetName val="Bill 2.1 Basement 41 "/>
      <sheetName val="ANHAR"/>
      <sheetName val="Sheet13"/>
      <sheetName val="D2.A"/>
      <sheetName val="D1.A"/>
      <sheetName val="HARSAT"/>
      <sheetName val="Hsatuan-OK"/>
      <sheetName val="PriceList"/>
      <sheetName val="SEX"/>
      <sheetName val="OwnEq"/>
      <sheetName val="bidang"/>
      <sheetName val="fungsi"/>
      <sheetName val="tgiat"/>
      <sheetName val="kppn"/>
      <sheetName val="program"/>
      <sheetName val="sfungsi"/>
      <sheetName val="satker"/>
      <sheetName val="P-late"/>
      <sheetName val="HARGA_MAT__x0000__x001a_y_x000a_K_x0000__x0000__x0000_N\_x0016_"/>
      <sheetName val=""/>
      <sheetName val="Sewa AlatBerat08"/>
      <sheetName val="Isolasi Luar"/>
      <sheetName val="HS"/>
      <sheetName val="REKAP ELEKTRIKAL"/>
      <sheetName val="urain teknis"/>
      <sheetName val="D 5243-ARAMCO"/>
      <sheetName val="D-4801 OXY"/>
      <sheetName val="D.2.3"/>
      <sheetName val="mob (2)"/>
      <sheetName val="BALT"/>
      <sheetName val="Kar"/>
      <sheetName val="REK"/>
      <sheetName val="대비표"/>
      <sheetName val="Analisa HS"/>
      <sheetName val="BAsic Price"/>
      <sheetName val="REF.ONLY"/>
      <sheetName val="H-Dasar"/>
      <sheetName val="Analisa-H"/>
      <sheetName val="H.Material, Upah &amp; Alat"/>
      <sheetName val="Analisa H.Sat.Pek.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SAT UPAH RAPI"/>
      <sheetName val="Unit Rate"/>
      <sheetName val="WS"/>
      <sheetName val="#REF!#REF! Kusen okk"/>
      <sheetName val="Lamp_V"/>
      <sheetName val="Terbilang"/>
      <sheetName val="Summary"/>
      <sheetName val="anal.P"/>
      <sheetName val="an2"/>
      <sheetName val="TABLE"/>
      <sheetName val="DASH"/>
      <sheetName val="DAFTAR HARGA"/>
      <sheetName val="Bhn+Uph"/>
      <sheetName val="SAT-DAS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Lalulintas"/>
      <sheetName val="Mobilisasi"/>
      <sheetName val="Finalisasi"/>
      <sheetName val="MAPP"/>
      <sheetName val="Harga Satuan"/>
      <sheetName val="DAF-7"/>
      <sheetName val="BEBAN P DITAIL"/>
      <sheetName val="Gedung Kantor"/>
      <sheetName val="CAT_HRG"/>
      <sheetName val="Bag_1"/>
      <sheetName val="Bag_2"/>
      <sheetName val="Bag_9"/>
      <sheetName val="B"/>
      <sheetName val="Perm. Test"/>
      <sheetName val="BAU"/>
      <sheetName val="Sheet2"/>
      <sheetName val="daya"/>
      <sheetName val="Project Data"/>
      <sheetName val="BOM"/>
      <sheetName val="Breakdown"/>
      <sheetName val="Selling Price"/>
      <sheetName val="Schedule 11a"/>
      <sheetName val="Temporary"/>
      <sheetName val="Septick tank"/>
      <sheetName val="UshDeb00"/>
      <sheetName val="bilangan"/>
      <sheetName val="HRG #REF!#REF! &amp; UPAH okk"/>
      <sheetName val="S_CURVE"/>
      <sheetName val="BOQ SNJ 1"/>
      <sheetName val="Input Data"/>
      <sheetName val="KURS"/>
      <sheetName val="Material"/>
      <sheetName val="적용환율"/>
      <sheetName val="TS (A3)"/>
      <sheetName val="BQ_1A prelim"/>
      <sheetName val="BQ-1A prelim"/>
      <sheetName val="NP"/>
      <sheetName val="R AB ARS"/>
      <sheetName val="daf kh"/>
      <sheetName val="Upah&amp;Bahan"/>
      <sheetName val="NP 7"/>
      <sheetName val="Unit Price"/>
      <sheetName val="basic-price"/>
      <sheetName val="ExchangeRate"/>
      <sheetName val="D6-1b"/>
      <sheetName val="BHN1"/>
      <sheetName val="Str BT"/>
      <sheetName val="tulang"/>
      <sheetName val="hit.BKMM"/>
      <sheetName val="PPC"/>
      <sheetName val="AC-2"/>
      <sheetName val="Isolasi Luar Dalam"/>
      <sheetName val="BoQ."/>
      <sheetName val="pivot"/>
      <sheetName val="AHS2 Partisi,Curtain,Pnt,Jndla"/>
      <sheetName val="ALAT1"/>
      <sheetName val="U. div 2"/>
      <sheetName val="DATA PROYEK"/>
      <sheetName val="KEBALAT"/>
      <sheetName val="Gorong-2"/>
      <sheetName val="Gal.+Timb.+Bdn.Jln"/>
      <sheetName val="D-3 (M)"/>
      <sheetName val="D-7 (M)"/>
      <sheetName val="FORM"/>
      <sheetName val="5-Alat"/>
      <sheetName val="4-Price"/>
      <sheetName val="4-Quarry"/>
      <sheetName val="S CURVE"/>
      <sheetName val="SAT-BHN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hardas"/>
      <sheetName val="Anl.+"/>
      <sheetName val="112-885"/>
      <sheetName val="BasicPrice"/>
      <sheetName val="INVENTARISASI"/>
      <sheetName val="Material&amp;Alat"/>
      <sheetName val="DB"/>
      <sheetName val="daftar upah"/>
      <sheetName val="RPP-6"/>
      <sheetName val="HRG"/>
      <sheetName val="sdm"/>
      <sheetName val="LOADDAT"/>
      <sheetName val="BAG_III"/>
      <sheetName val="Hargamat"/>
      <sheetName val="HOK-K210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RKP-2"/>
      <sheetName val="3-DIV2"/>
      <sheetName val="ANALISA JAMAL"/>
      <sheetName val="SUM"/>
      <sheetName val="Penwrn"/>
      <sheetName val="PRD01-9-bau"/>
      <sheetName val="K 017"/>
      <sheetName val="K 040"/>
      <sheetName val="TABEL-DETASIR"/>
      <sheetName val="Up &amp; bhn"/>
      <sheetName val="Str"/>
      <sheetName val="indirect"/>
      <sheetName val="labor1"/>
      <sheetName val="Labor"/>
      <sheetName val="Satuan Dasar"/>
      <sheetName val="HSU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Vibro_Rolle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VAC"/>
      <sheetName val="Concrete"/>
      <sheetName val="Unit-P"/>
      <sheetName val="Pricing"/>
      <sheetName val="1. h.sat-bbm"/>
      <sheetName val="Pol"/>
      <sheetName val="Upah&amp;Harga"/>
      <sheetName val="TIME SCHEDULE"/>
      <sheetName val="HRG BAHAN _ U²_x0014__x0005_K"/>
      <sheetName val="Currency Rate"/>
      <sheetName val="Master 1.0"/>
      <sheetName val="Article"/>
      <sheetName val="Pri"/>
      <sheetName val="Qry"/>
      <sheetName val="Cur"/>
      <sheetName val="hasat"/>
      <sheetName val="Stay Cable PDMR2"/>
      <sheetName val="MAP-Prog"/>
      <sheetName val="Parameter"/>
      <sheetName val="Bekisting"/>
      <sheetName val="D2"/>
      <sheetName val="D7"/>
      <sheetName val="7.공정표"/>
      <sheetName val="UPH"/>
      <sheetName val="224-225"/>
      <sheetName val="Rkp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Confidential PAS HMI"/>
      <sheetName val="BHN-ALAT"/>
      <sheetName val="STD"/>
      <sheetName val="Testing"/>
      <sheetName val="Supl.X"/>
      <sheetName val="MU"/>
      <sheetName val="D3"/>
      <sheetName val="RENPEN"/>
      <sheetName val="dasar"/>
      <sheetName val="Galian 1"/>
      <sheetName val="H_Dasar"/>
      <sheetName val="Analisa pemkot"/>
      <sheetName val="WT-LIST"/>
      <sheetName val="input"/>
      <sheetName val="RBP2"/>
      <sheetName val="List of Eqp"/>
      <sheetName val="UPA"/>
      <sheetName val="Rekap Biaya"/>
      <sheetName val="Harga-RAB"/>
      <sheetName val="ANAL lump sum"/>
      <sheetName val="K.Lokal"/>
      <sheetName val="ganda"/>
      <sheetName val="PO-2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rekap1"/>
      <sheetName val="daf 2 (ars mall)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Faktor Markup"/>
      <sheetName val="Daftar Sewa"/>
      <sheetName val="Peralatan (2)"/>
      <sheetName val="hrg-dsr"/>
      <sheetName val="S_Suramadu"/>
      <sheetName val="extern"/>
      <sheetName val="Mek-FW"/>
      <sheetName val="Analisa RAP"/>
      <sheetName val="Penyusutan Kendaraa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r.tank"/>
      <sheetName val="prelim"/>
      <sheetName val="MA035"/>
      <sheetName val="upah_borong"/>
      <sheetName val="PRY 03-1 (Amd1)"/>
      <sheetName val="Rinci-Pendapatan"/>
      <sheetName val="Sheet1 (3)"/>
      <sheetName val="PNT"/>
      <sheetName val="갑지"/>
      <sheetName val="rekap ahs"/>
      <sheetName val="rekap-bialat"/>
      <sheetName val="셀명"/>
      <sheetName val="수지표"/>
      <sheetName val="Rencana Anggaran Biaya"/>
      <sheetName val="Galian batu"/>
      <sheetName val="rcnpdp"/>
      <sheetName val="mg"/>
      <sheetName val="AKTIVA"/>
      <sheetName val="1. REKAP UTAMA"/>
      <sheetName val="DKH-S3"/>
      <sheetName val="data-2"/>
      <sheetName val="PLANT"/>
      <sheetName val="SUMBER"/>
      <sheetName val="ISIAN"/>
      <sheetName val="S-Curve"/>
      <sheetName val="610.05"/>
      <sheetName val="610.06"/>
      <sheetName val="610.07"/>
      <sheetName val="610.08"/>
      <sheetName val="ANTEK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Analisa Upah &amp; Bahan Plum"/>
      <sheetName val="L-4a,b"/>
      <sheetName val="D HARGA"/>
      <sheetName val="bbt-1999"/>
      <sheetName val="MAPDC"/>
      <sheetName val="ANHASZZ"/>
      <sheetName val="anal_hs"/>
      <sheetName val="struktur"/>
      <sheetName val="CSM"/>
      <sheetName val="inv-equity"/>
      <sheetName val="Napsindo"/>
      <sheetName val="RPP01 6"/>
      <sheetName val="An_Basic"/>
      <sheetName val="fcsp-w"/>
      <sheetName val="MATAUANG"/>
      <sheetName val="HRG BAHAN _ U²_x0014__x0005_K_"/>
      <sheetName val="igp-03"/>
      <sheetName val="DbCost"/>
      <sheetName val="bahan dan upah"/>
      <sheetName val="Bab 6 -3(5)"/>
      <sheetName val="2.3(2) Gor"/>
      <sheetName val="igp_alt4"/>
      <sheetName val="pt-perso"/>
      <sheetName val="61004"/>
      <sheetName val="entertain-720"/>
      <sheetName val="BQ_effice"/>
      <sheetName val="bahan upah"/>
      <sheetName val="UMUM"/>
      <sheetName val="AGG, C"/>
      <sheetName val="AN-RC"/>
      <sheetName val="URAIAN "/>
      <sheetName val="Man Power"/>
      <sheetName val="Back-Up"/>
      <sheetName val="Kantor"/>
      <sheetName val="schedule kurva s"/>
      <sheetName val="Public Area"/>
      <sheetName val="Harga.Sat"/>
      <sheetName val="Analisa gd"/>
      <sheetName val="ANA-C"/>
      <sheetName val="BQ ARS"/>
      <sheetName val="KH"/>
      <sheetName val="S.UPAH"/>
      <sheetName val="S.BAHAN"/>
      <sheetName val="hs_ars"/>
      <sheetName val="3-DIV5"/>
      <sheetName val="Appendix 2(SatDas)"/>
      <sheetName val="anal-AL"/>
      <sheetName val="Analisa Terpakai"/>
      <sheetName val="BOQ "/>
      <sheetName val="down-semi-c"/>
      <sheetName val="down-semi-f"/>
      <sheetName val="inner prev"/>
      <sheetName val="riprap"/>
      <sheetName val="HRG BAHAN _ U²_x0014__x0005_K??"/>
      <sheetName val="BAHAN &amp; UPAH"/>
      <sheetName val="Mob _ demob"/>
      <sheetName val="Rekap Direct Cost"/>
      <sheetName val="CNI"/>
      <sheetName val="PAD-F"/>
      <sheetName val="BQ-M"/>
      <sheetName val="Daf 1"/>
      <sheetName val=" hrg bhn"/>
      <sheetName val="AHS BETON-print"/>
      <sheetName val="harsat kusen-print"/>
      <sheetName val="HARSAT MATERIAL-print"/>
      <sheetName val="HARSAT MATERIAL (2)"/>
      <sheetName val="Sum AHS-print"/>
      <sheetName val="HRG BAHAN _ U²_x005f_x0014__x005f_x0005_K_"/>
      <sheetName val="kalibrasi-Tank"/>
      <sheetName val=" Rencana Vol per Section"/>
      <sheetName val="srt-pnwr"/>
      <sheetName val="Cash2"/>
      <sheetName val="ANALISA ME"/>
      <sheetName val="Break Down Alat"/>
      <sheetName val="DivVII"/>
      <sheetName val="analisa print"/>
      <sheetName val="Har-sat finish"/>
      <sheetName val="Harga "/>
      <sheetName val="SCED"/>
      <sheetName val="000"/>
      <sheetName val="FORM-01"/>
      <sheetName val="_RAB__BLOK___B_PRASARANA_PU_P_2"/>
    </sheetNames>
    <sheetDataSet>
      <sheetData sheetId="0" refreshError="1"/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  <row r="17">
          <cell r="A17">
            <v>2</v>
          </cell>
          <cell r="B17" t="str">
            <v xml:space="preserve">Rangka Daun Jendela Alumunium </v>
          </cell>
          <cell r="C17" t="str">
            <v>M'</v>
          </cell>
          <cell r="D17">
            <v>124948</v>
          </cell>
          <cell r="E17" t="str">
            <v>tidak pakai</v>
          </cell>
        </row>
        <row r="18">
          <cell r="A18">
            <v>3</v>
          </cell>
          <cell r="B18" t="str">
            <v>Rangka Tiang Sirip Alumunium 1/1 Putih</v>
          </cell>
          <cell r="C18" t="str">
            <v>M'</v>
          </cell>
          <cell r="D18">
            <v>62474</v>
          </cell>
          <cell r="E18" t="str">
            <v>tidak pakai</v>
          </cell>
        </row>
        <row r="19">
          <cell r="A19">
            <v>4</v>
          </cell>
          <cell r="B19" t="str">
            <v>Pasang Shading Sirip Alumunium 0.2/10 +Rangka</v>
          </cell>
          <cell r="C19" t="str">
            <v>M2</v>
          </cell>
          <cell r="D19">
            <v>0</v>
          </cell>
          <cell r="E19" t="str">
            <v>tidak pakai</v>
          </cell>
        </row>
        <row r="20">
          <cell r="A20">
            <v>5</v>
          </cell>
          <cell r="B20" t="str">
            <v>Alumunium Tipis</v>
          </cell>
          <cell r="C20" t="str">
            <v>M2</v>
          </cell>
          <cell r="D20">
            <v>124948</v>
          </cell>
        </row>
        <row r="25">
          <cell r="A25">
            <v>6</v>
          </cell>
          <cell r="B25" t="str">
            <v>Kunci Pintu Handle stainleess (dorma)</v>
          </cell>
          <cell r="C25" t="str">
            <v>Set</v>
          </cell>
          <cell r="D25">
            <v>650000</v>
          </cell>
          <cell r="E25" t="str">
            <v>tidak pakai</v>
          </cell>
        </row>
        <row r="26">
          <cell r="A26">
            <v>7</v>
          </cell>
          <cell r="B26" t="str">
            <v>Kunci tanam Antik</v>
          </cell>
          <cell r="C26" t="str">
            <v>Set</v>
          </cell>
          <cell r="D26">
            <v>265000</v>
          </cell>
          <cell r="E26" t="str">
            <v>tidak pakai</v>
          </cell>
        </row>
        <row r="28">
          <cell r="A28">
            <v>9</v>
          </cell>
          <cell r="B28" t="str">
            <v>Kunci Silinder</v>
          </cell>
          <cell r="C28" t="str">
            <v>Set</v>
          </cell>
          <cell r="D28">
            <v>217900</v>
          </cell>
          <cell r="E28" t="str">
            <v>tidak pakai</v>
          </cell>
        </row>
        <row r="29">
          <cell r="A29">
            <v>10</v>
          </cell>
          <cell r="B29" t="str">
            <v>Kunci Selot</v>
          </cell>
          <cell r="C29" t="str">
            <v>Set</v>
          </cell>
          <cell r="D29">
            <v>48300</v>
          </cell>
          <cell r="E29" t="str">
            <v>tidak pakai</v>
          </cell>
        </row>
        <row r="30">
          <cell r="A30">
            <v>11</v>
          </cell>
          <cell r="B30" t="str">
            <v>Engsel jendela</v>
          </cell>
          <cell r="C30" t="str">
            <v>Bh</v>
          </cell>
          <cell r="D30">
            <v>16600</v>
          </cell>
          <cell r="E30" t="str">
            <v>tidak pakai</v>
          </cell>
        </row>
        <row r="33">
          <cell r="A33">
            <v>14</v>
          </cell>
          <cell r="B33" t="str">
            <v>Kait/hak angin</v>
          </cell>
          <cell r="C33" t="str">
            <v>Set</v>
          </cell>
          <cell r="D33">
            <v>27000</v>
          </cell>
          <cell r="E33" t="str">
            <v>tidak pakai</v>
          </cell>
        </row>
        <row r="34">
          <cell r="A34">
            <v>15</v>
          </cell>
          <cell r="B34" t="str">
            <v>Grendel pintu kuningan</v>
          </cell>
          <cell r="C34" t="str">
            <v>Bh</v>
          </cell>
          <cell r="D34">
            <v>125000</v>
          </cell>
          <cell r="E34" t="str">
            <v>tidak pakai</v>
          </cell>
        </row>
        <row r="35">
          <cell r="A35">
            <v>16</v>
          </cell>
          <cell r="B35" t="str">
            <v xml:space="preserve">Grendel jendela </v>
          </cell>
          <cell r="C35" t="str">
            <v>Bh</v>
          </cell>
          <cell r="D35">
            <v>8100</v>
          </cell>
          <cell r="E35" t="str">
            <v>tidak pakai</v>
          </cell>
        </row>
        <row r="36">
          <cell r="A36">
            <v>17</v>
          </cell>
          <cell r="B36" t="str">
            <v>Grendel pintu</v>
          </cell>
          <cell r="C36" t="str">
            <v>Bh</v>
          </cell>
          <cell r="D36">
            <v>14200</v>
          </cell>
          <cell r="E36" t="str">
            <v>tidak pakai</v>
          </cell>
        </row>
        <row r="37">
          <cell r="A37">
            <v>18</v>
          </cell>
          <cell r="B37" t="str">
            <v>Stripting Knip</v>
          </cell>
          <cell r="C37" t="str">
            <v>Set</v>
          </cell>
          <cell r="D37">
            <v>13700</v>
          </cell>
          <cell r="E37" t="str">
            <v>tidak pakai</v>
          </cell>
        </row>
        <row r="38">
          <cell r="A38">
            <v>19</v>
          </cell>
          <cell r="B38" t="str">
            <v>Door Closer</v>
          </cell>
          <cell r="C38" t="str">
            <v>Set</v>
          </cell>
          <cell r="D38">
            <v>260800</v>
          </cell>
          <cell r="E38" t="str">
            <v>tidak pakai</v>
          </cell>
        </row>
        <row r="39">
          <cell r="A39">
            <v>20</v>
          </cell>
          <cell r="B39" t="str">
            <v>Door Holder</v>
          </cell>
          <cell r="C39" t="str">
            <v>Set</v>
          </cell>
          <cell r="D39">
            <v>500000</v>
          </cell>
          <cell r="E39" t="str">
            <v>tidak pakai</v>
          </cell>
        </row>
        <row r="40">
          <cell r="A40">
            <v>21</v>
          </cell>
          <cell r="B40" t="str">
            <v>Door Stop</v>
          </cell>
          <cell r="C40" t="str">
            <v>Set</v>
          </cell>
          <cell r="D40">
            <v>32100</v>
          </cell>
          <cell r="E40" t="str">
            <v>tidak pakai</v>
          </cell>
        </row>
        <row r="41">
          <cell r="A41">
            <v>22</v>
          </cell>
          <cell r="B41" t="str">
            <v>Kaca bening 3 mm</v>
          </cell>
          <cell r="C41" t="str">
            <v>M2</v>
          </cell>
          <cell r="D41">
            <v>57900</v>
          </cell>
          <cell r="E41" t="str">
            <v>tidak pakai</v>
          </cell>
        </row>
        <row r="42">
          <cell r="A42">
            <v>23</v>
          </cell>
          <cell r="B42" t="str">
            <v>Kaca bening 5 mm</v>
          </cell>
          <cell r="C42" t="str">
            <v>M2</v>
          </cell>
          <cell r="D42">
            <v>66700</v>
          </cell>
          <cell r="E42" t="str">
            <v>tidak pakai</v>
          </cell>
        </row>
        <row r="44">
          <cell r="A44">
            <v>25</v>
          </cell>
          <cell r="B44" t="str">
            <v>Kaca Bening 12 mm</v>
          </cell>
          <cell r="C44" t="str">
            <v>M2</v>
          </cell>
          <cell r="D44">
            <v>403787.64062499994</v>
          </cell>
          <cell r="E44" t="str">
            <v>tidak pakai</v>
          </cell>
        </row>
        <row r="47">
          <cell r="A47">
            <v>28</v>
          </cell>
          <cell r="B47" t="str">
            <v>Besi hollow 2.5/5</v>
          </cell>
          <cell r="C47" t="str">
            <v>Kg</v>
          </cell>
          <cell r="D47">
            <v>74462.500000000058</v>
          </cell>
          <cell r="E47">
            <v>0.82</v>
          </cell>
          <cell r="F47" t="str">
            <v>Koefieann</v>
          </cell>
        </row>
        <row r="48">
          <cell r="A48">
            <v>29</v>
          </cell>
          <cell r="B48" t="str">
            <v>Besi hollow 5/5</v>
          </cell>
          <cell r="C48" t="str">
            <v>Kg</v>
          </cell>
          <cell r="D48">
            <v>74462.500000000058</v>
          </cell>
          <cell r="E48">
            <v>0</v>
          </cell>
          <cell r="F48" t="str">
            <v>Koefieann</v>
          </cell>
        </row>
        <row r="49">
          <cell r="A49">
            <v>30</v>
          </cell>
          <cell r="B49" t="str">
            <v>Besi hollow 2/2</v>
          </cell>
          <cell r="C49" t="str">
            <v>Kg</v>
          </cell>
          <cell r="D49">
            <v>74462.500000000058</v>
          </cell>
          <cell r="E49">
            <v>0.82</v>
          </cell>
          <cell r="F49" t="str">
            <v>Koefieann</v>
          </cell>
        </row>
        <row r="50">
          <cell r="A50">
            <v>31</v>
          </cell>
          <cell r="B50" t="str">
            <v>Besi hollow 2/4</v>
          </cell>
          <cell r="C50" t="str">
            <v>Kg</v>
          </cell>
          <cell r="D50">
            <v>74462.500000000058</v>
          </cell>
          <cell r="E50">
            <v>0.82</v>
          </cell>
          <cell r="F50" t="str">
            <v>Koefieann</v>
          </cell>
        </row>
        <row r="52">
          <cell r="A52">
            <v>33</v>
          </cell>
          <cell r="B52" t="str">
            <v>Glass Block</v>
          </cell>
          <cell r="C52" t="str">
            <v>Bh</v>
          </cell>
          <cell r="D52">
            <v>45000</v>
          </cell>
          <cell r="E52" t="str">
            <v>tidak pakai</v>
          </cell>
        </row>
        <row r="53">
          <cell r="A53">
            <v>34</v>
          </cell>
          <cell r="B53" t="str">
            <v>Kaca Es</v>
          </cell>
          <cell r="C53" t="str">
            <v>M2</v>
          </cell>
          <cell r="D53">
            <v>66700</v>
          </cell>
          <cell r="E53" t="str">
            <v>tidak pakai</v>
          </cell>
        </row>
        <row r="54">
          <cell r="A54">
            <v>35</v>
          </cell>
          <cell r="B54" t="str">
            <v>Krepyak Kaca Nako + Kerangka</v>
          </cell>
          <cell r="C54" t="str">
            <v>M2</v>
          </cell>
          <cell r="D54">
            <v>81300</v>
          </cell>
          <cell r="E54" t="str">
            <v>tidak pakai</v>
          </cell>
        </row>
        <row r="55">
          <cell r="A55">
            <v>36</v>
          </cell>
          <cell r="B55" t="str">
            <v>Sticker Efek Kaca Es</v>
          </cell>
          <cell r="C55" t="str">
            <v>M2</v>
          </cell>
          <cell r="D55">
            <v>150000</v>
          </cell>
          <cell r="E55" t="str">
            <v>tidak pakai</v>
          </cell>
        </row>
        <row r="56">
          <cell r="A56">
            <v>37</v>
          </cell>
          <cell r="B56" t="str">
            <v>Rel Pintu Dorong</v>
          </cell>
          <cell r="C56" t="str">
            <v>M'</v>
          </cell>
          <cell r="D56">
            <v>275000</v>
          </cell>
          <cell r="E56" t="str">
            <v>tidak pakai</v>
          </cell>
        </row>
        <row r="57">
          <cell r="A57">
            <v>38</v>
          </cell>
          <cell r="B57" t="str">
            <v>Rolling Door</v>
          </cell>
          <cell r="C57" t="str">
            <v>M2</v>
          </cell>
          <cell r="D57">
            <v>358100</v>
          </cell>
          <cell r="E57" t="str">
            <v>tidak pakai</v>
          </cell>
        </row>
        <row r="58">
          <cell r="A58">
            <v>39</v>
          </cell>
          <cell r="B58" t="str">
            <v>Roster</v>
          </cell>
          <cell r="C58" t="str">
            <v>M2</v>
          </cell>
          <cell r="D58">
            <v>133850</v>
          </cell>
          <cell r="E58" t="str">
            <v>tidak pakai</v>
          </cell>
        </row>
        <row r="59">
          <cell r="A59">
            <v>40</v>
          </cell>
          <cell r="B59" t="str">
            <v>Gipsum Board</v>
          </cell>
          <cell r="C59" t="str">
            <v>M2</v>
          </cell>
          <cell r="D59">
            <v>29000</v>
          </cell>
          <cell r="E59" t="str">
            <v>tidak pakai</v>
          </cell>
        </row>
        <row r="60">
          <cell r="A60">
            <v>41</v>
          </cell>
          <cell r="B60" t="str">
            <v>List Gipsum</v>
          </cell>
          <cell r="C60" t="str">
            <v>M'</v>
          </cell>
          <cell r="D60">
            <v>17300</v>
          </cell>
          <cell r="E60" t="str">
            <v>tidak pakai</v>
          </cell>
        </row>
        <row r="65">
          <cell r="A65">
            <v>46</v>
          </cell>
          <cell r="B65" t="str">
            <v>Cat Dinding</v>
          </cell>
          <cell r="C65" t="str">
            <v>M2</v>
          </cell>
          <cell r="D65">
            <v>9900</v>
          </cell>
          <cell r="E65" t="str">
            <v>tidak pakai</v>
          </cell>
        </row>
        <row r="66">
          <cell r="A66">
            <v>47</v>
          </cell>
          <cell r="B66" t="str">
            <v>Plesteran Camprot</v>
          </cell>
          <cell r="C66" t="str">
            <v>M2</v>
          </cell>
          <cell r="D66">
            <v>14600</v>
          </cell>
          <cell r="E66" t="str">
            <v>tidak pakai</v>
          </cell>
        </row>
        <row r="67">
          <cell r="A67">
            <v>48</v>
          </cell>
          <cell r="B67" t="str">
            <v>Rangka Metal Furring</v>
          </cell>
          <cell r="C67" t="str">
            <v>M'</v>
          </cell>
          <cell r="D67">
            <v>90000</v>
          </cell>
          <cell r="E67" t="str">
            <v>tidak pakai</v>
          </cell>
        </row>
        <row r="143">
          <cell r="A143" t="str">
            <v>No.</v>
          </cell>
          <cell r="B143" t="str">
            <v>Item Pekerjaan</v>
          </cell>
          <cell r="C143" t="str">
            <v>Satuan</v>
          </cell>
          <cell r="D143" t="str">
            <v>Harga Satuan</v>
          </cell>
          <cell r="E143" t="str">
            <v>P1</v>
          </cell>
          <cell r="F143" t="str">
            <v>P1'</v>
          </cell>
          <cell r="G143" t="str">
            <v>P1'</v>
          </cell>
          <cell r="H143" t="str">
            <v>P3</v>
          </cell>
          <cell r="I143" t="str">
            <v>P2</v>
          </cell>
          <cell r="J143" t="str">
            <v>P5</v>
          </cell>
          <cell r="K143" t="str">
            <v>P3</v>
          </cell>
          <cell r="L143" t="str">
            <v>J1</v>
          </cell>
          <cell r="M143" t="str">
            <v>P4</v>
          </cell>
          <cell r="N143" t="str">
            <v>J2</v>
          </cell>
          <cell r="O143" t="str">
            <v>P5</v>
          </cell>
          <cell r="P143" t="str">
            <v>J4</v>
          </cell>
          <cell r="Q143" t="str">
            <v>P6</v>
          </cell>
          <cell r="R143" t="str">
            <v>J6</v>
          </cell>
          <cell r="S143" t="str">
            <v>J1</v>
          </cell>
          <cell r="T143" t="str">
            <v>J8</v>
          </cell>
          <cell r="U143" t="str">
            <v>J1'</v>
          </cell>
          <cell r="V143" t="str">
            <v>J10</v>
          </cell>
          <cell r="W143" t="str">
            <v>J2</v>
          </cell>
          <cell r="X143" t="str">
            <v>BV1</v>
          </cell>
          <cell r="Y143" t="str">
            <v>J3</v>
          </cell>
          <cell r="Z143" t="str">
            <v>BV 3</v>
          </cell>
          <cell r="AA143" t="str">
            <v>J4</v>
          </cell>
          <cell r="AB143" t="str">
            <v>Shading Lt. 1 = 2 Buah</v>
          </cell>
          <cell r="AC143" t="str">
            <v>J5</v>
          </cell>
          <cell r="AD143" t="str">
            <v>Pintu Pagar TK</v>
          </cell>
          <cell r="AE143" t="str">
            <v>J6</v>
          </cell>
          <cell r="AF143" t="str">
            <v>R2</v>
          </cell>
          <cell r="AG143" t="str">
            <v>J7</v>
          </cell>
          <cell r="AH143" t="str">
            <v>R3'</v>
          </cell>
          <cell r="AI143" t="str">
            <v>J8</v>
          </cell>
          <cell r="AJ143" t="str">
            <v>R5</v>
          </cell>
          <cell r="AK143" t="str">
            <v>J9</v>
          </cell>
          <cell r="AL143">
            <v>0</v>
          </cell>
          <cell r="AM143" t="str">
            <v>J10</v>
          </cell>
          <cell r="AN143">
            <v>0</v>
          </cell>
          <cell r="AO143" t="str">
            <v>J11</v>
          </cell>
          <cell r="AP143">
            <v>0</v>
          </cell>
          <cell r="AQ143" t="str">
            <v>BV1</v>
          </cell>
          <cell r="AR143">
            <v>0</v>
          </cell>
          <cell r="AS143" t="str">
            <v>BV 2</v>
          </cell>
          <cell r="AT143">
            <v>0</v>
          </cell>
          <cell r="AU143" t="str">
            <v>BV 3</v>
          </cell>
          <cell r="AV143">
            <v>0</v>
          </cell>
          <cell r="AW143" t="str">
            <v>Shading Lt. 1 = 3 Buah</v>
          </cell>
          <cell r="AX143">
            <v>0</v>
          </cell>
          <cell r="AY143" t="str">
            <v>Shading Lt. 1 = 2 Buah</v>
          </cell>
          <cell r="AZ143">
            <v>0</v>
          </cell>
          <cell r="BA143" t="str">
            <v>Shading Lt. 1 = 2 Buah</v>
          </cell>
          <cell r="BB143">
            <v>0</v>
          </cell>
          <cell r="BC143" t="str">
            <v>Pintu Pagar TK</v>
          </cell>
          <cell r="BD143">
            <v>0</v>
          </cell>
          <cell r="BE143" t="str">
            <v>R1</v>
          </cell>
          <cell r="BF143">
            <v>0</v>
          </cell>
          <cell r="BG143" t="str">
            <v>R2</v>
          </cell>
          <cell r="BH143">
            <v>0</v>
          </cell>
          <cell r="BI143" t="str">
            <v>R3</v>
          </cell>
          <cell r="BJ143">
            <v>0</v>
          </cell>
          <cell r="BK143" t="str">
            <v>R3'</v>
          </cell>
          <cell r="BL143">
            <v>0</v>
          </cell>
          <cell r="BM143" t="str">
            <v>R4</v>
          </cell>
          <cell r="BN143">
            <v>0</v>
          </cell>
          <cell r="BO143" t="str">
            <v>R5</v>
          </cell>
        </row>
        <row r="144">
          <cell r="D144" t="str">
            <v>Rp.</v>
          </cell>
          <cell r="E144" t="str">
            <v>Vol.</v>
          </cell>
          <cell r="F144" t="str">
            <v>Jumlah Harga</v>
          </cell>
          <cell r="G144" t="str">
            <v>Vol.</v>
          </cell>
          <cell r="H144" t="str">
            <v>Jumlah Harga</v>
          </cell>
          <cell r="I144" t="str">
            <v>Vol.</v>
          </cell>
          <cell r="J144" t="str">
            <v>Jumlah Harga</v>
          </cell>
          <cell r="K144" t="str">
            <v>Vol.</v>
          </cell>
          <cell r="L144" t="str">
            <v>Jumlah Harga</v>
          </cell>
          <cell r="M144" t="str">
            <v>Vol.</v>
          </cell>
          <cell r="N144" t="str">
            <v>Jumlah Harga</v>
          </cell>
          <cell r="O144" t="str">
            <v>Vol.</v>
          </cell>
          <cell r="P144" t="str">
            <v>Jumlah Harga</v>
          </cell>
          <cell r="Q144" t="str">
            <v>Vol.</v>
          </cell>
          <cell r="R144" t="str">
            <v>Jumlah Harga</v>
          </cell>
          <cell r="S144" t="str">
            <v>Vol.</v>
          </cell>
          <cell r="T144" t="str">
            <v>Jumlah Harga</v>
          </cell>
          <cell r="U144" t="str">
            <v>Vol.</v>
          </cell>
          <cell r="V144" t="str">
            <v>Jumlah Harga</v>
          </cell>
          <cell r="W144" t="str">
            <v>Vol.</v>
          </cell>
          <cell r="X144" t="str">
            <v>Jumlah Harga</v>
          </cell>
          <cell r="Y144" t="str">
            <v>Vol.</v>
          </cell>
          <cell r="Z144" t="str">
            <v>Jumlah Harga</v>
          </cell>
          <cell r="AA144" t="str">
            <v>Vol.</v>
          </cell>
          <cell r="AB144" t="str">
            <v>Jumlah Harga</v>
          </cell>
          <cell r="AC144" t="str">
            <v>Vol.</v>
          </cell>
          <cell r="AD144" t="str">
            <v>Jumlah Harga</v>
          </cell>
          <cell r="AE144" t="str">
            <v>Vol.</v>
          </cell>
          <cell r="AF144" t="str">
            <v>Jumlah Harga</v>
          </cell>
          <cell r="AG144" t="str">
            <v>Vol.</v>
          </cell>
          <cell r="AH144" t="str">
            <v>Jumlah Harga</v>
          </cell>
          <cell r="AI144" t="str">
            <v>Vol.</v>
          </cell>
          <cell r="AJ144" t="str">
            <v>Jumlah Harga</v>
          </cell>
          <cell r="AK144" t="str">
            <v>Vol.</v>
          </cell>
          <cell r="AL144" t="str">
            <v>Jumlah Harga</v>
          </cell>
          <cell r="AM144" t="str">
            <v>Vol.</v>
          </cell>
          <cell r="AN144" t="str">
            <v>Jumlah Harga</v>
          </cell>
          <cell r="AO144" t="str">
            <v>Vol.</v>
          </cell>
          <cell r="AP144" t="str">
            <v>Jumlah Harga</v>
          </cell>
          <cell r="AQ144" t="str">
            <v>Vol.</v>
          </cell>
          <cell r="AR144" t="str">
            <v>Jumlah Harga</v>
          </cell>
          <cell r="AS144" t="str">
            <v>Vol.</v>
          </cell>
          <cell r="AT144" t="str">
            <v>Jumlah Harga</v>
          </cell>
          <cell r="AU144" t="str">
            <v>Vol.</v>
          </cell>
          <cell r="AV144" t="str">
            <v>Jumlah Harga</v>
          </cell>
          <cell r="AW144" t="str">
            <v>Vol.</v>
          </cell>
          <cell r="AX144" t="str">
            <v>Jumlah Harga</v>
          </cell>
          <cell r="AY144" t="str">
            <v>Vol.</v>
          </cell>
          <cell r="AZ144" t="str">
            <v>Jumlah Harga</v>
          </cell>
          <cell r="BA144" t="str">
            <v>Vol.</v>
          </cell>
          <cell r="BB144" t="str">
            <v>Jumlah Harga</v>
          </cell>
          <cell r="BC144" t="str">
            <v>Vol.</v>
          </cell>
          <cell r="BD144" t="str">
            <v>Jumlah Harga</v>
          </cell>
          <cell r="BE144" t="str">
            <v>Vol.</v>
          </cell>
          <cell r="BF144" t="str">
            <v>Jumlah Harga</v>
          </cell>
          <cell r="BG144" t="str">
            <v>Vol.</v>
          </cell>
          <cell r="BH144" t="str">
            <v>Jumlah Harga</v>
          </cell>
          <cell r="BI144" t="str">
            <v>Vol.</v>
          </cell>
          <cell r="BJ144" t="str">
            <v>Jumlah Harga</v>
          </cell>
          <cell r="BK144" t="str">
            <v>Vol.</v>
          </cell>
          <cell r="BL144" t="str">
            <v>Jumlah Harga</v>
          </cell>
          <cell r="BM144" t="str">
            <v>Vol.</v>
          </cell>
          <cell r="BN144" t="str">
            <v>Jumlah Harga</v>
          </cell>
          <cell r="BO144" t="str">
            <v>Vol.</v>
          </cell>
          <cell r="BP144" t="str">
            <v>Jumlah Harga</v>
          </cell>
        </row>
        <row r="145">
          <cell r="A145" t="str">
            <v>IV.</v>
          </cell>
          <cell r="B145" t="str">
            <v>UNIT BANGUNAN TK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Q146">
            <v>0</v>
          </cell>
        </row>
        <row r="147">
          <cell r="A147">
            <v>1</v>
          </cell>
          <cell r="B147" t="str">
            <v>Kayu 6/12</v>
          </cell>
          <cell r="C147" t="str">
            <v>M3</v>
          </cell>
          <cell r="D147">
            <v>0</v>
          </cell>
          <cell r="E147">
            <v>0</v>
          </cell>
          <cell r="F147">
            <v>0</v>
          </cell>
          <cell r="G147">
            <v>2.0400000000000001E-2</v>
          </cell>
          <cell r="H147">
            <v>0</v>
          </cell>
          <cell r="I147">
            <v>2.2800000000000001E-2</v>
          </cell>
          <cell r="J147">
            <v>0</v>
          </cell>
          <cell r="K147">
            <v>0</v>
          </cell>
          <cell r="L147">
            <v>0</v>
          </cell>
          <cell r="M147">
            <v>3.6144000000000003E-2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</row>
        <row r="148">
          <cell r="A148">
            <v>2</v>
          </cell>
          <cell r="B148" t="str">
            <v>Kayu Slimar 3/10</v>
          </cell>
          <cell r="C148" t="str">
            <v>M3</v>
          </cell>
          <cell r="D148">
            <v>0</v>
          </cell>
          <cell r="E148">
            <v>0</v>
          </cell>
          <cell r="F148">
            <v>0</v>
          </cell>
          <cell r="G148">
            <v>4.7999999999999996E-3</v>
          </cell>
          <cell r="H148">
            <v>0</v>
          </cell>
          <cell r="I148">
            <v>4.0000000000000001E-3</v>
          </cell>
          <cell r="J148">
            <v>0</v>
          </cell>
          <cell r="K148">
            <v>0</v>
          </cell>
          <cell r="L148">
            <v>0</v>
          </cell>
          <cell r="M148">
            <v>1.4159999999999999E-2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</row>
        <row r="149">
          <cell r="A149">
            <v>3</v>
          </cell>
          <cell r="B149" t="str">
            <v>Kayu Slimar 3/15</v>
          </cell>
          <cell r="C149" t="str">
            <v>M3</v>
          </cell>
          <cell r="D149">
            <v>0</v>
          </cell>
          <cell r="E149">
            <v>0</v>
          </cell>
          <cell r="F149">
            <v>0</v>
          </cell>
          <cell r="G149">
            <v>3.2</v>
          </cell>
          <cell r="H149">
            <v>0</v>
          </cell>
          <cell r="I149">
            <v>6</v>
          </cell>
          <cell r="J149">
            <v>0</v>
          </cell>
          <cell r="K149">
            <v>0</v>
          </cell>
          <cell r="L149">
            <v>0</v>
          </cell>
          <cell r="M149">
            <v>2.6999999999999997E-3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</row>
        <row r="150">
          <cell r="A150">
            <v>4</v>
          </cell>
          <cell r="B150" t="str">
            <v>Kayu Slimar 3/20</v>
          </cell>
          <cell r="C150" t="str">
            <v>M3</v>
          </cell>
          <cell r="D150">
            <v>0</v>
          </cell>
          <cell r="E150">
            <v>0</v>
          </cell>
          <cell r="F150">
            <v>0</v>
          </cell>
          <cell r="G150">
            <v>4.68</v>
          </cell>
          <cell r="H150">
            <v>0</v>
          </cell>
          <cell r="I150">
            <v>4.7</v>
          </cell>
          <cell r="J150">
            <v>0</v>
          </cell>
          <cell r="K150">
            <v>0</v>
          </cell>
          <cell r="L150">
            <v>0</v>
          </cell>
          <cell r="M150">
            <v>3.5999999999999999E-3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1.6751999999999996</v>
          </cell>
          <cell r="AL150">
            <v>0</v>
          </cell>
          <cell r="AM150">
            <v>1.1447999999999998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</row>
        <row r="151">
          <cell r="A151">
            <v>5</v>
          </cell>
          <cell r="B151" t="str">
            <v>Kayu 2/10</v>
          </cell>
          <cell r="C151" t="str">
            <v>M3</v>
          </cell>
          <cell r="D151">
            <v>0</v>
          </cell>
          <cell r="E151">
            <v>0</v>
          </cell>
          <cell r="F151">
            <v>0</v>
          </cell>
          <cell r="G151">
            <v>5.3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5.4000000000000012E-3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29.499999999999993</v>
          </cell>
          <cell r="T151">
            <v>0</v>
          </cell>
          <cell r="U151">
            <v>29.499999999999993</v>
          </cell>
          <cell r="V151">
            <v>0</v>
          </cell>
          <cell r="W151">
            <v>3.2</v>
          </cell>
          <cell r="X151">
            <v>0</v>
          </cell>
          <cell r="Y151">
            <v>3.2</v>
          </cell>
          <cell r="Z151">
            <v>0</v>
          </cell>
          <cell r="AA151">
            <v>16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12</v>
          </cell>
          <cell r="AP151">
            <v>0</v>
          </cell>
          <cell r="AQ151">
            <v>2</v>
          </cell>
          <cell r="AR151">
            <v>0</v>
          </cell>
          <cell r="AS151">
            <v>2</v>
          </cell>
          <cell r="AT151">
            <v>0</v>
          </cell>
          <cell r="AU151">
            <v>2</v>
          </cell>
          <cell r="AV151">
            <v>0</v>
          </cell>
          <cell r="AW151">
            <v>14</v>
          </cell>
          <cell r="AX151">
            <v>0</v>
          </cell>
          <cell r="AY151">
            <v>14.04</v>
          </cell>
          <cell r="AZ151">
            <v>0</v>
          </cell>
          <cell r="BA151">
            <v>26.4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</row>
        <row r="152">
          <cell r="A152">
            <v>6</v>
          </cell>
          <cell r="B152" t="str">
            <v>Panil t = 3 cm</v>
          </cell>
          <cell r="C152" t="str">
            <v>M2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0.49500000000000005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12.700000000000001</v>
          </cell>
          <cell r="AD152">
            <v>0</v>
          </cell>
          <cell r="AE152">
            <v>6.66</v>
          </cell>
          <cell r="AF152">
            <v>0</v>
          </cell>
          <cell r="AG152">
            <v>5</v>
          </cell>
          <cell r="AH152">
            <v>0</v>
          </cell>
          <cell r="AI152">
            <v>5.8199999999999994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</row>
        <row r="153">
          <cell r="A153">
            <v>1</v>
          </cell>
          <cell r="B153" t="str">
            <v>Kusen Aluminium 5/10</v>
          </cell>
          <cell r="C153" t="str">
            <v>M'</v>
          </cell>
          <cell r="D153">
            <v>124948</v>
          </cell>
          <cell r="E153">
            <v>6.1999999999999993</v>
          </cell>
          <cell r="F153">
            <v>774677.59999999986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5</v>
          </cell>
          <cell r="N153">
            <v>624740</v>
          </cell>
          <cell r="O153">
            <v>27.3</v>
          </cell>
          <cell r="P153">
            <v>3411080.4</v>
          </cell>
          <cell r="Q153">
            <v>16.45</v>
          </cell>
          <cell r="R153">
            <v>2055394.5999999999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</row>
        <row r="154">
          <cell r="A154">
            <v>2</v>
          </cell>
          <cell r="B154" t="str">
            <v xml:space="preserve">Rangka Daun Jendela Alumunium </v>
          </cell>
          <cell r="C154" t="str">
            <v>M'</v>
          </cell>
          <cell r="D154">
            <v>124948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</row>
        <row r="155">
          <cell r="A155">
            <v>3</v>
          </cell>
          <cell r="B155" t="str">
            <v>Rangka Tiang Sirip Alumunium 1/1 Putih</v>
          </cell>
          <cell r="C155" t="str">
            <v>M'</v>
          </cell>
          <cell r="D155">
            <v>62474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4.9000000000000004</v>
          </cell>
          <cell r="AB155">
            <v>306122.60000000003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2.9</v>
          </cell>
          <cell r="AP155">
            <v>181174.6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1.6400000000000001</v>
          </cell>
          <cell r="AV155">
            <v>102457.36</v>
          </cell>
          <cell r="AW155">
            <v>15.75</v>
          </cell>
          <cell r="AX155">
            <v>983965.5</v>
          </cell>
          <cell r="AY155">
            <v>15.599999999999998</v>
          </cell>
          <cell r="AZ155">
            <v>974594.39999999991</v>
          </cell>
          <cell r="BA155">
            <v>31.199999999999996</v>
          </cell>
          <cell r="BB155">
            <v>1949188.7999999998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</row>
        <row r="156">
          <cell r="A156">
            <v>4</v>
          </cell>
          <cell r="B156" t="str">
            <v>Pasang Shading Sirip Alumunium 0.2/10 +Rangka</v>
          </cell>
          <cell r="C156" t="str">
            <v>M2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0.38250000000000001</v>
          </cell>
          <cell r="T156">
            <v>0</v>
          </cell>
          <cell r="U156">
            <v>0.38250000000000001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0.45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0.22500000000000001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0.15809999999999999</v>
          </cell>
          <cell r="AV156">
            <v>0</v>
          </cell>
          <cell r="AW156">
            <v>5.1450000000000005</v>
          </cell>
          <cell r="AX156">
            <v>0</v>
          </cell>
          <cell r="AY156">
            <v>5.04</v>
          </cell>
          <cell r="AZ156">
            <v>0</v>
          </cell>
          <cell r="BA156">
            <v>10.08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</row>
        <row r="157">
          <cell r="A157">
            <v>5</v>
          </cell>
          <cell r="B157" t="str">
            <v>Daun Pintu Panil Kamper</v>
          </cell>
          <cell r="C157" t="str">
            <v>bh</v>
          </cell>
          <cell r="D157">
            <v>550000</v>
          </cell>
          <cell r="E157">
            <v>0</v>
          </cell>
          <cell r="F157">
            <v>0</v>
          </cell>
          <cell r="G157">
            <v>0.15839999999999999</v>
          </cell>
          <cell r="H157">
            <v>87119.999999999985</v>
          </cell>
          <cell r="I157">
            <v>9.6000000000000002E-2</v>
          </cell>
          <cell r="J157">
            <v>52800</v>
          </cell>
          <cell r="K157">
            <v>0</v>
          </cell>
          <cell r="L157">
            <v>0</v>
          </cell>
          <cell r="M157">
            <v>1.2</v>
          </cell>
          <cell r="N157">
            <v>660000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</row>
        <row r="158">
          <cell r="A158">
            <v>6</v>
          </cell>
          <cell r="B158" t="str">
            <v>Plat besi t = 2 mm</v>
          </cell>
          <cell r="C158" t="str">
            <v>Kg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57.085200000000007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4.0440000000000005</v>
          </cell>
          <cell r="AL158">
            <v>0</v>
          </cell>
          <cell r="AM158">
            <v>2.6789999999999998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</row>
        <row r="159">
          <cell r="A159">
            <v>7</v>
          </cell>
          <cell r="B159" t="str">
            <v>C 40.40.2  (pesan khusus)</v>
          </cell>
          <cell r="C159" t="str">
            <v>Kg</v>
          </cell>
          <cell r="D159">
            <v>14122.3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42.56</v>
          </cell>
          <cell r="L159">
            <v>601045.08799999999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1.68</v>
          </cell>
          <cell r="AL159">
            <v>23725.463999999996</v>
          </cell>
          <cell r="AM159">
            <v>1.1447999999999998</v>
          </cell>
          <cell r="AN159">
            <v>16167.209039999996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</row>
        <row r="160">
          <cell r="A160">
            <v>8</v>
          </cell>
          <cell r="B160" t="str">
            <v>Handle besi dia 16 mm</v>
          </cell>
          <cell r="C160" t="str">
            <v>Set</v>
          </cell>
          <cell r="D160">
            <v>129652.5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  <cell r="L160">
            <v>129652.5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15.8</v>
          </cell>
          <cell r="AL160">
            <v>2048509.5</v>
          </cell>
          <cell r="AM160">
            <v>12.166</v>
          </cell>
          <cell r="AN160">
            <v>1577352.3149999999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</row>
        <row r="161">
          <cell r="A161">
            <v>9</v>
          </cell>
          <cell r="B161" t="str">
            <v>Hendle pintu Stainless</v>
          </cell>
          <cell r="C161" t="str">
            <v>Set</v>
          </cell>
          <cell r="D161">
            <v>261652.5</v>
          </cell>
          <cell r="E161">
            <v>2</v>
          </cell>
          <cell r="F161">
            <v>523305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2</v>
          </cell>
          <cell r="AZ161">
            <v>0</v>
          </cell>
          <cell r="BA161">
            <v>0</v>
          </cell>
          <cell r="BB161">
            <v>0</v>
          </cell>
          <cell r="BC161">
            <v>2</v>
          </cell>
          <cell r="BD161">
            <v>523305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</row>
        <row r="162">
          <cell r="A162">
            <v>10</v>
          </cell>
          <cell r="B162" t="str">
            <v>Kunci Pintu Handle stainleess (dorma)</v>
          </cell>
          <cell r="C162" t="str">
            <v>Set</v>
          </cell>
          <cell r="D162">
            <v>650000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</row>
        <row r="163">
          <cell r="A163">
            <v>11</v>
          </cell>
          <cell r="B163" t="str">
            <v>Kunci tanam Antik</v>
          </cell>
          <cell r="C163" t="str">
            <v>Set</v>
          </cell>
          <cell r="D163">
            <v>265000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</row>
        <row r="164">
          <cell r="A164">
            <v>12</v>
          </cell>
          <cell r="B164" t="str">
            <v>Kunci tanam biasa</v>
          </cell>
          <cell r="C164" t="str">
            <v>Set</v>
          </cell>
          <cell r="D164">
            <v>168565</v>
          </cell>
          <cell r="E164">
            <v>0</v>
          </cell>
          <cell r="F164">
            <v>0</v>
          </cell>
          <cell r="G164">
            <v>1</v>
          </cell>
          <cell r="H164">
            <v>168565</v>
          </cell>
          <cell r="I164">
            <v>0</v>
          </cell>
          <cell r="J164">
            <v>0</v>
          </cell>
          <cell r="K164">
            <v>1</v>
          </cell>
          <cell r="L164">
            <v>168565</v>
          </cell>
          <cell r="M164">
            <v>1</v>
          </cell>
          <cell r="N164">
            <v>168565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337130</v>
          </cell>
          <cell r="BB164">
            <v>0</v>
          </cell>
          <cell r="BC164">
            <v>2</v>
          </cell>
          <cell r="BD164">
            <v>337130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</row>
        <row r="165">
          <cell r="A165">
            <v>13</v>
          </cell>
          <cell r="B165" t="str">
            <v>Kunci Silinder</v>
          </cell>
          <cell r="C165" t="str">
            <v>Set</v>
          </cell>
          <cell r="D165">
            <v>217900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</row>
        <row r="166">
          <cell r="A166">
            <v>14</v>
          </cell>
          <cell r="B166" t="str">
            <v>Kunci Selot</v>
          </cell>
          <cell r="C166" t="str">
            <v>Set</v>
          </cell>
          <cell r="D166">
            <v>48300</v>
          </cell>
          <cell r="E166">
            <v>0</v>
          </cell>
          <cell r="F166">
            <v>0</v>
          </cell>
          <cell r="G166">
            <v>1</v>
          </cell>
          <cell r="H166">
            <v>48300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</row>
        <row r="167">
          <cell r="A167">
            <v>15</v>
          </cell>
          <cell r="B167" t="str">
            <v>Engsel jendela</v>
          </cell>
          <cell r="C167" t="str">
            <v>Bh</v>
          </cell>
          <cell r="D167">
            <v>16600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</row>
        <row r="168">
          <cell r="A168">
            <v>16</v>
          </cell>
          <cell r="B168" t="str">
            <v>Engsel pintu</v>
          </cell>
          <cell r="C168" t="str">
            <v>Bh</v>
          </cell>
          <cell r="D168">
            <v>44395.75</v>
          </cell>
          <cell r="E168">
            <v>4</v>
          </cell>
          <cell r="F168">
            <v>177583</v>
          </cell>
          <cell r="G168">
            <v>4</v>
          </cell>
          <cell r="H168">
            <v>177583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3</v>
          </cell>
          <cell r="N168">
            <v>133187.25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177583</v>
          </cell>
          <cell r="BB168">
            <v>0</v>
          </cell>
          <cell r="BC168">
            <v>4</v>
          </cell>
          <cell r="BD168">
            <v>177583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</row>
        <row r="169">
          <cell r="A169">
            <v>17</v>
          </cell>
          <cell r="B169" t="str">
            <v>Engsel Pintu dari pipa besi dia 2 cm</v>
          </cell>
          <cell r="C169" t="str">
            <v>Bh</v>
          </cell>
          <cell r="D169">
            <v>66593.625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</v>
          </cell>
          <cell r="L169">
            <v>133187.25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</row>
        <row r="170">
          <cell r="A170">
            <v>18</v>
          </cell>
          <cell r="B170" t="str">
            <v>Kait/hak angin</v>
          </cell>
          <cell r="C170" t="str">
            <v>Set</v>
          </cell>
          <cell r="D170">
            <v>27000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</row>
        <row r="171">
          <cell r="A171">
            <v>19</v>
          </cell>
          <cell r="B171" t="str">
            <v>Grendel pintu kuningan</v>
          </cell>
          <cell r="C171" t="str">
            <v>Bh</v>
          </cell>
          <cell r="D171">
            <v>125000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</row>
        <row r="172">
          <cell r="A172">
            <v>20</v>
          </cell>
          <cell r="B172" t="str">
            <v xml:space="preserve">Grendel jendela </v>
          </cell>
          <cell r="C172" t="str">
            <v>Bh</v>
          </cell>
          <cell r="D172">
            <v>8100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</row>
        <row r="173">
          <cell r="A173">
            <v>21</v>
          </cell>
          <cell r="B173" t="str">
            <v>Grendel pintu</v>
          </cell>
          <cell r="C173" t="str">
            <v>Bh</v>
          </cell>
          <cell r="D173">
            <v>14200</v>
          </cell>
          <cell r="E173">
            <v>0</v>
          </cell>
          <cell r="F173">
            <v>0</v>
          </cell>
          <cell r="G173">
            <v>2</v>
          </cell>
          <cell r="H173">
            <v>28400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14200</v>
          </cell>
          <cell r="BB173">
            <v>0</v>
          </cell>
          <cell r="BC173">
            <v>1</v>
          </cell>
          <cell r="BD173">
            <v>14200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</row>
        <row r="174">
          <cell r="A174">
            <v>22</v>
          </cell>
          <cell r="B174" t="str">
            <v>Stripting Knip</v>
          </cell>
          <cell r="C174" t="str">
            <v>Set</v>
          </cell>
          <cell r="D174">
            <v>13700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</row>
        <row r="175">
          <cell r="A175">
            <v>23</v>
          </cell>
          <cell r="B175" t="str">
            <v>Door Closer</v>
          </cell>
          <cell r="C175" t="str">
            <v>Set</v>
          </cell>
          <cell r="D175">
            <v>260800</v>
          </cell>
          <cell r="E175">
            <v>0</v>
          </cell>
          <cell r="F175">
            <v>0</v>
          </cell>
          <cell r="G175">
            <v>2</v>
          </cell>
          <cell r="H175">
            <v>521600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</row>
        <row r="176">
          <cell r="A176">
            <v>24</v>
          </cell>
          <cell r="B176" t="str">
            <v>Door Holder</v>
          </cell>
          <cell r="C176" t="str">
            <v>Set</v>
          </cell>
          <cell r="D176">
            <v>500000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</row>
        <row r="177">
          <cell r="A177">
            <v>25</v>
          </cell>
          <cell r="B177" t="str">
            <v>Door Stop</v>
          </cell>
          <cell r="C177" t="str">
            <v>Set</v>
          </cell>
          <cell r="D177">
            <v>32100</v>
          </cell>
          <cell r="E177">
            <v>0</v>
          </cell>
          <cell r="F177">
            <v>0</v>
          </cell>
          <cell r="G177">
            <v>0.10319999999999999</v>
          </cell>
          <cell r="H177">
            <v>3312.7199999999993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</row>
        <row r="178">
          <cell r="A178">
            <v>26</v>
          </cell>
          <cell r="B178" t="str">
            <v>Kaca bening 5 mm</v>
          </cell>
          <cell r="C178" t="str">
            <v>M2</v>
          </cell>
          <cell r="D178">
            <v>66700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0.10319999999999999</v>
          </cell>
          <cell r="J178">
            <v>6883.4399999999987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0.15809999999999999</v>
          </cell>
          <cell r="AR178">
            <v>10545.269999999999</v>
          </cell>
          <cell r="AS178">
            <v>0.15809999999999999</v>
          </cell>
          <cell r="AT178">
            <v>10545.269999999999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</row>
        <row r="179">
          <cell r="A179">
            <v>27</v>
          </cell>
          <cell r="B179" t="str">
            <v>Kaca bening 10 mm</v>
          </cell>
          <cell r="C179" t="str">
            <v>M2</v>
          </cell>
          <cell r="D179">
            <v>280895.75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23.1525</v>
          </cell>
          <cell r="P179">
            <v>6503438.8518749997</v>
          </cell>
          <cell r="Q179">
            <v>11.025</v>
          </cell>
          <cell r="R179">
            <v>3096875.6437500003</v>
          </cell>
          <cell r="S179">
            <v>6.6389999999999993</v>
          </cell>
          <cell r="T179">
            <v>1864866.8842499999</v>
          </cell>
          <cell r="U179">
            <v>6.6389999999999993</v>
          </cell>
          <cell r="V179">
            <v>1864866.8842499999</v>
          </cell>
          <cell r="W179">
            <v>0.34410000000000002</v>
          </cell>
          <cell r="X179">
            <v>96656.227575000012</v>
          </cell>
          <cell r="Y179">
            <v>0.34410000000000002</v>
          </cell>
          <cell r="Z179">
            <v>96656.227575000012</v>
          </cell>
          <cell r="AA179">
            <v>2.8280000000000003</v>
          </cell>
          <cell r="AB179">
            <v>794373.1810000001</v>
          </cell>
          <cell r="AC179">
            <v>2.8280000000000003</v>
          </cell>
          <cell r="AD179">
            <v>794373.1810000001</v>
          </cell>
          <cell r="AE179">
            <v>2.8839999999999999</v>
          </cell>
          <cell r="AF179">
            <v>810103.34299999999</v>
          </cell>
          <cell r="AG179">
            <v>1.26</v>
          </cell>
          <cell r="AH179">
            <v>353928.64500000002</v>
          </cell>
          <cell r="AI179">
            <v>1.57605</v>
          </cell>
          <cell r="AJ179">
            <v>442705.74678749999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1.375</v>
          </cell>
          <cell r="AP179">
            <v>386231.65625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</row>
        <row r="180">
          <cell r="A180">
            <v>28</v>
          </cell>
          <cell r="B180" t="str">
            <v>Kaca Bening 12 mm</v>
          </cell>
          <cell r="C180" t="str">
            <v>M2</v>
          </cell>
          <cell r="D180">
            <v>403787.64062499994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</row>
        <row r="181">
          <cell r="A181">
            <v>29</v>
          </cell>
          <cell r="B181" t="str">
            <v>Besi hollow 4/4</v>
          </cell>
          <cell r="C181" t="str">
            <v>M'</v>
          </cell>
          <cell r="D181">
            <v>48625.000000000051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5.09</v>
          </cell>
          <cell r="L181">
            <v>247501.25000000026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</row>
        <row r="182">
          <cell r="A182">
            <v>30</v>
          </cell>
          <cell r="B182" t="str">
            <v>Besi hollow 6/6</v>
          </cell>
          <cell r="C182" t="str">
            <v>M'</v>
          </cell>
          <cell r="D182">
            <v>74462.500000000058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5.09</v>
          </cell>
          <cell r="L182">
            <v>379014.12500000029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</row>
        <row r="183">
          <cell r="A183">
            <v>31</v>
          </cell>
          <cell r="B183" t="str">
            <v>Besi hollow 2.5/5</v>
          </cell>
          <cell r="C183" t="str">
            <v>Kg</v>
          </cell>
          <cell r="D183">
            <v>74462.500000000058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</row>
        <row r="184">
          <cell r="A184">
            <v>32</v>
          </cell>
          <cell r="B184" t="str">
            <v>Besi hollow 5/5</v>
          </cell>
          <cell r="C184" t="str">
            <v>Kg</v>
          </cell>
          <cell r="D184">
            <v>74462.500000000058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</row>
        <row r="185">
          <cell r="A185">
            <v>33</v>
          </cell>
          <cell r="B185" t="str">
            <v>Besi hollow 2/2</v>
          </cell>
          <cell r="C185" t="str">
            <v>Kg</v>
          </cell>
          <cell r="D185">
            <v>74462.500000000058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</row>
        <row r="186">
          <cell r="A186">
            <v>34</v>
          </cell>
          <cell r="B186" t="str">
            <v>Besi hollow 2/4</v>
          </cell>
          <cell r="C186" t="str">
            <v>Kg</v>
          </cell>
          <cell r="D186">
            <v>74462.500000000058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6.1991999999999994</v>
          </cell>
          <cell r="AZ186">
            <v>0</v>
          </cell>
          <cell r="BA186">
            <v>0</v>
          </cell>
          <cell r="BB186">
            <v>0</v>
          </cell>
          <cell r="BC186">
            <v>6.1991999999999994</v>
          </cell>
          <cell r="BD186">
            <v>461607.93000000034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</row>
        <row r="187">
          <cell r="A187">
            <v>35</v>
          </cell>
          <cell r="B187" t="str">
            <v>Kaca Tempered 12 mm</v>
          </cell>
          <cell r="C187" t="str">
            <v>M2</v>
          </cell>
          <cell r="D187">
            <v>528395.75</v>
          </cell>
          <cell r="E187">
            <v>4.3049999999999997</v>
          </cell>
          <cell r="F187">
            <v>2274743.7037499999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</row>
        <row r="188">
          <cell r="A188">
            <v>36</v>
          </cell>
          <cell r="B188" t="str">
            <v>Glass Block</v>
          </cell>
          <cell r="C188" t="str">
            <v>Bh</v>
          </cell>
          <cell r="D188">
            <v>45000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</row>
        <row r="189">
          <cell r="A189">
            <v>37</v>
          </cell>
          <cell r="B189" t="str">
            <v>Kaca Es</v>
          </cell>
          <cell r="C189" t="str">
            <v>M2</v>
          </cell>
          <cell r="D189">
            <v>66700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</row>
        <row r="190">
          <cell r="A190">
            <v>38</v>
          </cell>
          <cell r="B190" t="str">
            <v>Krepyak Kaca Nako + Kerangka</v>
          </cell>
          <cell r="C190" t="str">
            <v>M2</v>
          </cell>
          <cell r="D190">
            <v>81300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</row>
        <row r="191">
          <cell r="A191">
            <v>39</v>
          </cell>
          <cell r="B191" t="str">
            <v>Sticker Efek Kaca Es</v>
          </cell>
          <cell r="C191" t="str">
            <v>M2</v>
          </cell>
          <cell r="D191">
            <v>150000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4.1899999999999995</v>
          </cell>
          <cell r="T191">
            <v>628499.99999999988</v>
          </cell>
          <cell r="U191">
            <v>3.9323999999999999</v>
          </cell>
          <cell r="V191">
            <v>589860</v>
          </cell>
          <cell r="W191">
            <v>0</v>
          </cell>
          <cell r="X191">
            <v>0</v>
          </cell>
          <cell r="Y191">
            <v>0.16500000000000001</v>
          </cell>
          <cell r="Z191">
            <v>24750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0.31619999999999998</v>
          </cell>
          <cell r="AT191">
            <v>47430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</row>
        <row r="192">
          <cell r="A192">
            <v>40</v>
          </cell>
          <cell r="B192" t="str">
            <v>Rel Pintu Dorong</v>
          </cell>
          <cell r="C192" t="str">
            <v>M'</v>
          </cell>
          <cell r="D192">
            <v>275000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8.8000000000000007</v>
          </cell>
          <cell r="J192">
            <v>2420000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</row>
        <row r="193">
          <cell r="A193">
            <v>41</v>
          </cell>
          <cell r="B193" t="str">
            <v>Rolling Door</v>
          </cell>
          <cell r="C193" t="str">
            <v>M2</v>
          </cell>
          <cell r="D193">
            <v>358100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</row>
        <row r="194">
          <cell r="A194">
            <v>42</v>
          </cell>
          <cell r="B194" t="str">
            <v>Roster</v>
          </cell>
          <cell r="C194" t="str">
            <v>M2</v>
          </cell>
          <cell r="D194">
            <v>133850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530046</v>
          </cell>
          <cell r="BB194">
            <v>0</v>
          </cell>
          <cell r="BC194">
            <v>973089.50000000023</v>
          </cell>
          <cell r="BD194">
            <v>0</v>
          </cell>
          <cell r="BE194">
            <v>3.9600000000000004</v>
          </cell>
          <cell r="BF194">
            <v>530046</v>
          </cell>
          <cell r="BG194">
            <v>7.2700000000000014</v>
          </cell>
          <cell r="BH194">
            <v>973089.50000000023</v>
          </cell>
          <cell r="BI194">
            <v>0.64000000000000012</v>
          </cell>
          <cell r="BJ194">
            <v>85664.000000000015</v>
          </cell>
          <cell r="BK194">
            <v>0.64000000000000012</v>
          </cell>
          <cell r="BL194">
            <v>85664.000000000015</v>
          </cell>
          <cell r="BM194">
            <v>0.32000000000000006</v>
          </cell>
          <cell r="BN194">
            <v>42832.000000000007</v>
          </cell>
          <cell r="BO194">
            <v>0.72000000000000008</v>
          </cell>
          <cell r="BP194">
            <v>96372.000000000015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</row>
        <row r="195">
          <cell r="A195">
            <v>43</v>
          </cell>
          <cell r="B195" t="str">
            <v>Gipsum Board</v>
          </cell>
          <cell r="C195" t="str">
            <v>M2</v>
          </cell>
          <cell r="D195">
            <v>29000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</row>
        <row r="196">
          <cell r="A196">
            <v>44</v>
          </cell>
          <cell r="B196" t="str">
            <v>List Gipsum</v>
          </cell>
          <cell r="C196" t="str">
            <v>M'</v>
          </cell>
          <cell r="D196">
            <v>17300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</row>
        <row r="197">
          <cell r="A197">
            <v>45</v>
          </cell>
          <cell r="B197" t="str">
            <v>Sealent</v>
          </cell>
          <cell r="C197" t="str">
            <v>M'</v>
          </cell>
          <cell r="D197">
            <v>8400</v>
          </cell>
          <cell r="E197">
            <v>0</v>
          </cell>
          <cell r="F197">
            <v>0</v>
          </cell>
          <cell r="G197">
            <v>4.88</v>
          </cell>
          <cell r="H197">
            <v>40992</v>
          </cell>
          <cell r="I197">
            <v>4.88</v>
          </cell>
          <cell r="J197">
            <v>40992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40.319999999999993</v>
          </cell>
          <cell r="P197">
            <v>338687.99999999994</v>
          </cell>
          <cell r="Q197">
            <v>19.600000000000001</v>
          </cell>
          <cell r="R197">
            <v>164640</v>
          </cell>
          <cell r="S197">
            <v>58.63</v>
          </cell>
          <cell r="T197">
            <v>492492</v>
          </cell>
          <cell r="U197">
            <v>58.63</v>
          </cell>
          <cell r="V197">
            <v>492492</v>
          </cell>
          <cell r="W197">
            <v>5.6800000000000006</v>
          </cell>
          <cell r="X197">
            <v>47712.000000000007</v>
          </cell>
          <cell r="Y197">
            <v>5.6800000000000006</v>
          </cell>
          <cell r="Z197">
            <v>47712.000000000007</v>
          </cell>
          <cell r="AA197">
            <v>31</v>
          </cell>
          <cell r="AB197">
            <v>260400</v>
          </cell>
          <cell r="AC197">
            <v>31.400000000000002</v>
          </cell>
          <cell r="AD197">
            <v>263760</v>
          </cell>
          <cell r="AE197">
            <v>19.439999999999998</v>
          </cell>
          <cell r="AF197">
            <v>163295.99999999997</v>
          </cell>
          <cell r="AG197">
            <v>4.5999999999999996</v>
          </cell>
          <cell r="AH197">
            <v>38640</v>
          </cell>
          <cell r="AI197">
            <v>10.76</v>
          </cell>
          <cell r="AJ197">
            <v>90384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3.2800000000000002</v>
          </cell>
          <cell r="AR197">
            <v>27552.000000000004</v>
          </cell>
          <cell r="AS197">
            <v>3.2800000000000002</v>
          </cell>
          <cell r="AT197">
            <v>27552.000000000004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</row>
        <row r="198">
          <cell r="A198">
            <v>46</v>
          </cell>
          <cell r="B198" t="str">
            <v>Benangan Kusen</v>
          </cell>
          <cell r="C198" t="str">
            <v>M'</v>
          </cell>
          <cell r="D198">
            <v>4296.0074999999997</v>
          </cell>
          <cell r="E198">
            <v>6.1999999999999993</v>
          </cell>
          <cell r="F198">
            <v>26635.246499999994</v>
          </cell>
          <cell r="G198">
            <v>10.6</v>
          </cell>
          <cell r="H198">
            <v>45537.679499999998</v>
          </cell>
          <cell r="I198">
            <v>0</v>
          </cell>
          <cell r="J198">
            <v>0</v>
          </cell>
          <cell r="K198">
            <v>5.5990000000000002</v>
          </cell>
          <cell r="L198">
            <v>24053.345992499999</v>
          </cell>
          <cell r="M198">
            <v>5.7839999999999998</v>
          </cell>
          <cell r="N198">
            <v>24848.107379999998</v>
          </cell>
          <cell r="O198">
            <v>23.320000000000004</v>
          </cell>
          <cell r="P198">
            <v>100182.89490000001</v>
          </cell>
          <cell r="Q198">
            <v>13.5</v>
          </cell>
          <cell r="R198">
            <v>57996.101249999992</v>
          </cell>
          <cell r="S198">
            <v>21.6</v>
          </cell>
          <cell r="T198">
            <v>92793.762000000002</v>
          </cell>
          <cell r="U198">
            <v>21.6</v>
          </cell>
          <cell r="V198">
            <v>92793.762000000002</v>
          </cell>
          <cell r="W198">
            <v>6.4</v>
          </cell>
          <cell r="X198">
            <v>27494.448</v>
          </cell>
          <cell r="Y198">
            <v>6.4</v>
          </cell>
          <cell r="Z198">
            <v>27494.448</v>
          </cell>
          <cell r="AA198">
            <v>18.8</v>
          </cell>
          <cell r="AB198">
            <v>80764.940999999992</v>
          </cell>
          <cell r="AC198">
            <v>16.600000000000001</v>
          </cell>
          <cell r="AD198">
            <v>71313.724499999997</v>
          </cell>
          <cell r="AE198">
            <v>10.120000000000001</v>
          </cell>
          <cell r="AF198">
            <v>43475.5959</v>
          </cell>
          <cell r="AG198">
            <v>10</v>
          </cell>
          <cell r="AH198">
            <v>42960.074999999997</v>
          </cell>
          <cell r="AI198">
            <v>11.639999999999999</v>
          </cell>
          <cell r="AJ198">
            <v>50005.527299999994</v>
          </cell>
          <cell r="AK198">
            <v>20</v>
          </cell>
          <cell r="AL198">
            <v>85920.15</v>
          </cell>
          <cell r="AM198">
            <v>15.4</v>
          </cell>
          <cell r="AN198">
            <v>66158.515499999994</v>
          </cell>
          <cell r="AO198">
            <v>16.8</v>
          </cell>
          <cell r="AP198">
            <v>72172.925999999992</v>
          </cell>
          <cell r="AQ198">
            <v>4</v>
          </cell>
          <cell r="AR198">
            <v>17184.03</v>
          </cell>
          <cell r="AS198">
            <v>4</v>
          </cell>
          <cell r="AT198">
            <v>17184.03</v>
          </cell>
          <cell r="AU198">
            <v>4</v>
          </cell>
          <cell r="AV198">
            <v>17184.03</v>
          </cell>
          <cell r="AW198">
            <v>22.8</v>
          </cell>
          <cell r="AX198">
            <v>97948.97099999999</v>
          </cell>
          <cell r="AY198">
            <v>22.9</v>
          </cell>
          <cell r="AZ198">
            <v>98378.571749999988</v>
          </cell>
          <cell r="BA198">
            <v>39.200000000000003</v>
          </cell>
          <cell r="BB198">
            <v>168403.49400000001</v>
          </cell>
          <cell r="BC198">
            <v>0</v>
          </cell>
          <cell r="BD198">
            <v>0</v>
          </cell>
          <cell r="BE198">
            <v>69.599999999999994</v>
          </cell>
          <cell r="BF198">
            <v>299002.12199999997</v>
          </cell>
          <cell r="BG198">
            <v>117.6</v>
          </cell>
          <cell r="BH198">
            <v>505210.48199999996</v>
          </cell>
          <cell r="BI198">
            <v>8</v>
          </cell>
          <cell r="BJ198">
            <v>34368.06</v>
          </cell>
          <cell r="BK198">
            <v>8</v>
          </cell>
          <cell r="BL198">
            <v>34368.06</v>
          </cell>
          <cell r="BM198">
            <v>4.8000000000000007</v>
          </cell>
          <cell r="BN198">
            <v>20620.836000000003</v>
          </cell>
          <cell r="BO198">
            <v>15.200000000000001</v>
          </cell>
          <cell r="BP198">
            <v>65299.313999999998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</row>
        <row r="199">
          <cell r="A199">
            <v>47</v>
          </cell>
          <cell r="B199" t="str">
            <v xml:space="preserve">Cat Kayu </v>
          </cell>
          <cell r="C199" t="str">
            <v>M2</v>
          </cell>
          <cell r="D199">
            <v>19370.5</v>
          </cell>
          <cell r="E199">
            <v>0</v>
          </cell>
          <cell r="F199">
            <v>0</v>
          </cell>
          <cell r="G199">
            <v>4.68</v>
          </cell>
          <cell r="H199">
            <v>90653.939999999988</v>
          </cell>
          <cell r="I199">
            <v>4.7</v>
          </cell>
          <cell r="J199">
            <v>91041.35</v>
          </cell>
          <cell r="K199">
            <v>0</v>
          </cell>
          <cell r="L199">
            <v>0</v>
          </cell>
          <cell r="M199">
            <v>4.0991999999999997</v>
          </cell>
          <cell r="N199">
            <v>79403.553599999999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3.3503999999999992</v>
          </cell>
          <cell r="AL199">
            <v>64898.923199999983</v>
          </cell>
          <cell r="AM199">
            <v>2.2895999999999996</v>
          </cell>
          <cell r="AN199">
            <v>44350.696799999991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</row>
        <row r="200">
          <cell r="A200">
            <v>48</v>
          </cell>
          <cell r="B200" t="str">
            <v>Cat Besi</v>
          </cell>
          <cell r="C200" t="str">
            <v>M2</v>
          </cell>
          <cell r="D200">
            <v>13698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5.6445590696960588</v>
          </cell>
          <cell r="L200">
            <v>77319.170136696615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0.12169439999999999</v>
          </cell>
          <cell r="AL200">
            <v>1666.9698911999999</v>
          </cell>
          <cell r="AM200">
            <v>0.15644160000000001</v>
          </cell>
          <cell r="AN200">
            <v>2142.9370368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0.7439039999999999</v>
          </cell>
          <cell r="AZ200">
            <v>0</v>
          </cell>
          <cell r="BA200">
            <v>0</v>
          </cell>
          <cell r="BB200">
            <v>0</v>
          </cell>
          <cell r="BC200">
            <v>0.7439039999999999</v>
          </cell>
          <cell r="BD200">
            <v>10189.996991999998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</row>
        <row r="201">
          <cell r="A201">
            <v>49</v>
          </cell>
          <cell r="B201" t="str">
            <v>Cat Dinding</v>
          </cell>
          <cell r="C201" t="str">
            <v>M2</v>
          </cell>
          <cell r="D201">
            <v>9900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78408.000000000015</v>
          </cell>
          <cell r="BB201">
            <v>0</v>
          </cell>
          <cell r="BC201">
            <v>143946.00000000003</v>
          </cell>
          <cell r="BD201">
            <v>0</v>
          </cell>
          <cell r="BE201">
            <v>7.9200000000000008</v>
          </cell>
          <cell r="BF201">
            <v>78408.000000000015</v>
          </cell>
          <cell r="BG201">
            <v>14.540000000000003</v>
          </cell>
          <cell r="BH201">
            <v>143946.00000000003</v>
          </cell>
          <cell r="BI201">
            <v>1.2800000000000002</v>
          </cell>
          <cell r="BJ201">
            <v>12672.000000000002</v>
          </cell>
          <cell r="BK201">
            <v>1.2800000000000002</v>
          </cell>
          <cell r="BL201">
            <v>12672.000000000002</v>
          </cell>
          <cell r="BM201">
            <v>0.64000000000000012</v>
          </cell>
          <cell r="BN201">
            <v>6336.0000000000009</v>
          </cell>
          <cell r="BO201">
            <v>1.4400000000000002</v>
          </cell>
          <cell r="BP201">
            <v>14256.000000000002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</row>
        <row r="202">
          <cell r="A202">
            <v>50</v>
          </cell>
          <cell r="B202" t="str">
            <v>Plesteran Camprot</v>
          </cell>
          <cell r="C202" t="str">
            <v>M2</v>
          </cell>
          <cell r="D202">
            <v>14600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DR202">
            <v>0</v>
          </cell>
          <cell r="EB202">
            <v>0</v>
          </cell>
          <cell r="EL202">
            <v>0</v>
          </cell>
          <cell r="EV202">
            <v>0</v>
          </cell>
        </row>
        <row r="203">
          <cell r="A203">
            <v>51</v>
          </cell>
          <cell r="B203" t="str">
            <v>Rangka Metal Furring</v>
          </cell>
          <cell r="C203" t="str">
            <v>M'</v>
          </cell>
          <cell r="D203">
            <v>90000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</row>
        <row r="204">
          <cell r="A204">
            <v>0</v>
          </cell>
        </row>
        <row r="205">
          <cell r="B205" t="str">
            <v>Jumlah Harga</v>
          </cell>
          <cell r="C205">
            <v>3776944.5502499999</v>
          </cell>
          <cell r="D205">
            <v>1212064.3395</v>
          </cell>
          <cell r="E205">
            <v>2611716.79</v>
          </cell>
          <cell r="F205">
            <v>3776944.5502499999</v>
          </cell>
          <cell r="G205">
            <v>1690743.9109799999</v>
          </cell>
          <cell r="H205">
            <v>1212064.3395</v>
          </cell>
          <cell r="I205">
            <v>5374906.3450000007</v>
          </cell>
          <cell r="J205">
            <v>2611716.79</v>
          </cell>
          <cell r="K205">
            <v>3040012.6462500002</v>
          </cell>
          <cell r="L205">
            <v>1760337.7291291971</v>
          </cell>
          <cell r="M205">
            <v>196612.67557500003</v>
          </cell>
          <cell r="N205">
            <v>1690743.9109799999</v>
          </cell>
          <cell r="O205">
            <v>1129446.9055000001</v>
          </cell>
          <cell r="P205">
            <v>10353390.146775</v>
          </cell>
          <cell r="Q205">
            <v>435528.72000000003</v>
          </cell>
          <cell r="R205">
            <v>5374906.3450000007</v>
          </cell>
          <cell r="S205">
            <v>2224721.0070912</v>
          </cell>
          <cell r="T205">
            <v>3078652.6462499998</v>
          </cell>
          <cell r="U205">
            <v>639579.18224999995</v>
          </cell>
          <cell r="V205">
            <v>3040012.6462500002</v>
          </cell>
          <cell r="W205">
            <v>102711.3</v>
          </cell>
          <cell r="X205">
            <v>171862.67557500003</v>
          </cell>
          <cell r="Y205">
            <v>1081914.4709999999</v>
          </cell>
          <cell r="Z205">
            <v>196612.67557500003</v>
          </cell>
          <cell r="AA205">
            <v>2117592.2939999998</v>
          </cell>
          <cell r="AB205">
            <v>1441660.7220000001</v>
          </cell>
          <cell r="AC205">
            <v>907456.12199999997</v>
          </cell>
          <cell r="AD205">
            <v>1129446.9055000001</v>
          </cell>
          <cell r="AE205">
            <v>132704.06000000003</v>
          </cell>
          <cell r="AF205">
            <v>1016874.9389</v>
          </cell>
          <cell r="AG205">
            <v>0</v>
          </cell>
          <cell r="AH205">
            <v>435528.72000000003</v>
          </cell>
          <cell r="AI205">
            <v>0</v>
          </cell>
          <cell r="AJ205">
            <v>583095.27408749994</v>
          </cell>
          <cell r="AK205">
            <v>0</v>
          </cell>
          <cell r="AL205">
            <v>2224721.0070912</v>
          </cell>
          <cell r="AM205">
            <v>0</v>
          </cell>
          <cell r="AN205">
            <v>1706171.6733768</v>
          </cell>
          <cell r="AO205">
            <v>0</v>
          </cell>
          <cell r="AP205">
            <v>639579.18224999995</v>
          </cell>
          <cell r="AQ205">
            <v>0</v>
          </cell>
          <cell r="AR205">
            <v>55281.3</v>
          </cell>
          <cell r="AS205">
            <v>0</v>
          </cell>
          <cell r="AT205">
            <v>102711.3</v>
          </cell>
          <cell r="AU205">
            <v>0</v>
          </cell>
          <cell r="AV205">
            <v>119641.39</v>
          </cell>
          <cell r="AW205">
            <v>0</v>
          </cell>
          <cell r="AX205">
            <v>1081914.4709999999</v>
          </cell>
          <cell r="AY205">
            <v>0</v>
          </cell>
          <cell r="AZ205">
            <v>1072972.9717499998</v>
          </cell>
          <cell r="BA205">
            <v>0</v>
          </cell>
          <cell r="BB205">
            <v>2117592.2939999998</v>
          </cell>
          <cell r="BC205">
            <v>0</v>
          </cell>
          <cell r="BD205">
            <v>1524015.9269920003</v>
          </cell>
          <cell r="BE205">
            <v>0</v>
          </cell>
          <cell r="BF205">
            <v>907456.12199999997</v>
          </cell>
          <cell r="BG205">
            <v>0</v>
          </cell>
          <cell r="BH205">
            <v>1622245.9820000003</v>
          </cell>
          <cell r="BI205">
            <v>0</v>
          </cell>
          <cell r="BJ205">
            <v>132704.06000000003</v>
          </cell>
          <cell r="BK205">
            <v>0</v>
          </cell>
          <cell r="BL205">
            <v>132704.06000000003</v>
          </cell>
          <cell r="BM205">
            <v>0</v>
          </cell>
          <cell r="BN205">
            <v>69788.83600000001</v>
          </cell>
          <cell r="BO205">
            <v>0</v>
          </cell>
          <cell r="BP205">
            <v>175927.31400000001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X205">
            <v>102711.3</v>
          </cell>
          <cell r="DH205">
            <v>119641.39</v>
          </cell>
          <cell r="DR205">
            <v>1081914.4709999999</v>
          </cell>
          <cell r="EB205">
            <v>1072972.9717499998</v>
          </cell>
          <cell r="EL205">
            <v>2117592.2939999998</v>
          </cell>
          <cell r="EV205">
            <v>1524015.9269920003</v>
          </cell>
          <cell r="FF205">
            <v>907456.12199999997</v>
          </cell>
          <cell r="FP205">
            <v>1622245.9820000003</v>
          </cell>
          <cell r="FZ205">
            <v>132704.06000000003</v>
          </cell>
        </row>
        <row r="206">
          <cell r="F206">
            <v>6424805.5502499994</v>
          </cell>
          <cell r="G206">
            <v>4349487.5559539944</v>
          </cell>
          <cell r="H206">
            <v>2566512.0490891971</v>
          </cell>
          <cell r="I206">
            <v>1690743.9109799999</v>
          </cell>
          <cell r="J206">
            <v>4349487.5559539944</v>
          </cell>
          <cell r="K206">
            <v>5374906.3450000007</v>
          </cell>
          <cell r="L206">
            <v>2566512.0490891971</v>
          </cell>
          <cell r="M206">
            <v>3087805.2562500001</v>
          </cell>
          <cell r="N206">
            <v>1690743.9109799999</v>
          </cell>
          <cell r="O206">
            <v>196612.67557500003</v>
          </cell>
          <cell r="P206">
            <v>10353390.146775</v>
          </cell>
          <cell r="Q206">
            <v>1129446.9055000001</v>
          </cell>
          <cell r="R206">
            <v>5374906.3450000007</v>
          </cell>
          <cell r="S206" t="str">
            <v>J8 TK = J10 SD</v>
          </cell>
          <cell r="T206">
            <v>3126445.2562500001</v>
          </cell>
          <cell r="U206">
            <v>0</v>
          </cell>
          <cell r="V206">
            <v>3087805.2562500001</v>
          </cell>
          <cell r="W206">
            <v>0</v>
          </cell>
          <cell r="X206">
            <v>171862.67557500003</v>
          </cell>
          <cell r="Y206">
            <v>0</v>
          </cell>
          <cell r="Z206">
            <v>196612.67557500003</v>
          </cell>
          <cell r="AA206">
            <v>0</v>
          </cell>
          <cell r="AB206">
            <v>1497887.3220000002</v>
          </cell>
          <cell r="AC206">
            <v>0</v>
          </cell>
          <cell r="AD206">
            <v>1129446.9055000001</v>
          </cell>
          <cell r="AE206">
            <v>0</v>
          </cell>
          <cell r="AF206">
            <v>0</v>
          </cell>
          <cell r="AG206">
            <v>0</v>
          </cell>
          <cell r="AH206" t="str">
            <v>J7 TK = J9 SD</v>
          </cell>
          <cell r="AI206">
            <v>0</v>
          </cell>
          <cell r="AJ206" t="str">
            <v>J8 TK = J10 SD</v>
          </cell>
        </row>
        <row r="207">
          <cell r="J207">
            <v>-1737770.7659539944</v>
          </cell>
          <cell r="K207">
            <v>-806174.31995999999</v>
          </cell>
          <cell r="L207">
            <v>-806174.31995999999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R208">
            <v>0</v>
          </cell>
        </row>
        <row r="209">
          <cell r="A209" t="str">
            <v>No.</v>
          </cell>
          <cell r="B209" t="str">
            <v>Item Pekerjaan</v>
          </cell>
          <cell r="C209" t="str">
            <v>Satuan</v>
          </cell>
          <cell r="D209" t="str">
            <v>Harga Satuan</v>
          </cell>
          <cell r="E209" t="str">
            <v>P1</v>
          </cell>
          <cell r="F209" t="str">
            <v>P2</v>
          </cell>
          <cell r="G209" t="str">
            <v>P2</v>
          </cell>
          <cell r="H209" t="str">
            <v>P4</v>
          </cell>
          <cell r="I209" t="str">
            <v>P3</v>
          </cell>
          <cell r="J209" t="str">
            <v>P6</v>
          </cell>
          <cell r="K209" t="str">
            <v>P4</v>
          </cell>
          <cell r="L209" t="str">
            <v>P8</v>
          </cell>
          <cell r="M209" t="str">
            <v>P5</v>
          </cell>
          <cell r="N209" t="str">
            <v>J1</v>
          </cell>
          <cell r="O209" t="str">
            <v>P6</v>
          </cell>
          <cell r="P209" t="str">
            <v>J2</v>
          </cell>
          <cell r="Q209" t="str">
            <v>P7</v>
          </cell>
          <cell r="R209" t="str">
            <v>J3</v>
          </cell>
          <cell r="S209" t="str">
            <v>P8</v>
          </cell>
          <cell r="T209" t="str">
            <v>J5</v>
          </cell>
          <cell r="U209" t="str">
            <v>P9</v>
          </cell>
          <cell r="V209" t="str">
            <v>J7</v>
          </cell>
          <cell r="W209" t="str">
            <v>J1</v>
          </cell>
          <cell r="X209" t="str">
            <v>BV1</v>
          </cell>
          <cell r="Y209" t="str">
            <v>J1'</v>
          </cell>
          <cell r="Z209" t="str">
            <v>M2</v>
          </cell>
          <cell r="AA209" t="str">
            <v>J2</v>
          </cell>
          <cell r="AB209" t="str">
            <v>R1</v>
          </cell>
          <cell r="AC209" t="str">
            <v>J2'</v>
          </cell>
          <cell r="AD209" t="str">
            <v>R2</v>
          </cell>
          <cell r="AE209" t="str">
            <v>J3</v>
          </cell>
          <cell r="AF209" t="str">
            <v>R3</v>
          </cell>
          <cell r="AG209" t="str">
            <v>J4</v>
          </cell>
          <cell r="AH209" t="str">
            <v>R5</v>
          </cell>
          <cell r="AI209" t="str">
            <v>J5</v>
          </cell>
          <cell r="AJ209" t="str">
            <v>R7</v>
          </cell>
          <cell r="AK209" t="str">
            <v>J6</v>
          </cell>
          <cell r="AL209" t="str">
            <v>R9</v>
          </cell>
          <cell r="AM209" t="str">
            <v>J7</v>
          </cell>
          <cell r="AN209" t="str">
            <v>R10'</v>
          </cell>
          <cell r="AO209" t="str">
            <v>J8</v>
          </cell>
          <cell r="AP209" t="str">
            <v>R11'</v>
          </cell>
          <cell r="AQ209" t="str">
            <v>BV1</v>
          </cell>
          <cell r="AR209" t="str">
            <v>R13</v>
          </cell>
          <cell r="AS209" t="str">
            <v>M1</v>
          </cell>
          <cell r="AT209" t="str">
            <v>R15</v>
          </cell>
          <cell r="AU209" t="str">
            <v>M2</v>
          </cell>
          <cell r="AV209" t="str">
            <v>R17</v>
          </cell>
          <cell r="AW209" t="str">
            <v>M3</v>
          </cell>
          <cell r="AX209">
            <v>0</v>
          </cell>
          <cell r="AY209" t="str">
            <v>R1</v>
          </cell>
          <cell r="AZ209">
            <v>0</v>
          </cell>
          <cell r="BA209" t="str">
            <v>R1'</v>
          </cell>
          <cell r="BB209">
            <v>0</v>
          </cell>
          <cell r="BC209" t="str">
            <v>R2</v>
          </cell>
          <cell r="BD209">
            <v>0</v>
          </cell>
          <cell r="BE209" t="str">
            <v>R2'</v>
          </cell>
          <cell r="BF209">
            <v>0</v>
          </cell>
          <cell r="BG209" t="str">
            <v>R3</v>
          </cell>
          <cell r="BH209">
            <v>0</v>
          </cell>
          <cell r="BI209" t="str">
            <v>R4</v>
          </cell>
          <cell r="BJ209">
            <v>0</v>
          </cell>
          <cell r="BK209" t="str">
            <v>R5</v>
          </cell>
          <cell r="BL209">
            <v>0</v>
          </cell>
          <cell r="BM209" t="str">
            <v>R6</v>
          </cell>
          <cell r="BN209">
            <v>0</v>
          </cell>
          <cell r="BO209" t="str">
            <v>R7</v>
          </cell>
          <cell r="BP209">
            <v>0</v>
          </cell>
          <cell r="BQ209" t="str">
            <v>R8</v>
          </cell>
          <cell r="BR209">
            <v>0</v>
          </cell>
          <cell r="BS209" t="str">
            <v>R9</v>
          </cell>
          <cell r="BT209">
            <v>0</v>
          </cell>
          <cell r="BU209" t="str">
            <v>R10</v>
          </cell>
          <cell r="BV209">
            <v>0</v>
          </cell>
          <cell r="BW209" t="str">
            <v>R10'</v>
          </cell>
          <cell r="BX209">
            <v>0</v>
          </cell>
          <cell r="BY209" t="str">
            <v>R11</v>
          </cell>
          <cell r="BZ209">
            <v>0</v>
          </cell>
          <cell r="CA209" t="str">
            <v>R11'</v>
          </cell>
          <cell r="CB209">
            <v>0</v>
          </cell>
          <cell r="CC209" t="str">
            <v>R12</v>
          </cell>
          <cell r="CD209">
            <v>0</v>
          </cell>
          <cell r="CE209" t="str">
            <v>R13</v>
          </cell>
          <cell r="CF209">
            <v>0</v>
          </cell>
          <cell r="CG209" t="str">
            <v>R14</v>
          </cell>
          <cell r="CH209">
            <v>0</v>
          </cell>
          <cell r="CI209" t="str">
            <v>R15</v>
          </cell>
          <cell r="CJ209">
            <v>0</v>
          </cell>
          <cell r="CK209" t="str">
            <v>R16</v>
          </cell>
          <cell r="CL209">
            <v>0</v>
          </cell>
          <cell r="CM209" t="str">
            <v>R17</v>
          </cell>
          <cell r="CN209">
            <v>0</v>
          </cell>
          <cell r="CO209" t="str">
            <v>R18</v>
          </cell>
        </row>
        <row r="210">
          <cell r="D210" t="str">
            <v>Rp.</v>
          </cell>
          <cell r="E210" t="str">
            <v>Vol.</v>
          </cell>
          <cell r="F210" t="str">
            <v>Jumlah Harga</v>
          </cell>
          <cell r="G210" t="str">
            <v>Vol.</v>
          </cell>
          <cell r="H210" t="str">
            <v>Jumlah Harga</v>
          </cell>
          <cell r="I210" t="str">
            <v>Vol.</v>
          </cell>
          <cell r="J210" t="str">
            <v>Jumlah Harga</v>
          </cell>
          <cell r="K210" t="str">
            <v>Vol.</v>
          </cell>
          <cell r="L210" t="str">
            <v>Jumlah Harga</v>
          </cell>
          <cell r="M210" t="str">
            <v>Vol.</v>
          </cell>
          <cell r="N210" t="str">
            <v>Jumlah Harga</v>
          </cell>
          <cell r="O210" t="str">
            <v>Vol.</v>
          </cell>
          <cell r="P210" t="str">
            <v>Jumlah Harga</v>
          </cell>
          <cell r="Q210" t="str">
            <v>Vol.</v>
          </cell>
          <cell r="R210" t="str">
            <v>Jumlah Harga</v>
          </cell>
          <cell r="S210" t="str">
            <v>Vol.</v>
          </cell>
          <cell r="T210" t="str">
            <v>Jumlah Harga</v>
          </cell>
          <cell r="U210" t="str">
            <v>Vol.</v>
          </cell>
          <cell r="V210" t="str">
            <v>Jumlah Harga</v>
          </cell>
          <cell r="W210" t="str">
            <v>Vol.</v>
          </cell>
          <cell r="X210" t="str">
            <v>Jumlah Harga</v>
          </cell>
          <cell r="Y210" t="str">
            <v>Vol.</v>
          </cell>
          <cell r="Z210" t="str">
            <v>Jumlah Harga</v>
          </cell>
          <cell r="AA210" t="str">
            <v>Vol.</v>
          </cell>
          <cell r="AB210" t="str">
            <v>Jumlah Harga</v>
          </cell>
          <cell r="AC210" t="str">
            <v>Vol.</v>
          </cell>
          <cell r="AD210" t="str">
            <v>Jumlah Harga</v>
          </cell>
          <cell r="AE210" t="str">
            <v>Vol.</v>
          </cell>
          <cell r="AF210" t="str">
            <v>Jumlah Harga</v>
          </cell>
          <cell r="AG210" t="str">
            <v>Vol.</v>
          </cell>
          <cell r="AH210" t="str">
            <v>Jumlah Harga</v>
          </cell>
          <cell r="AI210" t="str">
            <v>Vol.</v>
          </cell>
          <cell r="AJ210" t="str">
            <v>Jumlah Harga</v>
          </cell>
          <cell r="AK210" t="str">
            <v>Vol.</v>
          </cell>
          <cell r="AL210" t="str">
            <v>Jumlah Harga</v>
          </cell>
          <cell r="AM210" t="str">
            <v>Vol.</v>
          </cell>
          <cell r="AN210" t="str">
            <v>Jumlah Harga</v>
          </cell>
          <cell r="AO210" t="str">
            <v>Vol.</v>
          </cell>
          <cell r="AP210" t="str">
            <v>Jumlah Harga</v>
          </cell>
          <cell r="AQ210" t="str">
            <v>Vol.</v>
          </cell>
          <cell r="AR210" t="str">
            <v>Jumlah Harga</v>
          </cell>
          <cell r="AS210" t="str">
            <v>Vol.</v>
          </cell>
          <cell r="AT210" t="str">
            <v>Jumlah Harga</v>
          </cell>
          <cell r="AU210" t="str">
            <v>Vol.</v>
          </cell>
          <cell r="AV210" t="str">
            <v>Jumlah Harga</v>
          </cell>
          <cell r="AW210" t="str">
            <v>Vol.</v>
          </cell>
          <cell r="AX210" t="str">
            <v>Jumlah Harga</v>
          </cell>
          <cell r="AY210" t="str">
            <v>Vol.</v>
          </cell>
          <cell r="AZ210" t="str">
            <v>Jumlah Harga</v>
          </cell>
          <cell r="BA210" t="str">
            <v>Vol.</v>
          </cell>
          <cell r="BB210" t="str">
            <v>Jumlah Harga</v>
          </cell>
          <cell r="BC210" t="str">
            <v>Vol.</v>
          </cell>
          <cell r="BD210" t="str">
            <v>Jumlah Harga</v>
          </cell>
          <cell r="BE210" t="str">
            <v>Vol.</v>
          </cell>
          <cell r="BF210" t="str">
            <v>Jumlah Harga</v>
          </cell>
          <cell r="BG210" t="str">
            <v>Vol.</v>
          </cell>
          <cell r="BH210" t="str">
            <v>Jumlah Harga</v>
          </cell>
          <cell r="BI210" t="str">
            <v>Vol.</v>
          </cell>
          <cell r="BJ210" t="str">
            <v>Jumlah Harga</v>
          </cell>
          <cell r="BK210" t="str">
            <v>Vol.</v>
          </cell>
          <cell r="BL210" t="str">
            <v>Jumlah Harga</v>
          </cell>
          <cell r="BM210" t="str">
            <v>Vol.</v>
          </cell>
          <cell r="BN210" t="str">
            <v>Jumlah Harga</v>
          </cell>
          <cell r="BO210" t="str">
            <v>Vol.</v>
          </cell>
          <cell r="BP210" t="str">
            <v>Jumlah Harga</v>
          </cell>
          <cell r="BQ210" t="str">
            <v>Vol.</v>
          </cell>
          <cell r="BR210" t="str">
            <v>Jumlah Harga</v>
          </cell>
          <cell r="BS210" t="str">
            <v>Vol.</v>
          </cell>
          <cell r="BT210" t="str">
            <v>Jumlah Harga</v>
          </cell>
          <cell r="BU210" t="str">
            <v>Vol.</v>
          </cell>
          <cell r="BV210" t="str">
            <v>Jumlah Harga</v>
          </cell>
          <cell r="BW210" t="str">
            <v>Vol.</v>
          </cell>
          <cell r="BX210" t="str">
            <v>Jumlah Harga</v>
          </cell>
          <cell r="BY210" t="str">
            <v>Vol.</v>
          </cell>
          <cell r="BZ210" t="str">
            <v>Jumlah Harga</v>
          </cell>
          <cell r="CA210" t="str">
            <v>Vol.</v>
          </cell>
          <cell r="CB210" t="str">
            <v>Jumlah Harga</v>
          </cell>
          <cell r="CC210" t="str">
            <v>Vol.</v>
          </cell>
          <cell r="CD210" t="str">
            <v>Jumlah Harga</v>
          </cell>
          <cell r="CE210" t="str">
            <v>Vol.</v>
          </cell>
          <cell r="CF210" t="str">
            <v>Jumlah Harga</v>
          </cell>
          <cell r="CG210" t="str">
            <v>Vol.</v>
          </cell>
          <cell r="CH210" t="str">
            <v>Jumlah Harga</v>
          </cell>
          <cell r="CI210" t="str">
            <v>Vol.</v>
          </cell>
          <cell r="CJ210" t="str">
            <v>Jumlah Harga</v>
          </cell>
          <cell r="CK210" t="str">
            <v>Vol.</v>
          </cell>
          <cell r="CL210" t="str">
            <v>Jumlah Harga</v>
          </cell>
          <cell r="CM210" t="str">
            <v>Vol.</v>
          </cell>
          <cell r="CN210" t="str">
            <v>Jumlah Harga</v>
          </cell>
          <cell r="CO210" t="str">
            <v>Vol.</v>
          </cell>
          <cell r="CP210" t="str">
            <v>Jumlah Harga</v>
          </cell>
        </row>
        <row r="211">
          <cell r="A211" t="str">
            <v>I.</v>
          </cell>
          <cell r="B211" t="str">
            <v>UNIT BANGUNAN SMA</v>
          </cell>
          <cell r="D211" t="str">
            <v>Rp.</v>
          </cell>
          <cell r="E211" t="str">
            <v>Vol.</v>
          </cell>
          <cell r="F211" t="str">
            <v>Jumlah Harga</v>
          </cell>
          <cell r="G211" t="str">
            <v>Vol.</v>
          </cell>
          <cell r="H211" t="str">
            <v>Jumlah Harga</v>
          </cell>
          <cell r="I211" t="str">
            <v>Vol.</v>
          </cell>
          <cell r="J211" t="str">
            <v>Jumlah Harga</v>
          </cell>
          <cell r="K211" t="str">
            <v>Vol.</v>
          </cell>
          <cell r="L211" t="str">
            <v>Jumlah Harga</v>
          </cell>
          <cell r="M211" t="str">
            <v>Vol.</v>
          </cell>
          <cell r="N211" t="str">
            <v>Jumlah Harga</v>
          </cell>
          <cell r="O211" t="str">
            <v>Vol.</v>
          </cell>
          <cell r="P211" t="str">
            <v>Jumlah Harga</v>
          </cell>
          <cell r="Q211" t="str">
            <v>Vol.</v>
          </cell>
          <cell r="R211" t="str">
            <v>Jumlah Harga</v>
          </cell>
          <cell r="S211" t="str">
            <v>Vol.</v>
          </cell>
          <cell r="T211" t="str">
            <v>Jumlah Harga</v>
          </cell>
          <cell r="U211" t="str">
            <v>Vol.</v>
          </cell>
          <cell r="V211" t="str">
            <v>Jumlah Harga</v>
          </cell>
          <cell r="W211" t="str">
            <v>Vol.</v>
          </cell>
          <cell r="X211" t="str">
            <v>Jumlah Harga</v>
          </cell>
          <cell r="Y211" t="str">
            <v>Vol.</v>
          </cell>
          <cell r="Z211" t="str">
            <v>Jumlah Harga</v>
          </cell>
          <cell r="AA211" t="str">
            <v>Vol.</v>
          </cell>
          <cell r="AB211" t="str">
            <v>Jumlah Harga</v>
          </cell>
          <cell r="AC211" t="str">
            <v>Vol.</v>
          </cell>
          <cell r="AD211" t="str">
            <v>Jumlah Harga</v>
          </cell>
          <cell r="AE211" t="str">
            <v>Vol.</v>
          </cell>
          <cell r="AF211" t="str">
            <v>Jumlah Harga</v>
          </cell>
          <cell r="AG211" t="str">
            <v>Vol.</v>
          </cell>
          <cell r="AH211" t="str">
            <v>Jumlah Harga</v>
          </cell>
          <cell r="AI211" t="str">
            <v>Vol.</v>
          </cell>
          <cell r="AJ211" t="str">
            <v>Jumlah Harga</v>
          </cell>
          <cell r="AK211" t="str">
            <v>Vol.</v>
          </cell>
          <cell r="AL211" t="str">
            <v>Jumlah Harga</v>
          </cell>
          <cell r="AM211" t="str">
            <v>Vol.</v>
          </cell>
          <cell r="AN211" t="str">
            <v>Jumlah Harga</v>
          </cell>
          <cell r="AO211" t="str">
            <v>Vol.</v>
          </cell>
          <cell r="AP211" t="str">
            <v>Jumlah Harga</v>
          </cell>
          <cell r="AQ211" t="str">
            <v>Vol.</v>
          </cell>
          <cell r="AR211" t="str">
            <v>Jumlah Harga</v>
          </cell>
          <cell r="AS211" t="str">
            <v>Vol.</v>
          </cell>
          <cell r="AT211" t="str">
            <v>Jumlah Harga</v>
          </cell>
          <cell r="AU211" t="str">
            <v>Vol.</v>
          </cell>
          <cell r="AV211" t="str">
            <v>Jumlah Harga</v>
          </cell>
          <cell r="AW211" t="str">
            <v>Vol.</v>
          </cell>
          <cell r="AX211" t="str">
            <v>Jumlah Harga</v>
          </cell>
          <cell r="AY211" t="str">
            <v>Vol.</v>
          </cell>
          <cell r="AZ211" t="str">
            <v>Jumlah Harga</v>
          </cell>
          <cell r="BA211" t="str">
            <v>Vol.</v>
          </cell>
          <cell r="BB211" t="str">
            <v>Jumlah Harga</v>
          </cell>
          <cell r="BC211" t="str">
            <v>Vol.</v>
          </cell>
          <cell r="BD211" t="str">
            <v>Jumlah Harga</v>
          </cell>
          <cell r="BE211" t="str">
            <v>Vol.</v>
          </cell>
          <cell r="BF211" t="str">
            <v>Jumlah Harga</v>
          </cell>
          <cell r="BG211" t="str">
            <v>Vol.</v>
          </cell>
          <cell r="BH211" t="str">
            <v>Jumlah Harga</v>
          </cell>
          <cell r="BI211" t="str">
            <v>Vol.</v>
          </cell>
          <cell r="BJ211" t="str">
            <v>Jumlah Harga</v>
          </cell>
          <cell r="BK211" t="str">
            <v>Vol.</v>
          </cell>
          <cell r="BL211" t="str">
            <v>Jumlah Harga</v>
          </cell>
          <cell r="BM211" t="str">
            <v>Vol.</v>
          </cell>
          <cell r="BN211" t="str">
            <v>Jumlah Harga</v>
          </cell>
          <cell r="BO211" t="str">
            <v>Vol.</v>
          </cell>
          <cell r="BP211" t="str">
            <v>Jumlah Harga</v>
          </cell>
          <cell r="BQ211" t="str">
            <v>Vol.</v>
          </cell>
          <cell r="BR211" t="str">
            <v>Jumlah Harga</v>
          </cell>
          <cell r="BS211" t="str">
            <v>Vol.</v>
          </cell>
          <cell r="BT211" t="str">
            <v>Jumlah Harga</v>
          </cell>
          <cell r="BU211" t="str">
            <v>Vol.</v>
          </cell>
          <cell r="BV211" t="str">
            <v>Jumlah Harga</v>
          </cell>
          <cell r="BW211" t="str">
            <v>Vol.</v>
          </cell>
          <cell r="BX211" t="str">
            <v>Jumlah Harga</v>
          </cell>
          <cell r="BY211" t="str">
            <v>Vol.</v>
          </cell>
          <cell r="BZ211" t="str">
            <v>Jumlah Harga</v>
          </cell>
          <cell r="CA211" t="str">
            <v>Vol.</v>
          </cell>
          <cell r="CB211" t="str">
            <v>Jumlah Harga</v>
          </cell>
          <cell r="CC211" t="str">
            <v>Vol.</v>
          </cell>
          <cell r="CD211" t="str">
            <v>Jumlah Harga</v>
          </cell>
          <cell r="CE211" t="str">
            <v>Vol.</v>
          </cell>
          <cell r="CF211" t="str">
            <v>Jumlah Harga</v>
          </cell>
          <cell r="CG211" t="str">
            <v>Vol.</v>
          </cell>
          <cell r="CH211" t="str">
            <v>Jumlah Harga</v>
          </cell>
          <cell r="CI211" t="str">
            <v>Vol.</v>
          </cell>
          <cell r="CJ211" t="str">
            <v>Jumlah Harga</v>
          </cell>
          <cell r="CK211" t="str">
            <v>Vol.</v>
          </cell>
          <cell r="CL211" t="str">
            <v>Jumlah Harga</v>
          </cell>
          <cell r="CM211" t="str">
            <v>Vol.</v>
          </cell>
          <cell r="CN211" t="str">
            <v>Jumlah Harga</v>
          </cell>
          <cell r="CO211" t="str">
            <v>Vol.</v>
          </cell>
          <cell r="CP211" t="str">
            <v>Jumlah Harga</v>
          </cell>
        </row>
        <row r="212">
          <cell r="A212" t="str">
            <v>I.</v>
          </cell>
          <cell r="B212" t="str">
            <v>UNIT BANGUNAN SMA</v>
          </cell>
        </row>
        <row r="213">
          <cell r="A213">
            <v>1</v>
          </cell>
          <cell r="B213" t="str">
            <v>Kayu 6/12</v>
          </cell>
          <cell r="C213" t="str">
            <v>M3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3.6144000000000003E-2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6.0400000000000011E-3</v>
          </cell>
          <cell r="R213">
            <v>0</v>
          </cell>
          <cell r="S213">
            <v>2.8E-3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1.12E-2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</row>
        <row r="214">
          <cell r="A214">
            <v>2</v>
          </cell>
          <cell r="B214" t="str">
            <v>Kayu Slimar 3/10</v>
          </cell>
          <cell r="C214" t="str">
            <v>M3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1.4159999999999999E-2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2.8E-3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3.2000000000000006E-3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</row>
        <row r="215">
          <cell r="A215">
            <v>3</v>
          </cell>
          <cell r="B215" t="str">
            <v>Kayu Slimar 3/15</v>
          </cell>
          <cell r="C215" t="str">
            <v>M3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2.6999999999999997E-3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1.28</v>
          </cell>
          <cell r="R215">
            <v>0</v>
          </cell>
          <cell r="S215">
            <v>2.8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3.2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</row>
        <row r="216">
          <cell r="A216">
            <v>4</v>
          </cell>
          <cell r="B216" t="str">
            <v>Kayu Slimar 3/20</v>
          </cell>
          <cell r="C216" t="str">
            <v>M3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3.5999999999999999E-3</v>
          </cell>
          <cell r="L216">
            <v>0</v>
          </cell>
          <cell r="M216">
            <v>0</v>
          </cell>
          <cell r="N216">
            <v>0</v>
          </cell>
          <cell r="O216">
            <v>1.44</v>
          </cell>
          <cell r="P216">
            <v>0</v>
          </cell>
          <cell r="Q216">
            <v>1.1000000000000001</v>
          </cell>
          <cell r="R216">
            <v>0</v>
          </cell>
          <cell r="S216">
            <v>1.2949999999999999</v>
          </cell>
          <cell r="T216">
            <v>0</v>
          </cell>
          <cell r="U216">
            <v>0.48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3.6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</row>
        <row r="217">
          <cell r="A217">
            <v>5</v>
          </cell>
          <cell r="B217" t="str">
            <v>Kayu 2/10</v>
          </cell>
          <cell r="C217" t="str">
            <v>M3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5.4000000000000012E-3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3.5999999999999996</v>
          </cell>
          <cell r="R217">
            <v>0</v>
          </cell>
          <cell r="S217">
            <v>4.5999999999999996</v>
          </cell>
          <cell r="T217">
            <v>0</v>
          </cell>
          <cell r="U217">
            <v>0</v>
          </cell>
          <cell r="V217">
            <v>0</v>
          </cell>
          <cell r="W217">
            <v>12.399999999999999</v>
          </cell>
          <cell r="X217">
            <v>0</v>
          </cell>
          <cell r="Y217">
            <v>12.399999999999999</v>
          </cell>
          <cell r="Z217">
            <v>0</v>
          </cell>
          <cell r="AA217">
            <v>17.399999999999999</v>
          </cell>
          <cell r="AB217">
            <v>0</v>
          </cell>
          <cell r="AC217">
            <v>17.399999999999999</v>
          </cell>
          <cell r="AD217">
            <v>0</v>
          </cell>
          <cell r="AE217">
            <v>9.3500000000000014</v>
          </cell>
          <cell r="AF217">
            <v>0</v>
          </cell>
          <cell r="AG217">
            <v>4</v>
          </cell>
          <cell r="AH217">
            <v>0</v>
          </cell>
          <cell r="AI217">
            <v>6.3999999999999995</v>
          </cell>
          <cell r="AJ217">
            <v>0</v>
          </cell>
          <cell r="AK217">
            <v>5.9</v>
          </cell>
          <cell r="AL217">
            <v>0</v>
          </cell>
          <cell r="AM217">
            <v>46.699999999999996</v>
          </cell>
          <cell r="AN217">
            <v>0</v>
          </cell>
          <cell r="AO217">
            <v>4</v>
          </cell>
          <cell r="AP217">
            <v>0</v>
          </cell>
          <cell r="AQ217">
            <v>3.2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4.9000000000000004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</row>
        <row r="218">
          <cell r="A218">
            <v>6</v>
          </cell>
          <cell r="B218" t="str">
            <v>Panil t = 3 cm</v>
          </cell>
          <cell r="C218" t="str">
            <v>M2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0.49500000000000005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</row>
        <row r="219">
          <cell r="A219">
            <v>1</v>
          </cell>
          <cell r="B219" t="str">
            <v>Kusen Aluminium 5/10</v>
          </cell>
          <cell r="C219" t="str">
            <v>M'</v>
          </cell>
          <cell r="D219">
            <v>124948</v>
          </cell>
          <cell r="E219">
            <v>6.1999999999999993</v>
          </cell>
          <cell r="F219">
            <v>774677.59999999986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5</v>
          </cell>
          <cell r="L219">
            <v>624740</v>
          </cell>
          <cell r="M219">
            <v>6.1999999999999993</v>
          </cell>
          <cell r="N219">
            <v>774677.59999999986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</row>
        <row r="220">
          <cell r="A220">
            <v>2</v>
          </cell>
          <cell r="B220" t="str">
            <v xml:space="preserve">Rangka Daun Jendela Alumunium </v>
          </cell>
          <cell r="C220" t="str">
            <v>M'</v>
          </cell>
          <cell r="D220">
            <v>124948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</row>
        <row r="221">
          <cell r="A221">
            <v>3</v>
          </cell>
          <cell r="B221" t="str">
            <v>Rangka Tiang Sirip Alumunium 1/1 Putih</v>
          </cell>
          <cell r="C221" t="str">
            <v>M'</v>
          </cell>
          <cell r="D221">
            <v>62474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2.8499999999999996</v>
          </cell>
          <cell r="V221">
            <v>0</v>
          </cell>
          <cell r="W221">
            <v>2.8499999999999996</v>
          </cell>
          <cell r="X221">
            <v>178050.89999999997</v>
          </cell>
          <cell r="Y221">
            <v>2.8499999999999996</v>
          </cell>
          <cell r="Z221">
            <v>178050.89999999997</v>
          </cell>
          <cell r="AA221">
            <v>2.8499999999999996</v>
          </cell>
          <cell r="AB221">
            <v>178050.89999999997</v>
          </cell>
          <cell r="AC221">
            <v>2.8499999999999996</v>
          </cell>
          <cell r="AD221">
            <v>178050.89999999997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1.85</v>
          </cell>
          <cell r="AL221">
            <v>115576.90000000001</v>
          </cell>
          <cell r="AM221">
            <v>16.600000000000001</v>
          </cell>
          <cell r="AN221">
            <v>1037068.4000000001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</row>
        <row r="222">
          <cell r="A222">
            <v>4</v>
          </cell>
          <cell r="B222" t="str">
            <v>Pasang Shading Sirip Alumunium 0.2/10 +Rangka</v>
          </cell>
          <cell r="C222" t="str">
            <v>M2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0.50749999999999995</v>
          </cell>
          <cell r="V222">
            <v>0</v>
          </cell>
          <cell r="W222">
            <v>0.50749999999999995</v>
          </cell>
          <cell r="X222">
            <v>0</v>
          </cell>
          <cell r="Y222">
            <v>0.50749999999999995</v>
          </cell>
          <cell r="Z222">
            <v>0</v>
          </cell>
          <cell r="AA222">
            <v>0.50749999999999995</v>
          </cell>
          <cell r="AB222">
            <v>0</v>
          </cell>
          <cell r="AC222">
            <v>0.50749999999999995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0.14499999999999999</v>
          </cell>
          <cell r="AL222">
            <v>0</v>
          </cell>
          <cell r="AM222">
            <v>1.9249999999999996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</row>
        <row r="223">
          <cell r="A223">
            <v>5</v>
          </cell>
          <cell r="B223" t="str">
            <v>Daun Pintu Panil Kamper</v>
          </cell>
          <cell r="C223" t="str">
            <v>bh</v>
          </cell>
          <cell r="D223">
            <v>550000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1.2</v>
          </cell>
          <cell r="L223">
            <v>660000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2.4E-2</v>
          </cell>
          <cell r="R223">
            <v>13200</v>
          </cell>
          <cell r="S223">
            <v>1.2E-2</v>
          </cell>
          <cell r="T223">
            <v>6600</v>
          </cell>
          <cell r="U223">
            <v>6.339599999999999</v>
          </cell>
          <cell r="V223">
            <v>3486779.9999999995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2.1599999999999998E-2</v>
          </cell>
          <cell r="AX223">
            <v>11879.999999999998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</row>
        <row r="224">
          <cell r="A224">
            <v>6</v>
          </cell>
          <cell r="B224" t="str">
            <v>Plat besi t = 2 mm</v>
          </cell>
          <cell r="C224" t="str">
            <v>Kg</v>
          </cell>
          <cell r="D224">
            <v>0</v>
          </cell>
          <cell r="E224">
            <v>0</v>
          </cell>
          <cell r="F224">
            <v>0</v>
          </cell>
          <cell r="G224">
            <v>107.44703200000002</v>
          </cell>
          <cell r="H224">
            <v>0</v>
          </cell>
          <cell r="I224">
            <v>57.085200000000007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</row>
        <row r="225">
          <cell r="A225">
            <v>7</v>
          </cell>
          <cell r="B225" t="str">
            <v>C 40.40.2  (pesan khusus)</v>
          </cell>
          <cell r="C225" t="str">
            <v>Kg</v>
          </cell>
          <cell r="D225">
            <v>14122.3</v>
          </cell>
          <cell r="E225">
            <v>0</v>
          </cell>
          <cell r="F225">
            <v>0</v>
          </cell>
          <cell r="G225">
            <v>86.141440000000003</v>
          </cell>
          <cell r="H225">
            <v>1216515.2581120001</v>
          </cell>
          <cell r="I225">
            <v>42.56</v>
          </cell>
          <cell r="J225">
            <v>601045.08799999999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3.5711999999999997</v>
          </cell>
          <cell r="P225">
            <v>50433.557759999996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0.90624000000000005</v>
          </cell>
          <cell r="V225">
            <v>12798.193152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</row>
        <row r="226">
          <cell r="A226">
            <v>8</v>
          </cell>
          <cell r="B226" t="str">
            <v>Handle besi dia 16 mm</v>
          </cell>
          <cell r="C226" t="str">
            <v>Set</v>
          </cell>
          <cell r="D226">
            <v>129652.5</v>
          </cell>
          <cell r="E226">
            <v>0</v>
          </cell>
          <cell r="F226">
            <v>0</v>
          </cell>
          <cell r="G226">
            <v>2</v>
          </cell>
          <cell r="H226">
            <v>259305</v>
          </cell>
          <cell r="I226">
            <v>1</v>
          </cell>
          <cell r="J226">
            <v>129652.5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</row>
        <row r="227">
          <cell r="A227">
            <v>9</v>
          </cell>
          <cell r="B227" t="str">
            <v>Hendle pintu Stainless</v>
          </cell>
          <cell r="C227" t="str">
            <v>Set</v>
          </cell>
          <cell r="D227">
            <v>261652.5</v>
          </cell>
          <cell r="E227">
            <v>2</v>
          </cell>
          <cell r="F227">
            <v>523305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2</v>
          </cell>
          <cell r="N227">
            <v>523305</v>
          </cell>
          <cell r="O227">
            <v>2</v>
          </cell>
          <cell r="P227">
            <v>523305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2</v>
          </cell>
          <cell r="V227">
            <v>523305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</row>
        <row r="228">
          <cell r="A228">
            <v>10</v>
          </cell>
          <cell r="B228" t="str">
            <v>Kunci Pintu Handle stainleess (dorma)</v>
          </cell>
          <cell r="C228" t="str">
            <v>Set</v>
          </cell>
          <cell r="D228">
            <v>650000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2</v>
          </cell>
          <cell r="P228">
            <v>1300000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2</v>
          </cell>
          <cell r="V228">
            <v>1300000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</row>
        <row r="229">
          <cell r="A229">
            <v>11</v>
          </cell>
          <cell r="B229" t="str">
            <v>Kunci tanam Antik</v>
          </cell>
          <cell r="C229" t="str">
            <v>Set</v>
          </cell>
          <cell r="D229">
            <v>265000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</row>
        <row r="230">
          <cell r="A230">
            <v>12</v>
          </cell>
          <cell r="B230" t="str">
            <v>Kunci tanam biasa</v>
          </cell>
          <cell r="C230" t="str">
            <v>Set</v>
          </cell>
          <cell r="D230">
            <v>168565</v>
          </cell>
          <cell r="E230">
            <v>0</v>
          </cell>
          <cell r="F230">
            <v>0</v>
          </cell>
          <cell r="G230">
            <v>1</v>
          </cell>
          <cell r="H230">
            <v>168565</v>
          </cell>
          <cell r="I230">
            <v>1</v>
          </cell>
          <cell r="J230">
            <v>168565</v>
          </cell>
          <cell r="K230">
            <v>1</v>
          </cell>
          <cell r="L230">
            <v>168565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168565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</row>
        <row r="231">
          <cell r="A231">
            <v>13</v>
          </cell>
          <cell r="B231" t="str">
            <v>Kunci Silinder</v>
          </cell>
          <cell r="C231" t="str">
            <v>Set</v>
          </cell>
          <cell r="D231">
            <v>217900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</row>
        <row r="232">
          <cell r="A232">
            <v>14</v>
          </cell>
          <cell r="B232" t="str">
            <v>Kunci Selot</v>
          </cell>
          <cell r="C232" t="str">
            <v>Set</v>
          </cell>
          <cell r="D232">
            <v>48300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>
            <v>48300</v>
          </cell>
          <cell r="S232">
            <v>1</v>
          </cell>
          <cell r="T232">
            <v>48300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1</v>
          </cell>
          <cell r="AX232">
            <v>48300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</row>
        <row r="233">
          <cell r="A233">
            <v>15</v>
          </cell>
          <cell r="B233" t="str">
            <v>Engsel jendela</v>
          </cell>
          <cell r="C233" t="str">
            <v>Bh</v>
          </cell>
          <cell r="D233">
            <v>16600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</row>
        <row r="234">
          <cell r="A234">
            <v>16</v>
          </cell>
          <cell r="B234" t="str">
            <v>Engsel pintu</v>
          </cell>
          <cell r="C234" t="str">
            <v>Bh</v>
          </cell>
          <cell r="D234">
            <v>44395.75</v>
          </cell>
          <cell r="E234">
            <v>4</v>
          </cell>
          <cell r="F234">
            <v>177583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3</v>
          </cell>
          <cell r="L234">
            <v>133187.25</v>
          </cell>
          <cell r="M234">
            <v>4</v>
          </cell>
          <cell r="N234">
            <v>177583</v>
          </cell>
          <cell r="O234">
            <v>0</v>
          </cell>
          <cell r="P234">
            <v>0</v>
          </cell>
          <cell r="Q234">
            <v>2</v>
          </cell>
          <cell r="R234">
            <v>88791.5</v>
          </cell>
          <cell r="S234">
            <v>2</v>
          </cell>
          <cell r="T234">
            <v>88791.5</v>
          </cell>
          <cell r="U234">
            <v>6</v>
          </cell>
          <cell r="V234">
            <v>266374.5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</v>
          </cell>
          <cell r="AX234">
            <v>88791.5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</row>
        <row r="235">
          <cell r="A235">
            <v>17</v>
          </cell>
          <cell r="B235" t="str">
            <v>Engsel Pintu dari pipa besi dia 2 cm</v>
          </cell>
          <cell r="C235" t="str">
            <v>Bh</v>
          </cell>
          <cell r="D235">
            <v>66593.625</v>
          </cell>
          <cell r="E235">
            <v>0</v>
          </cell>
          <cell r="F235">
            <v>0</v>
          </cell>
          <cell r="G235">
            <v>4</v>
          </cell>
          <cell r="H235">
            <v>266374.5</v>
          </cell>
          <cell r="I235">
            <v>2</v>
          </cell>
          <cell r="J235">
            <v>133187.25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</row>
        <row r="236">
          <cell r="A236">
            <v>18</v>
          </cell>
          <cell r="B236" t="str">
            <v>Kait/hak angin</v>
          </cell>
          <cell r="C236" t="str">
            <v>Set</v>
          </cell>
          <cell r="D236">
            <v>27000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</row>
        <row r="237">
          <cell r="A237">
            <v>19</v>
          </cell>
          <cell r="B237" t="str">
            <v>Grendel pintu kuningan</v>
          </cell>
          <cell r="C237" t="str">
            <v>Bh</v>
          </cell>
          <cell r="D237">
            <v>125000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</row>
        <row r="238">
          <cell r="A238">
            <v>20</v>
          </cell>
          <cell r="B238" t="str">
            <v xml:space="preserve">Grendel jendela </v>
          </cell>
          <cell r="C238" t="str">
            <v>Bh</v>
          </cell>
          <cell r="D238">
            <v>8100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</row>
        <row r="239">
          <cell r="A239">
            <v>21</v>
          </cell>
          <cell r="B239" t="str">
            <v>Grendel pintu</v>
          </cell>
          <cell r="C239" t="str">
            <v>Bh</v>
          </cell>
          <cell r="D239">
            <v>14200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14200</v>
          </cell>
          <cell r="S239">
            <v>1</v>
          </cell>
          <cell r="T239">
            <v>14200</v>
          </cell>
          <cell r="U239">
            <v>2</v>
          </cell>
          <cell r="V239">
            <v>28400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1</v>
          </cell>
          <cell r="AX239">
            <v>14200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</row>
        <row r="240">
          <cell r="A240">
            <v>22</v>
          </cell>
          <cell r="B240" t="str">
            <v>Stripting Knip</v>
          </cell>
          <cell r="C240" t="str">
            <v>Set</v>
          </cell>
          <cell r="D240">
            <v>13700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</row>
        <row r="241">
          <cell r="A241">
            <v>23</v>
          </cell>
          <cell r="B241" t="str">
            <v>Door Closer</v>
          </cell>
          <cell r="C241" t="str">
            <v>Set</v>
          </cell>
          <cell r="D241">
            <v>260800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1</v>
          </cell>
          <cell r="T241">
            <v>260800</v>
          </cell>
          <cell r="U241">
            <v>1</v>
          </cell>
          <cell r="V241">
            <v>260800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1</v>
          </cell>
          <cell r="AX241">
            <v>260800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</row>
        <row r="242">
          <cell r="A242">
            <v>24</v>
          </cell>
          <cell r="B242" t="str">
            <v>Door Holder</v>
          </cell>
          <cell r="C242" t="str">
            <v>Set</v>
          </cell>
          <cell r="D242">
            <v>500000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</row>
        <row r="243">
          <cell r="A243">
            <v>25</v>
          </cell>
          <cell r="B243" t="str">
            <v>Door Stop</v>
          </cell>
          <cell r="C243" t="str">
            <v>Set</v>
          </cell>
          <cell r="D243">
            <v>32100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32100</v>
          </cell>
          <cell r="U243">
            <v>1</v>
          </cell>
          <cell r="V243">
            <v>32100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1</v>
          </cell>
          <cell r="AX243">
            <v>32100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</row>
        <row r="244">
          <cell r="A244">
            <v>26</v>
          </cell>
          <cell r="B244" t="str">
            <v>Kaca bening 5 mm</v>
          </cell>
          <cell r="C244" t="str">
            <v>M2</v>
          </cell>
          <cell r="D244">
            <v>66700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0.48</v>
          </cell>
          <cell r="AR244">
            <v>32016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5.0399999999999993E-2</v>
          </cell>
          <cell r="AX244">
            <v>3361.6799999999994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</row>
        <row r="245">
          <cell r="A245">
            <v>27</v>
          </cell>
          <cell r="B245" t="str">
            <v>Kaca bening 10 mm</v>
          </cell>
          <cell r="C245" t="str">
            <v>M2</v>
          </cell>
          <cell r="D245">
            <v>280895.75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1.1875</v>
          </cell>
          <cell r="V245">
            <v>0</v>
          </cell>
          <cell r="W245">
            <v>1.1875</v>
          </cell>
          <cell r="X245">
            <v>333563.703125</v>
          </cell>
          <cell r="Y245">
            <v>1.1875</v>
          </cell>
          <cell r="Z245">
            <v>333563.703125</v>
          </cell>
          <cell r="AA245">
            <v>1.3174999999999999</v>
          </cell>
          <cell r="AB245">
            <v>370080.15062499995</v>
          </cell>
          <cell r="AC245">
            <v>1.3174999999999999</v>
          </cell>
          <cell r="AD245">
            <v>370080.15062499995</v>
          </cell>
          <cell r="AE245">
            <v>0.90999999999999992</v>
          </cell>
          <cell r="AF245">
            <v>255615.13249999998</v>
          </cell>
          <cell r="AG245">
            <v>0.46810000000000002</v>
          </cell>
          <cell r="AH245">
            <v>131487.300575</v>
          </cell>
          <cell r="AI245">
            <v>0</v>
          </cell>
          <cell r="AJ245">
            <v>0</v>
          </cell>
          <cell r="AK245">
            <v>0.57999999999999996</v>
          </cell>
          <cell r="AL245">
            <v>162919.53499999997</v>
          </cell>
          <cell r="AM245">
            <v>9.1875</v>
          </cell>
          <cell r="AN245">
            <v>2580729.703125</v>
          </cell>
          <cell r="AO245">
            <v>0.495</v>
          </cell>
          <cell r="AP245">
            <v>139043.39624999999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</row>
        <row r="246">
          <cell r="A246">
            <v>28</v>
          </cell>
          <cell r="B246" t="str">
            <v>Kaca Bening 12 mm</v>
          </cell>
          <cell r="C246" t="str">
            <v>M2</v>
          </cell>
          <cell r="D246">
            <v>403787.64062499994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0.84009999999999996</v>
          </cell>
          <cell r="AJ246">
            <v>339221.99688906246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</row>
        <row r="247">
          <cell r="A247">
            <v>29</v>
          </cell>
          <cell r="B247" t="str">
            <v>Besi hollow 4/4</v>
          </cell>
          <cell r="C247" t="str">
            <v>M'</v>
          </cell>
          <cell r="D247">
            <v>48625.000000000051</v>
          </cell>
          <cell r="E247">
            <v>0</v>
          </cell>
          <cell r="F247">
            <v>0</v>
          </cell>
          <cell r="G247">
            <v>6.3140000000000009</v>
          </cell>
          <cell r="H247">
            <v>307018.25000000035</v>
          </cell>
          <cell r="I247">
            <v>5.09</v>
          </cell>
          <cell r="J247">
            <v>247501.25000000026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</row>
        <row r="248">
          <cell r="A248">
            <v>30</v>
          </cell>
          <cell r="B248" t="str">
            <v>Besi hollow 6/6</v>
          </cell>
          <cell r="C248" t="str">
            <v>M'</v>
          </cell>
          <cell r="D248">
            <v>74462.500000000058</v>
          </cell>
          <cell r="E248">
            <v>0</v>
          </cell>
          <cell r="F248">
            <v>0</v>
          </cell>
          <cell r="G248">
            <v>6.3140000000000009</v>
          </cell>
          <cell r="H248">
            <v>470156.22500000044</v>
          </cell>
          <cell r="I248">
            <v>5.09</v>
          </cell>
          <cell r="J248">
            <v>379014.12500000029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</row>
        <row r="249">
          <cell r="A249">
            <v>31</v>
          </cell>
          <cell r="B249" t="str">
            <v>Besi hollow 2.5/5</v>
          </cell>
          <cell r="C249" t="str">
            <v>Kg</v>
          </cell>
          <cell r="D249">
            <v>74462.500000000058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116.68600000000001</v>
          </cell>
          <cell r="V249">
            <v>8688731.2750000078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</row>
        <row r="250">
          <cell r="A250">
            <v>32</v>
          </cell>
          <cell r="B250" t="str">
            <v>Besi hollow 5/5</v>
          </cell>
          <cell r="C250" t="str">
            <v>Kg</v>
          </cell>
          <cell r="D250">
            <v>74462.500000000058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</row>
        <row r="251">
          <cell r="A251">
            <v>33</v>
          </cell>
          <cell r="B251" t="str">
            <v>Besi hollow 2/2</v>
          </cell>
          <cell r="C251" t="str">
            <v>Kg</v>
          </cell>
          <cell r="D251">
            <v>74462.500000000058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37.725575999999997</v>
          </cell>
          <cell r="V251">
            <v>2809140.7029000018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</row>
        <row r="252">
          <cell r="A252">
            <v>34</v>
          </cell>
          <cell r="B252" t="str">
            <v>Besi hollow 2/4</v>
          </cell>
          <cell r="C252" t="str">
            <v>Kg</v>
          </cell>
          <cell r="D252">
            <v>74462.500000000058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31.488000000000003</v>
          </cell>
          <cell r="P252">
            <v>2344675.200000002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</row>
        <row r="253">
          <cell r="A253">
            <v>35</v>
          </cell>
          <cell r="B253" t="str">
            <v>Kaca Tempered 12 mm</v>
          </cell>
          <cell r="C253" t="str">
            <v>M2</v>
          </cell>
          <cell r="D253">
            <v>528395.75</v>
          </cell>
          <cell r="E253">
            <v>4.3049999999999997</v>
          </cell>
          <cell r="F253">
            <v>2274743.7037499999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4.3049999999999997</v>
          </cell>
          <cell r="N253">
            <v>2274743.7037499999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</row>
        <row r="254">
          <cell r="A254">
            <v>36</v>
          </cell>
          <cell r="B254" t="str">
            <v>Glass Block</v>
          </cell>
          <cell r="C254" t="str">
            <v>Bh</v>
          </cell>
          <cell r="D254">
            <v>45000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</row>
        <row r="255">
          <cell r="A255">
            <v>37</v>
          </cell>
          <cell r="B255" t="str">
            <v>Kaca Es</v>
          </cell>
          <cell r="C255" t="str">
            <v>M2</v>
          </cell>
          <cell r="D255">
            <v>66700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3.8399999999999997E-2</v>
          </cell>
          <cell r="R255">
            <v>2561.2799999999997</v>
          </cell>
          <cell r="S255">
            <v>0.126</v>
          </cell>
          <cell r="T255">
            <v>8404.2000000000007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</row>
        <row r="256">
          <cell r="A256">
            <v>38</v>
          </cell>
          <cell r="B256" t="str">
            <v>Krepyak Kaca Nako + Kerangka</v>
          </cell>
          <cell r="C256" t="str">
            <v>M2</v>
          </cell>
          <cell r="D256">
            <v>81300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</row>
        <row r="257">
          <cell r="A257">
            <v>39</v>
          </cell>
          <cell r="B257" t="str">
            <v>Sticker Efek Kaca Es</v>
          </cell>
          <cell r="C257" t="str">
            <v>M2</v>
          </cell>
          <cell r="D257">
            <v>150000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</row>
        <row r="258">
          <cell r="A258">
            <v>40</v>
          </cell>
          <cell r="B258" t="str">
            <v>Rel Pintu Dorong</v>
          </cell>
          <cell r="C258" t="str">
            <v>M'</v>
          </cell>
          <cell r="D258">
            <v>275000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4</v>
          </cell>
          <cell r="V258">
            <v>0</v>
          </cell>
          <cell r="W258">
            <v>4</v>
          </cell>
          <cell r="X258">
            <v>1100000</v>
          </cell>
          <cell r="Y258">
            <v>4</v>
          </cell>
          <cell r="Z258">
            <v>1100000</v>
          </cell>
          <cell r="AA258">
            <v>6.4</v>
          </cell>
          <cell r="AB258">
            <v>1760000</v>
          </cell>
          <cell r="AC258">
            <v>6.4</v>
          </cell>
          <cell r="AD258">
            <v>1760000</v>
          </cell>
          <cell r="AE258">
            <v>3</v>
          </cell>
          <cell r="AF258">
            <v>825000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</row>
        <row r="259">
          <cell r="A259">
            <v>41</v>
          </cell>
          <cell r="B259" t="str">
            <v>Rolling Door</v>
          </cell>
          <cell r="C259" t="str">
            <v>M2</v>
          </cell>
          <cell r="D259">
            <v>358100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</row>
        <row r="260">
          <cell r="A260">
            <v>42</v>
          </cell>
          <cell r="B260" t="str">
            <v>Roster</v>
          </cell>
          <cell r="C260" t="str">
            <v>M2</v>
          </cell>
          <cell r="D260">
            <v>133850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0.96</v>
          </cell>
          <cell r="AZ260">
            <v>128496</v>
          </cell>
          <cell r="BA260">
            <v>0.96</v>
          </cell>
          <cell r="BB260">
            <v>128496</v>
          </cell>
          <cell r="BC260">
            <v>1.28</v>
          </cell>
          <cell r="BD260">
            <v>171328</v>
          </cell>
          <cell r="BE260">
            <v>1.28</v>
          </cell>
          <cell r="BF260">
            <v>171328</v>
          </cell>
          <cell r="BG260">
            <v>0.32000000000000006</v>
          </cell>
          <cell r="BH260">
            <v>42832.000000000007</v>
          </cell>
          <cell r="BI260">
            <v>1.92</v>
          </cell>
          <cell r="BJ260">
            <v>256992</v>
          </cell>
          <cell r="BK260">
            <v>2.8</v>
          </cell>
          <cell r="BL260">
            <v>374780</v>
          </cell>
          <cell r="BM260">
            <v>2.04</v>
          </cell>
          <cell r="BN260">
            <v>273054</v>
          </cell>
          <cell r="BO260">
            <v>0.8</v>
          </cell>
          <cell r="BP260">
            <v>107080</v>
          </cell>
          <cell r="BQ260">
            <v>0.48</v>
          </cell>
          <cell r="BR260">
            <v>64248</v>
          </cell>
          <cell r="BS260">
            <v>1.6</v>
          </cell>
          <cell r="BT260">
            <v>214160</v>
          </cell>
          <cell r="BU260">
            <v>1.4</v>
          </cell>
          <cell r="BV260">
            <v>187390</v>
          </cell>
          <cell r="BW260">
            <v>1.4</v>
          </cell>
          <cell r="BX260">
            <v>187390</v>
          </cell>
          <cell r="BY260">
            <v>0.32000000000000006</v>
          </cell>
          <cell r="BZ260">
            <v>42832.000000000007</v>
          </cell>
          <cell r="CA260">
            <v>0.32000000000000006</v>
          </cell>
          <cell r="CB260">
            <v>42832.000000000007</v>
          </cell>
          <cell r="CC260">
            <v>0.48</v>
          </cell>
          <cell r="CD260">
            <v>64248</v>
          </cell>
          <cell r="CE260">
            <v>0.64000000000000012</v>
          </cell>
          <cell r="CF260">
            <v>85664.000000000015</v>
          </cell>
          <cell r="CG260">
            <v>5.6</v>
          </cell>
          <cell r="CH260">
            <v>749560</v>
          </cell>
          <cell r="CI260">
            <v>3.6</v>
          </cell>
          <cell r="CJ260">
            <v>481860</v>
          </cell>
          <cell r="CK260">
            <v>7.0359999999999987</v>
          </cell>
          <cell r="CL260">
            <v>941768.59999999986</v>
          </cell>
          <cell r="CM260">
            <v>6.58</v>
          </cell>
          <cell r="CN260">
            <v>880733</v>
          </cell>
          <cell r="CO260">
            <v>4.4000000000000004</v>
          </cell>
          <cell r="CP260">
            <v>588940</v>
          </cell>
          <cell r="CQ260">
            <v>3.6</v>
          </cell>
          <cell r="CR260">
            <v>481860</v>
          </cell>
          <cell r="CS260">
            <v>7.0359999999999987</v>
          </cell>
          <cell r="CT260">
            <v>941768.59999999986</v>
          </cell>
          <cell r="CU260">
            <v>6.58</v>
          </cell>
          <cell r="CV260">
            <v>880733</v>
          </cell>
          <cell r="CW260">
            <v>4.4000000000000004</v>
          </cell>
          <cell r="CX260">
            <v>588940</v>
          </cell>
        </row>
        <row r="261">
          <cell r="A261">
            <v>43</v>
          </cell>
          <cell r="B261" t="str">
            <v>Gipsum Board</v>
          </cell>
          <cell r="C261" t="str">
            <v>M2</v>
          </cell>
          <cell r="D261">
            <v>29000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0.95</v>
          </cell>
          <cell r="AT261">
            <v>27550</v>
          </cell>
          <cell r="AU261">
            <v>3.3439999999999999</v>
          </cell>
          <cell r="AV261">
            <v>96976</v>
          </cell>
          <cell r="AW261">
            <v>19.399999999999999</v>
          </cell>
          <cell r="AX261">
            <v>562600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</row>
        <row r="262">
          <cell r="A262">
            <v>44</v>
          </cell>
          <cell r="B262" t="str">
            <v>List Gipsum</v>
          </cell>
          <cell r="C262" t="str">
            <v>M'</v>
          </cell>
          <cell r="D262">
            <v>17300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</row>
        <row r="263">
          <cell r="A263">
            <v>45</v>
          </cell>
          <cell r="B263" t="str">
            <v>Sealent</v>
          </cell>
          <cell r="C263" t="str">
            <v>M'</v>
          </cell>
          <cell r="D263">
            <v>8400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1.76</v>
          </cell>
          <cell r="R263">
            <v>14784</v>
          </cell>
          <cell r="S263">
            <v>0</v>
          </cell>
          <cell r="T263">
            <v>0</v>
          </cell>
          <cell r="U263">
            <v>12.5</v>
          </cell>
          <cell r="V263">
            <v>0</v>
          </cell>
          <cell r="W263">
            <v>12.5</v>
          </cell>
          <cell r="X263">
            <v>105000</v>
          </cell>
          <cell r="Y263">
            <v>12.5</v>
          </cell>
          <cell r="Z263">
            <v>105000</v>
          </cell>
          <cell r="AA263">
            <v>15.899999999999999</v>
          </cell>
          <cell r="AB263">
            <v>133560</v>
          </cell>
          <cell r="AC263">
            <v>15.899999999999999</v>
          </cell>
          <cell r="AD263">
            <v>133560</v>
          </cell>
          <cell r="AE263">
            <v>10.799999999999999</v>
          </cell>
          <cell r="AF263">
            <v>90719.999999999985</v>
          </cell>
          <cell r="AG263">
            <v>7.28</v>
          </cell>
          <cell r="AH263">
            <v>61152</v>
          </cell>
          <cell r="AI263">
            <v>12.08</v>
          </cell>
          <cell r="AJ263">
            <v>101472</v>
          </cell>
          <cell r="AK263">
            <v>3.05</v>
          </cell>
          <cell r="AL263">
            <v>25620</v>
          </cell>
          <cell r="AM263">
            <v>67.374999999999986</v>
          </cell>
          <cell r="AN263">
            <v>565949.99999999988</v>
          </cell>
          <cell r="AO263">
            <v>7.2</v>
          </cell>
          <cell r="AP263">
            <v>60480</v>
          </cell>
          <cell r="AQ263">
            <v>6.4000000000000012</v>
          </cell>
          <cell r="AR263">
            <v>53760.000000000007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2.16</v>
          </cell>
          <cell r="AX263">
            <v>18144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</row>
        <row r="264">
          <cell r="A264">
            <v>46</v>
          </cell>
          <cell r="B264" t="str">
            <v>Benangan Kusen</v>
          </cell>
          <cell r="C264" t="str">
            <v>M'</v>
          </cell>
          <cell r="D264">
            <v>4296.0074999999997</v>
          </cell>
          <cell r="E264">
            <v>6.1999999999999993</v>
          </cell>
          <cell r="F264">
            <v>26635.246499999994</v>
          </cell>
          <cell r="G264">
            <v>6.3140000000000009</v>
          </cell>
          <cell r="H264">
            <v>27124.991355000002</v>
          </cell>
          <cell r="I264">
            <v>5.5990000000000002</v>
          </cell>
          <cell r="J264">
            <v>24053.345992499999</v>
          </cell>
          <cell r="K264">
            <v>5.7839999999999998</v>
          </cell>
          <cell r="L264">
            <v>24848.107379999998</v>
          </cell>
          <cell r="M264">
            <v>6.1999999999999993</v>
          </cell>
          <cell r="N264">
            <v>26635.246499999994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2.2799999999999998</v>
          </cell>
          <cell r="T264">
            <v>9794.8970999999983</v>
          </cell>
          <cell r="U264">
            <v>51.899999999999991</v>
          </cell>
          <cell r="V264">
            <v>222962.78924999994</v>
          </cell>
          <cell r="W264">
            <v>14.399999999999999</v>
          </cell>
          <cell r="X264">
            <v>61862.507999999987</v>
          </cell>
          <cell r="Y264">
            <v>14.399999999999999</v>
          </cell>
          <cell r="Z264">
            <v>61862.507999999987</v>
          </cell>
          <cell r="AA264">
            <v>16</v>
          </cell>
          <cell r="AB264">
            <v>68736.12</v>
          </cell>
          <cell r="AC264">
            <v>16</v>
          </cell>
          <cell r="AD264">
            <v>68736.12</v>
          </cell>
          <cell r="AE264">
            <v>4.8000000000000007</v>
          </cell>
          <cell r="AF264">
            <v>20620.836000000003</v>
          </cell>
          <cell r="AG264">
            <v>8</v>
          </cell>
          <cell r="AH264">
            <v>34368.06</v>
          </cell>
          <cell r="AI264">
            <v>12.799999999999999</v>
          </cell>
          <cell r="AJ264">
            <v>54988.895999999993</v>
          </cell>
          <cell r="AK264">
            <v>8.5</v>
          </cell>
          <cell r="AL264">
            <v>36516.063750000001</v>
          </cell>
          <cell r="AM264">
            <v>30.599999999999998</v>
          </cell>
          <cell r="AN264">
            <v>131457.82949999999</v>
          </cell>
          <cell r="AO264">
            <v>8</v>
          </cell>
          <cell r="AP264">
            <v>34368.06</v>
          </cell>
          <cell r="AQ264">
            <v>6.4</v>
          </cell>
          <cell r="AR264">
            <v>27494.448</v>
          </cell>
          <cell r="AS264">
            <v>0</v>
          </cell>
          <cell r="AT264">
            <v>0</v>
          </cell>
          <cell r="AU264">
            <v>11.12</v>
          </cell>
          <cell r="AV264">
            <v>47771.603399999993</v>
          </cell>
          <cell r="AW264">
            <v>26.86</v>
          </cell>
          <cell r="AX264">
            <v>115390.76144999999</v>
          </cell>
          <cell r="AY264">
            <v>11.2</v>
          </cell>
          <cell r="AZ264">
            <v>48115.283999999992</v>
          </cell>
          <cell r="BA264">
            <v>11.2</v>
          </cell>
          <cell r="BB264">
            <v>48115.283999999992</v>
          </cell>
          <cell r="BC264">
            <v>16</v>
          </cell>
          <cell r="BD264">
            <v>68736.12</v>
          </cell>
          <cell r="BE264">
            <v>16</v>
          </cell>
          <cell r="BF264">
            <v>68736.12</v>
          </cell>
          <cell r="BG264">
            <v>4.8000000000000007</v>
          </cell>
          <cell r="BH264">
            <v>20620.836000000003</v>
          </cell>
          <cell r="BI264">
            <v>18</v>
          </cell>
          <cell r="BJ264">
            <v>77328.134999999995</v>
          </cell>
          <cell r="BK264">
            <v>19.599999999999998</v>
          </cell>
          <cell r="BL264">
            <v>84201.746999999988</v>
          </cell>
          <cell r="BM264">
            <v>60.400000000000006</v>
          </cell>
          <cell r="BN264">
            <v>259478.853</v>
          </cell>
          <cell r="BO264">
            <v>9.6</v>
          </cell>
          <cell r="BP264">
            <v>41241.671999999999</v>
          </cell>
          <cell r="BQ264">
            <v>6.4</v>
          </cell>
          <cell r="BR264">
            <v>27494.448</v>
          </cell>
          <cell r="BS264">
            <v>16.600000000000001</v>
          </cell>
          <cell r="BT264">
            <v>71313.724499999997</v>
          </cell>
          <cell r="BU264">
            <v>14.399999999999999</v>
          </cell>
          <cell r="BV264">
            <v>61862.507999999987</v>
          </cell>
          <cell r="BW264">
            <v>14.399999999999999</v>
          </cell>
          <cell r="BX264">
            <v>61862.507999999987</v>
          </cell>
          <cell r="BY264">
            <v>4.8000000000000007</v>
          </cell>
          <cell r="BZ264">
            <v>20620.836000000003</v>
          </cell>
          <cell r="CA264">
            <v>4.8000000000000007</v>
          </cell>
          <cell r="CB264">
            <v>20620.836000000003</v>
          </cell>
          <cell r="CC264">
            <v>6.4</v>
          </cell>
          <cell r="CD264">
            <v>27494.448</v>
          </cell>
          <cell r="CE264">
            <v>8</v>
          </cell>
          <cell r="CF264">
            <v>34368.06</v>
          </cell>
          <cell r="CG264">
            <v>30.799999999999997</v>
          </cell>
          <cell r="CH264">
            <v>132317.03099999999</v>
          </cell>
          <cell r="CI264">
            <v>22.8</v>
          </cell>
          <cell r="CJ264">
            <v>97948.97099999999</v>
          </cell>
          <cell r="CK264">
            <v>50.839999999999996</v>
          </cell>
          <cell r="CL264">
            <v>218409.02129999996</v>
          </cell>
          <cell r="CM264">
            <v>35.4</v>
          </cell>
          <cell r="CN264">
            <v>152078.66549999997</v>
          </cell>
          <cell r="CO264">
            <v>16.8</v>
          </cell>
          <cell r="CP264">
            <v>72172.925999999992</v>
          </cell>
        </row>
        <row r="265">
          <cell r="A265">
            <v>47</v>
          </cell>
          <cell r="B265" t="str">
            <v xml:space="preserve">Cat Kayu </v>
          </cell>
          <cell r="C265" t="str">
            <v>M2</v>
          </cell>
          <cell r="D265">
            <v>19370.5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4.0991999999999997</v>
          </cell>
          <cell r="L265">
            <v>79403.553599999999</v>
          </cell>
          <cell r="M265">
            <v>0</v>
          </cell>
          <cell r="N265">
            <v>0</v>
          </cell>
          <cell r="O265">
            <v>2.88</v>
          </cell>
          <cell r="P265">
            <v>55787.040000000001</v>
          </cell>
          <cell r="Q265">
            <v>1.1420000000000001</v>
          </cell>
          <cell r="R265">
            <v>22121.111000000001</v>
          </cell>
          <cell r="S265">
            <v>2.59</v>
          </cell>
          <cell r="T265">
            <v>50169.594999999994</v>
          </cell>
          <cell r="U265">
            <v>0.48</v>
          </cell>
          <cell r="V265">
            <v>9297.84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3.6</v>
          </cell>
          <cell r="AX265">
            <v>69733.8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</row>
        <row r="266">
          <cell r="A266">
            <v>48</v>
          </cell>
          <cell r="B266" t="str">
            <v>Cat Besi</v>
          </cell>
          <cell r="C266" t="str">
            <v>M2</v>
          </cell>
          <cell r="D266">
            <v>13698</v>
          </cell>
          <cell r="E266">
            <v>0</v>
          </cell>
          <cell r="F266">
            <v>0</v>
          </cell>
          <cell r="G266">
            <v>8.543518139392118</v>
          </cell>
          <cell r="H266">
            <v>117029.11147339323</v>
          </cell>
          <cell r="I266">
            <v>5.6445590696960588</v>
          </cell>
          <cell r="J266">
            <v>77319.170136696615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3.7785600000000001</v>
          </cell>
          <cell r="P266">
            <v>51758.71488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28.369569120000001</v>
          </cell>
          <cell r="V266">
            <v>388606.35780576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</row>
        <row r="267">
          <cell r="A267">
            <v>49</v>
          </cell>
          <cell r="B267" t="str">
            <v>Cat Dinding</v>
          </cell>
          <cell r="C267" t="str">
            <v>M2</v>
          </cell>
          <cell r="D267">
            <v>9900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0.95</v>
          </cell>
          <cell r="AT267">
            <v>9405</v>
          </cell>
          <cell r="AU267">
            <v>3.3439999999999999</v>
          </cell>
          <cell r="AV267">
            <v>33105.599999999999</v>
          </cell>
          <cell r="AW267">
            <v>19.399999999999999</v>
          </cell>
          <cell r="AX267">
            <v>192060</v>
          </cell>
          <cell r="AY267">
            <v>1.92</v>
          </cell>
          <cell r="AZ267">
            <v>19008</v>
          </cell>
          <cell r="BA267">
            <v>1.92</v>
          </cell>
          <cell r="BB267">
            <v>19008</v>
          </cell>
          <cell r="BC267">
            <v>2.56</v>
          </cell>
          <cell r="BD267">
            <v>25344</v>
          </cell>
          <cell r="BE267">
            <v>2.56</v>
          </cell>
          <cell r="BF267">
            <v>25344</v>
          </cell>
          <cell r="BG267">
            <v>0.64000000000000012</v>
          </cell>
          <cell r="BH267">
            <v>6336.0000000000009</v>
          </cell>
          <cell r="BI267">
            <v>3.84</v>
          </cell>
          <cell r="BJ267">
            <v>38016</v>
          </cell>
          <cell r="BK267">
            <v>5.6</v>
          </cell>
          <cell r="BL267">
            <v>55440</v>
          </cell>
          <cell r="BM267">
            <v>14.4</v>
          </cell>
          <cell r="BN267">
            <v>142560</v>
          </cell>
          <cell r="BO267">
            <v>1.6</v>
          </cell>
          <cell r="BP267">
            <v>15840</v>
          </cell>
          <cell r="BQ267">
            <v>0.96</v>
          </cell>
          <cell r="BR267">
            <v>9504</v>
          </cell>
          <cell r="BS267">
            <v>3.2</v>
          </cell>
          <cell r="BT267">
            <v>31680</v>
          </cell>
          <cell r="BU267">
            <v>2.8</v>
          </cell>
          <cell r="BV267">
            <v>27720</v>
          </cell>
          <cell r="BW267">
            <v>2.8</v>
          </cell>
          <cell r="BX267">
            <v>27720</v>
          </cell>
          <cell r="BY267">
            <v>0.64000000000000012</v>
          </cell>
          <cell r="BZ267">
            <v>6336.0000000000009</v>
          </cell>
          <cell r="CA267">
            <v>0.64000000000000012</v>
          </cell>
          <cell r="CB267">
            <v>6336.0000000000009</v>
          </cell>
          <cell r="CC267">
            <v>0.96</v>
          </cell>
          <cell r="CD267">
            <v>9504</v>
          </cell>
          <cell r="CE267">
            <v>1.2800000000000002</v>
          </cell>
          <cell r="CF267">
            <v>12672.000000000002</v>
          </cell>
          <cell r="CG267">
            <v>11.2</v>
          </cell>
          <cell r="CH267">
            <v>110880</v>
          </cell>
          <cell r="CI267">
            <v>7.2</v>
          </cell>
          <cell r="CJ267">
            <v>71280</v>
          </cell>
          <cell r="CK267">
            <v>16.799999999999997</v>
          </cell>
          <cell r="CL267">
            <v>166319.99999999997</v>
          </cell>
          <cell r="CM267">
            <v>13.16</v>
          </cell>
          <cell r="CN267">
            <v>130284</v>
          </cell>
          <cell r="CO267">
            <v>8.8000000000000007</v>
          </cell>
          <cell r="CP267">
            <v>87120</v>
          </cell>
          <cell r="CQ267">
            <v>7.2</v>
          </cell>
          <cell r="CR267">
            <v>71280</v>
          </cell>
          <cell r="CS267">
            <v>16.799999999999997</v>
          </cell>
          <cell r="CT267">
            <v>166319.99999999997</v>
          </cell>
          <cell r="CU267">
            <v>13.16</v>
          </cell>
          <cell r="CV267">
            <v>130284</v>
          </cell>
          <cell r="CW267">
            <v>8.8000000000000007</v>
          </cell>
          <cell r="CX267">
            <v>87120</v>
          </cell>
        </row>
        <row r="268">
          <cell r="A268">
            <v>50</v>
          </cell>
          <cell r="B268" t="str">
            <v>Plesteran Camprot</v>
          </cell>
          <cell r="C268" t="str">
            <v>M2</v>
          </cell>
          <cell r="D268">
            <v>14600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</row>
        <row r="269">
          <cell r="A269">
            <v>51</v>
          </cell>
          <cell r="B269" t="str">
            <v>Rangka Metal Furring</v>
          </cell>
          <cell r="C269" t="str">
            <v>M'</v>
          </cell>
          <cell r="D269">
            <v>90000</v>
          </cell>
          <cell r="E269">
            <v>4.05</v>
          </cell>
          <cell r="F269">
            <v>364500</v>
          </cell>
          <cell r="G269">
            <v>6.4399999999999995</v>
          </cell>
          <cell r="H269">
            <v>579600</v>
          </cell>
          <cell r="I269">
            <v>32.550000000000004</v>
          </cell>
          <cell r="J269">
            <v>2929500.0000000005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4.05</v>
          </cell>
          <cell r="AT269">
            <v>364500</v>
          </cell>
          <cell r="AU269">
            <v>6.4399999999999995</v>
          </cell>
          <cell r="AV269">
            <v>579600</v>
          </cell>
          <cell r="AW269">
            <v>32.550000000000004</v>
          </cell>
          <cell r="AX269">
            <v>2929500.0000000005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</row>
        <row r="270">
          <cell r="V270">
            <v>0</v>
          </cell>
        </row>
        <row r="271">
          <cell r="B271" t="str">
            <v>Jumlah Harga</v>
          </cell>
          <cell r="C271">
            <v>3776944.5502499999</v>
          </cell>
          <cell r="D271">
            <v>2832088.3359403941</v>
          </cell>
          <cell r="E271">
            <v>1760337.7291291971</v>
          </cell>
          <cell r="F271">
            <v>3776944.5502499999</v>
          </cell>
          <cell r="G271">
            <v>3776944.5502499999</v>
          </cell>
          <cell r="H271">
            <v>2832088.3359403941</v>
          </cell>
          <cell r="I271">
            <v>203957.891</v>
          </cell>
          <cell r="J271">
            <v>1760337.7291291971</v>
          </cell>
          <cell r="K271">
            <v>18029296.658107769</v>
          </cell>
          <cell r="L271">
            <v>1690743.9109799999</v>
          </cell>
          <cell r="M271">
            <v>1778477.1111249998</v>
          </cell>
          <cell r="N271">
            <v>3776944.5502499999</v>
          </cell>
          <cell r="O271">
            <v>2510427.1706250003</v>
          </cell>
          <cell r="P271">
            <v>4325959.5126400022</v>
          </cell>
          <cell r="Q271">
            <v>227007.360575</v>
          </cell>
          <cell r="R271">
            <v>203957.891</v>
          </cell>
          <cell r="S271">
            <v>340632.49875000003</v>
          </cell>
          <cell r="T271">
            <v>687725.19209999987</v>
          </cell>
          <cell r="U271">
            <v>233891.45624999999</v>
          </cell>
          <cell r="V271">
            <v>18029296.658107769</v>
          </cell>
          <cell r="W271">
            <v>401455</v>
          </cell>
          <cell r="X271">
            <v>1778477.1111249998</v>
          </cell>
          <cell r="Y271">
            <v>4346861.7414500006</v>
          </cell>
          <cell r="Z271">
            <v>1778477.1111249998</v>
          </cell>
          <cell r="AA271">
            <v>195619.28399999999</v>
          </cell>
          <cell r="AB271">
            <v>2510427.1706250003</v>
          </cell>
          <cell r="AC271">
            <v>265408.12</v>
          </cell>
          <cell r="AD271">
            <v>2510427.1706250003</v>
          </cell>
          <cell r="AE271">
            <v>372336.13500000001</v>
          </cell>
          <cell r="AF271">
            <v>1191955.9685</v>
          </cell>
          <cell r="AG271">
            <v>0</v>
          </cell>
          <cell r="AH271">
            <v>227007.360575</v>
          </cell>
          <cell r="AI271">
            <v>0</v>
          </cell>
          <cell r="AJ271">
            <v>495682.89288906247</v>
          </cell>
          <cell r="AK271">
            <v>0</v>
          </cell>
          <cell r="AL271">
            <v>340632.49875000003</v>
          </cell>
          <cell r="AM271">
            <v>0</v>
          </cell>
          <cell r="AN271">
            <v>4315205.9326250004</v>
          </cell>
          <cell r="AO271">
            <v>0</v>
          </cell>
          <cell r="AP271">
            <v>233891.45624999999</v>
          </cell>
          <cell r="AQ271">
            <v>0</v>
          </cell>
          <cell r="AR271">
            <v>113270.448</v>
          </cell>
          <cell r="AS271">
            <v>0</v>
          </cell>
          <cell r="AT271">
            <v>401455</v>
          </cell>
          <cell r="AU271">
            <v>0</v>
          </cell>
          <cell r="AV271">
            <v>757453.2034</v>
          </cell>
          <cell r="AW271">
            <v>0</v>
          </cell>
          <cell r="AX271">
            <v>4346861.7414500006</v>
          </cell>
          <cell r="AY271">
            <v>0</v>
          </cell>
          <cell r="AZ271">
            <v>195619.28399999999</v>
          </cell>
          <cell r="BA271">
            <v>0</v>
          </cell>
          <cell r="BB271">
            <v>195619.28399999999</v>
          </cell>
          <cell r="BC271">
            <v>0</v>
          </cell>
          <cell r="BD271">
            <v>265408.12</v>
          </cell>
          <cell r="BE271">
            <v>0</v>
          </cell>
          <cell r="BF271">
            <v>265408.12</v>
          </cell>
          <cell r="BG271">
            <v>0</v>
          </cell>
          <cell r="BH271">
            <v>69788.83600000001</v>
          </cell>
          <cell r="BI271">
            <v>0</v>
          </cell>
          <cell r="BJ271">
            <v>372336.13500000001</v>
          </cell>
          <cell r="BK271">
            <v>0</v>
          </cell>
          <cell r="BL271">
            <v>514421.74699999997</v>
          </cell>
          <cell r="BM271">
            <v>0</v>
          </cell>
          <cell r="BN271">
            <v>675092.853</v>
          </cell>
          <cell r="BO271">
            <v>0</v>
          </cell>
          <cell r="BP271">
            <v>164161.67199999999</v>
          </cell>
          <cell r="BQ271">
            <v>0</v>
          </cell>
          <cell r="BR271">
            <v>101246.448</v>
          </cell>
          <cell r="BS271">
            <v>0</v>
          </cell>
          <cell r="BT271">
            <v>317153.72450000001</v>
          </cell>
          <cell r="BU271">
            <v>0</v>
          </cell>
          <cell r="BV271">
            <v>276972.50799999997</v>
          </cell>
          <cell r="BW271">
            <v>0</v>
          </cell>
          <cell r="BX271">
            <v>276972.50799999997</v>
          </cell>
          <cell r="BY271">
            <v>0</v>
          </cell>
          <cell r="BZ271">
            <v>69788.83600000001</v>
          </cell>
          <cell r="CA271">
            <v>0</v>
          </cell>
          <cell r="CB271">
            <v>69788.83600000001</v>
          </cell>
          <cell r="CC271">
            <v>0</v>
          </cell>
          <cell r="CD271">
            <v>101246.448</v>
          </cell>
          <cell r="CE271">
            <v>0</v>
          </cell>
          <cell r="CF271">
            <v>132704.06000000003</v>
          </cell>
          <cell r="CG271">
            <v>0</v>
          </cell>
          <cell r="CH271">
            <v>992757.03099999996</v>
          </cell>
          <cell r="CI271">
            <v>0</v>
          </cell>
          <cell r="CJ271">
            <v>651088.97100000002</v>
          </cell>
          <cell r="CK271">
            <v>0</v>
          </cell>
          <cell r="CL271">
            <v>1326497.6212999998</v>
          </cell>
          <cell r="CM271">
            <v>0</v>
          </cell>
          <cell r="CN271">
            <v>1163095.6655000001</v>
          </cell>
          <cell r="CO271">
            <v>0</v>
          </cell>
          <cell r="CP271">
            <v>748232.92599999998</v>
          </cell>
          <cell r="CX271">
            <v>401455</v>
          </cell>
          <cell r="CZ271">
            <v>317153.72450000001</v>
          </cell>
          <cell r="DH271">
            <v>757453.2034</v>
          </cell>
          <cell r="DJ271">
            <v>276972.50799999997</v>
          </cell>
          <cell r="DR271">
            <v>4346861.7414500006</v>
          </cell>
          <cell r="DT271">
            <v>276972.50799999997</v>
          </cell>
          <cell r="EB271">
            <v>195619.28399999999</v>
          </cell>
          <cell r="ED271">
            <v>69788.83600000001</v>
          </cell>
          <cell r="EL271">
            <v>195619.28399999999</v>
          </cell>
          <cell r="EN271">
            <v>69788.83600000001</v>
          </cell>
          <cell r="EV271">
            <v>265408.12</v>
          </cell>
          <cell r="EX271">
            <v>101246.448</v>
          </cell>
          <cell r="FF271">
            <v>265408.12</v>
          </cell>
          <cell r="FH271">
            <v>132704.06000000003</v>
          </cell>
          <cell r="FP271">
            <v>69788.83600000001</v>
          </cell>
          <cell r="FR271">
            <v>992757.03099999996</v>
          </cell>
          <cell r="FZ271">
            <v>372336.13500000001</v>
          </cell>
          <cell r="GB271">
            <v>651088.97100000002</v>
          </cell>
          <cell r="GL271">
            <v>1326497.6212999998</v>
          </cell>
          <cell r="GV271">
            <v>1163095.6655000001</v>
          </cell>
        </row>
        <row r="273">
          <cell r="AF273">
            <v>1191955.9685</v>
          </cell>
          <cell r="AG273">
            <v>0</v>
          </cell>
          <cell r="AH273">
            <v>227007.360575</v>
          </cell>
          <cell r="AI273">
            <v>0</v>
          </cell>
          <cell r="AJ273">
            <v>495682.89288906247</v>
          </cell>
          <cell r="AK273">
            <v>0</v>
          </cell>
          <cell r="AL273">
            <v>340632.49875000003</v>
          </cell>
          <cell r="AM273">
            <v>0</v>
          </cell>
          <cell r="AN273">
            <v>4315205.9326250004</v>
          </cell>
          <cell r="AO273">
            <v>0</v>
          </cell>
          <cell r="AP273">
            <v>233891.45624999999</v>
          </cell>
          <cell r="AQ273">
            <v>0</v>
          </cell>
          <cell r="AR273">
            <v>113270.448</v>
          </cell>
          <cell r="AS273">
            <v>0</v>
          </cell>
          <cell r="AT273">
            <v>401455</v>
          </cell>
          <cell r="AU273">
            <v>0</v>
          </cell>
          <cell r="AV273">
            <v>757453.2034</v>
          </cell>
          <cell r="AW273">
            <v>0</v>
          </cell>
          <cell r="AX273">
            <v>4346861.7414500006</v>
          </cell>
          <cell r="AY273">
            <v>0</v>
          </cell>
          <cell r="AZ273">
            <v>195619.28399999999</v>
          </cell>
          <cell r="BA273">
            <v>0</v>
          </cell>
          <cell r="BB273">
            <v>195619.28399999999</v>
          </cell>
          <cell r="BC273">
            <v>0</v>
          </cell>
          <cell r="BD273">
            <v>265408.12</v>
          </cell>
          <cell r="BE273">
            <v>0</v>
          </cell>
          <cell r="BF273">
            <v>265408.12</v>
          </cell>
          <cell r="BG273">
            <v>0</v>
          </cell>
          <cell r="BH273">
            <v>69788.83600000001</v>
          </cell>
          <cell r="BI273">
            <v>0</v>
          </cell>
          <cell r="BJ273">
            <v>372336.13500000001</v>
          </cell>
        </row>
        <row r="274">
          <cell r="BL274">
            <v>514421.74699999997</v>
          </cell>
          <cell r="BM274">
            <v>0</v>
          </cell>
          <cell r="BN274">
            <v>675092.853</v>
          </cell>
          <cell r="BO274">
            <v>0</v>
          </cell>
          <cell r="BP274">
            <v>164161.67199999999</v>
          </cell>
          <cell r="BQ274">
            <v>0</v>
          </cell>
          <cell r="BR274">
            <v>101246.448</v>
          </cell>
          <cell r="BS274">
            <v>0</v>
          </cell>
          <cell r="BT274">
            <v>317153.72450000001</v>
          </cell>
          <cell r="BU274">
            <v>0</v>
          </cell>
          <cell r="BV274">
            <v>276972.50799999997</v>
          </cell>
          <cell r="BW274">
            <v>0</v>
          </cell>
          <cell r="BX274">
            <v>276972.50799999997</v>
          </cell>
          <cell r="BY274">
            <v>0</v>
          </cell>
          <cell r="BZ274">
            <v>69788.83600000001</v>
          </cell>
          <cell r="CA274">
            <v>0</v>
          </cell>
          <cell r="CB274">
            <v>69788.83600000001</v>
          </cell>
          <cell r="CC274">
            <v>0</v>
          </cell>
          <cell r="CD274">
            <v>101246.448</v>
          </cell>
          <cell r="CE274">
            <v>0</v>
          </cell>
          <cell r="CF274">
            <v>132704.06000000003</v>
          </cell>
          <cell r="CG274">
            <v>0</v>
          </cell>
          <cell r="CH274">
            <v>992757.03099999996</v>
          </cell>
          <cell r="CI274">
            <v>0</v>
          </cell>
          <cell r="CJ274">
            <v>651088.97100000002</v>
          </cell>
          <cell r="CK274">
            <v>0</v>
          </cell>
          <cell r="CL274">
            <v>1326497.6212999998</v>
          </cell>
          <cell r="CM274">
            <v>0</v>
          </cell>
          <cell r="CN274">
            <v>1163095.6655000001</v>
          </cell>
          <cell r="CO274">
            <v>0</v>
          </cell>
          <cell r="CP274">
            <v>748232.92599999998</v>
          </cell>
          <cell r="HF274">
            <v>748232.92599999998</v>
          </cell>
        </row>
        <row r="275">
          <cell r="A275" t="str">
            <v>No.</v>
          </cell>
          <cell r="B275" t="str">
            <v>Item Pekerjaan</v>
          </cell>
          <cell r="C275" t="str">
            <v>Satuan</v>
          </cell>
          <cell r="D275" t="str">
            <v>Harga Satuan</v>
          </cell>
          <cell r="E275" t="str">
            <v>P1</v>
          </cell>
          <cell r="F275" t="str">
            <v>P2</v>
          </cell>
          <cell r="G275" t="str">
            <v>P2</v>
          </cell>
          <cell r="H275" t="str">
            <v>J1</v>
          </cell>
          <cell r="I275" t="str">
            <v>P3</v>
          </cell>
          <cell r="J275" t="str">
            <v>J2</v>
          </cell>
          <cell r="K275" t="str">
            <v>J1</v>
          </cell>
          <cell r="L275" t="str">
            <v>J4</v>
          </cell>
          <cell r="M275" t="str">
            <v>J1'</v>
          </cell>
          <cell r="N275" t="str">
            <v>R1</v>
          </cell>
          <cell r="O275" t="str">
            <v>J2</v>
          </cell>
          <cell r="P275" t="str">
            <v>R3</v>
          </cell>
          <cell r="Q275" t="str">
            <v>J3</v>
          </cell>
          <cell r="R275">
            <v>0</v>
          </cell>
          <cell r="S275" t="str">
            <v>J4</v>
          </cell>
          <cell r="T275">
            <v>0</v>
          </cell>
          <cell r="U275" t="str">
            <v>J4'</v>
          </cell>
          <cell r="V275">
            <v>0</v>
          </cell>
          <cell r="W275" t="str">
            <v>R1</v>
          </cell>
          <cell r="X275">
            <v>0</v>
          </cell>
          <cell r="Y275" t="str">
            <v>R2</v>
          </cell>
          <cell r="Z275">
            <v>0</v>
          </cell>
          <cell r="AA275" t="str">
            <v>R3</v>
          </cell>
        </row>
        <row r="276">
          <cell r="D276" t="str">
            <v>Rp.</v>
          </cell>
          <cell r="E276" t="str">
            <v>Vol.</v>
          </cell>
          <cell r="F276" t="str">
            <v>Jumlah Harga</v>
          </cell>
          <cell r="G276" t="str">
            <v>Vol.</v>
          </cell>
          <cell r="H276" t="str">
            <v>Jumlah Harga</v>
          </cell>
          <cell r="I276" t="str">
            <v>Vol.</v>
          </cell>
          <cell r="J276" t="str">
            <v>Jumlah Harga</v>
          </cell>
          <cell r="K276" t="str">
            <v>Vol.</v>
          </cell>
          <cell r="L276" t="str">
            <v>Jumlah Harga</v>
          </cell>
          <cell r="M276" t="str">
            <v>Vol.</v>
          </cell>
          <cell r="N276" t="str">
            <v>Jumlah Harga</v>
          </cell>
          <cell r="O276" t="str">
            <v>Vol.</v>
          </cell>
          <cell r="P276" t="str">
            <v>Jumlah Harga</v>
          </cell>
          <cell r="Q276" t="str">
            <v>Vol.</v>
          </cell>
          <cell r="R276" t="str">
            <v>Jumlah Harga</v>
          </cell>
          <cell r="S276" t="str">
            <v>Vol.</v>
          </cell>
          <cell r="T276" t="str">
            <v>Jumlah Harga</v>
          </cell>
          <cell r="U276" t="str">
            <v>Vol.</v>
          </cell>
          <cell r="V276" t="str">
            <v>Jumlah Harga</v>
          </cell>
          <cell r="W276" t="str">
            <v>Vol.</v>
          </cell>
          <cell r="X276" t="str">
            <v>Jumlah Harga</v>
          </cell>
          <cell r="Y276" t="str">
            <v>Vol.</v>
          </cell>
          <cell r="Z276" t="str">
            <v>Jumlah Harga</v>
          </cell>
          <cell r="AA276" t="str">
            <v>Vol.</v>
          </cell>
          <cell r="AB276" t="str">
            <v>Jumlah Harga</v>
          </cell>
        </row>
        <row r="277">
          <cell r="A277" t="str">
            <v>V.</v>
          </cell>
          <cell r="B277" t="str">
            <v>UNIT BANGUNAN KANTOR PUSAT</v>
          </cell>
          <cell r="D277" t="str">
            <v>Rp.</v>
          </cell>
          <cell r="E277" t="str">
            <v>Vol.</v>
          </cell>
          <cell r="F277" t="str">
            <v>Jumlah Harga</v>
          </cell>
          <cell r="G277" t="str">
            <v>Vol.</v>
          </cell>
          <cell r="H277" t="str">
            <v>Jumlah Harga</v>
          </cell>
          <cell r="I277" t="str">
            <v>Vol.</v>
          </cell>
          <cell r="J277" t="str">
            <v>Jumlah Harga</v>
          </cell>
          <cell r="K277" t="str">
            <v>Vol.</v>
          </cell>
          <cell r="L277" t="str">
            <v>Jumlah Harga</v>
          </cell>
          <cell r="M277" t="str">
            <v>Vol.</v>
          </cell>
          <cell r="N277" t="str">
            <v>Jumlah Harga</v>
          </cell>
          <cell r="O277" t="str">
            <v>Vol.</v>
          </cell>
          <cell r="P277" t="str">
            <v>Jumlah Harga</v>
          </cell>
          <cell r="Q277" t="str">
            <v>Vol.</v>
          </cell>
          <cell r="R277" t="str">
            <v>Jumlah Harga</v>
          </cell>
          <cell r="S277" t="str">
            <v>Vol.</v>
          </cell>
          <cell r="T277" t="str">
            <v>Jumlah Harga</v>
          </cell>
          <cell r="U277" t="str">
            <v>Vol.</v>
          </cell>
          <cell r="V277" t="str">
            <v>Jumlah Harga</v>
          </cell>
          <cell r="W277" t="str">
            <v>Vol.</v>
          </cell>
          <cell r="X277" t="str">
            <v>Jumlah Harga</v>
          </cell>
          <cell r="Y277" t="str">
            <v>Vol.</v>
          </cell>
          <cell r="Z277" t="str">
            <v>Jumlah Harga</v>
          </cell>
          <cell r="AA277" t="str">
            <v>Vol.</v>
          </cell>
          <cell r="AB277" t="str">
            <v>Jumlah Harga</v>
          </cell>
        </row>
        <row r="278">
          <cell r="A278" t="str">
            <v>V.</v>
          </cell>
          <cell r="B278" t="str">
            <v>UNIT BANGUNAN KANTOR PUSAT</v>
          </cell>
        </row>
        <row r="279">
          <cell r="A279">
            <v>1</v>
          </cell>
          <cell r="B279" t="str">
            <v>Kayu 6/12</v>
          </cell>
          <cell r="C279" t="str">
            <v>M3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3.6144000000000003E-2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A280">
            <v>2</v>
          </cell>
          <cell r="B280" t="str">
            <v>Kayu Slimar 3/10</v>
          </cell>
          <cell r="C280" t="str">
            <v>M3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1.4159999999999999E-2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>
            <v>3</v>
          </cell>
          <cell r="B281" t="str">
            <v>Kayu Slimar 3/15</v>
          </cell>
          <cell r="C281" t="str">
            <v>M3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2.6999999999999997E-3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A282">
            <v>4</v>
          </cell>
          <cell r="B282" t="str">
            <v>Kayu Slimar 3/20</v>
          </cell>
          <cell r="C282" t="str">
            <v>M3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3.5999999999999999E-3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A283">
            <v>5</v>
          </cell>
          <cell r="B283" t="str">
            <v>Kayu 2/10</v>
          </cell>
          <cell r="C283" t="str">
            <v>M3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5.4000000000000012E-3</v>
          </cell>
          <cell r="J283">
            <v>0</v>
          </cell>
          <cell r="K283">
            <v>12.399999999999999</v>
          </cell>
          <cell r="L283">
            <v>0</v>
          </cell>
          <cell r="M283">
            <v>12.399999999999999</v>
          </cell>
          <cell r="N283">
            <v>0</v>
          </cell>
          <cell r="O283">
            <v>6.4</v>
          </cell>
          <cell r="P283">
            <v>0</v>
          </cell>
          <cell r="Q283">
            <v>93.25</v>
          </cell>
          <cell r="R283">
            <v>0</v>
          </cell>
          <cell r="S283">
            <v>13.814999999999998</v>
          </cell>
          <cell r="T283">
            <v>0</v>
          </cell>
          <cell r="U283">
            <v>13.814999999999998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A284">
            <v>6</v>
          </cell>
          <cell r="B284" t="str">
            <v>Panil t = 3 cm</v>
          </cell>
          <cell r="C284" t="str">
            <v>M2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0.49500000000000005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A285">
            <v>1</v>
          </cell>
          <cell r="B285" t="str">
            <v>Kusen Aluminium 5/10</v>
          </cell>
          <cell r="C285" t="str">
            <v>M'</v>
          </cell>
          <cell r="D285">
            <v>124948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5</v>
          </cell>
          <cell r="J285">
            <v>624740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A286">
            <v>2</v>
          </cell>
          <cell r="B286" t="str">
            <v xml:space="preserve">Rangka Daun Jendela Alumunium </v>
          </cell>
          <cell r="C286" t="str">
            <v>M'</v>
          </cell>
          <cell r="D286">
            <v>124948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A287">
            <v>3</v>
          </cell>
          <cell r="B287" t="str">
            <v>Rangka Tiang Sirip Alumunium 1/1 Putih</v>
          </cell>
          <cell r="C287" t="str">
            <v>M'</v>
          </cell>
          <cell r="D287">
            <v>62474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2.8499999999999996</v>
          </cell>
          <cell r="L287">
            <v>178050.89999999997</v>
          </cell>
          <cell r="M287">
            <v>2.8499999999999996</v>
          </cell>
          <cell r="N287">
            <v>178050.89999999997</v>
          </cell>
          <cell r="O287">
            <v>0</v>
          </cell>
          <cell r="P287">
            <v>0</v>
          </cell>
          <cell r="Q287">
            <v>14.100000000000003</v>
          </cell>
          <cell r="R287">
            <v>880883.40000000026</v>
          </cell>
          <cell r="S287">
            <v>2.12</v>
          </cell>
          <cell r="T287">
            <v>132444.88</v>
          </cell>
          <cell r="U287">
            <v>2.12</v>
          </cell>
          <cell r="V287">
            <v>132444.88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>
            <v>4</v>
          </cell>
          <cell r="B288" t="str">
            <v>Pasang Shading Sirip Alumunium 0.2/10 +Rangka</v>
          </cell>
          <cell r="C288" t="str">
            <v>M2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0.50749999999999995</v>
          </cell>
          <cell r="L288">
            <v>0</v>
          </cell>
          <cell r="M288">
            <v>0.50749999999999995</v>
          </cell>
          <cell r="N288">
            <v>0</v>
          </cell>
          <cell r="O288">
            <v>0</v>
          </cell>
          <cell r="P288">
            <v>0</v>
          </cell>
          <cell r="Q288">
            <v>1.4649999999999999</v>
          </cell>
          <cell r="R288">
            <v>0</v>
          </cell>
          <cell r="S288">
            <v>0.252</v>
          </cell>
          <cell r="T288">
            <v>0</v>
          </cell>
          <cell r="U288">
            <v>0.252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>
            <v>5</v>
          </cell>
          <cell r="B289" t="str">
            <v>Daun Pintu Panil Kamper</v>
          </cell>
          <cell r="C289" t="str">
            <v>bh</v>
          </cell>
          <cell r="D289">
            <v>550000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1.2</v>
          </cell>
          <cell r="J289">
            <v>660000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>
            <v>6</v>
          </cell>
          <cell r="B290" t="str">
            <v>Plat besi t = 2 mm</v>
          </cell>
          <cell r="C290" t="str">
            <v>Kg</v>
          </cell>
          <cell r="D290">
            <v>0</v>
          </cell>
          <cell r="E290">
            <v>0</v>
          </cell>
          <cell r="F290">
            <v>0</v>
          </cell>
          <cell r="G290">
            <v>57.085200000000007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>
            <v>7</v>
          </cell>
          <cell r="B291" t="str">
            <v>C 40.40.2  (pesan khusus)</v>
          </cell>
          <cell r="C291" t="str">
            <v>Kg</v>
          </cell>
          <cell r="D291">
            <v>14122.3</v>
          </cell>
          <cell r="E291">
            <v>0</v>
          </cell>
          <cell r="F291">
            <v>0</v>
          </cell>
          <cell r="G291">
            <v>42.56</v>
          </cell>
          <cell r="H291">
            <v>601045.08799999999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A292">
            <v>8</v>
          </cell>
          <cell r="B292" t="str">
            <v>Handle besi dia 16 mm</v>
          </cell>
          <cell r="C292" t="str">
            <v>Set</v>
          </cell>
          <cell r="D292">
            <v>129652.5</v>
          </cell>
          <cell r="E292">
            <v>0</v>
          </cell>
          <cell r="F292">
            <v>0</v>
          </cell>
          <cell r="G292">
            <v>1</v>
          </cell>
          <cell r="H292">
            <v>129652.5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A293">
            <v>9</v>
          </cell>
          <cell r="B293" t="str">
            <v>Hendle pintu Stainless</v>
          </cell>
          <cell r="C293" t="str">
            <v>Set</v>
          </cell>
          <cell r="D293">
            <v>261652.5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A294">
            <v>10</v>
          </cell>
          <cell r="B294" t="str">
            <v>Kunci Pintu Handle stainleess (dorma)</v>
          </cell>
          <cell r="C294" t="str">
            <v>Set</v>
          </cell>
          <cell r="D294">
            <v>650000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>
            <v>11</v>
          </cell>
          <cell r="B295" t="str">
            <v>Kunci tanam Antik</v>
          </cell>
          <cell r="C295" t="str">
            <v>Set</v>
          </cell>
          <cell r="D295">
            <v>265000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>
            <v>12</v>
          </cell>
          <cell r="B296" t="str">
            <v>Kunci tanam biasa</v>
          </cell>
          <cell r="C296" t="str">
            <v>Set</v>
          </cell>
          <cell r="D296">
            <v>168565</v>
          </cell>
          <cell r="E296">
            <v>0</v>
          </cell>
          <cell r="F296">
            <v>0</v>
          </cell>
          <cell r="G296">
            <v>1</v>
          </cell>
          <cell r="H296">
            <v>168565</v>
          </cell>
          <cell r="I296">
            <v>1</v>
          </cell>
          <cell r="J296">
            <v>168565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>
            <v>13</v>
          </cell>
          <cell r="B297" t="str">
            <v>Kunci Silinder</v>
          </cell>
          <cell r="C297" t="str">
            <v>Set</v>
          </cell>
          <cell r="D297">
            <v>217900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A298">
            <v>14</v>
          </cell>
          <cell r="B298" t="str">
            <v>Kunci Selot</v>
          </cell>
          <cell r="C298" t="str">
            <v>Set</v>
          </cell>
          <cell r="D298">
            <v>48300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A299">
            <v>15</v>
          </cell>
          <cell r="B299" t="str">
            <v>Engsel jendela</v>
          </cell>
          <cell r="C299" t="str">
            <v>Bh</v>
          </cell>
          <cell r="D299">
            <v>16600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A300">
            <v>16</v>
          </cell>
          <cell r="B300" t="str">
            <v>Engsel pintu</v>
          </cell>
          <cell r="C300" t="str">
            <v>Bh</v>
          </cell>
          <cell r="D300">
            <v>44395.75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</v>
          </cell>
          <cell r="J300">
            <v>133187.25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A301">
            <v>17</v>
          </cell>
          <cell r="B301" t="str">
            <v>Engsel Pintu dari pipa besi dia 2 cm</v>
          </cell>
          <cell r="C301" t="str">
            <v>Bh</v>
          </cell>
          <cell r="D301">
            <v>66593.625</v>
          </cell>
          <cell r="E301">
            <v>0</v>
          </cell>
          <cell r="F301">
            <v>0</v>
          </cell>
          <cell r="G301">
            <v>2</v>
          </cell>
          <cell r="H301">
            <v>133187.25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>
            <v>18</v>
          </cell>
          <cell r="B302" t="str">
            <v>Kait/hak angin</v>
          </cell>
          <cell r="C302" t="str">
            <v>Set</v>
          </cell>
          <cell r="D302">
            <v>27000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A303">
            <v>19</v>
          </cell>
          <cell r="B303" t="str">
            <v>Grendel pintu kuningan</v>
          </cell>
          <cell r="C303" t="str">
            <v>Bh</v>
          </cell>
          <cell r="D303">
            <v>125000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>
            <v>20</v>
          </cell>
          <cell r="B304" t="str">
            <v xml:space="preserve">Grendel jendela </v>
          </cell>
          <cell r="C304" t="str">
            <v>Bh</v>
          </cell>
          <cell r="D304">
            <v>8100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1</v>
          </cell>
          <cell r="P304">
            <v>8100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>
            <v>21</v>
          </cell>
          <cell r="B305" t="str">
            <v>Grendel pintu</v>
          </cell>
          <cell r="C305" t="str">
            <v>Bh</v>
          </cell>
          <cell r="D305">
            <v>14200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A306">
            <v>22</v>
          </cell>
          <cell r="B306" t="str">
            <v>Stripting Knip</v>
          </cell>
          <cell r="C306" t="str">
            <v>Set</v>
          </cell>
          <cell r="D306">
            <v>13700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>
            <v>23</v>
          </cell>
          <cell r="B307" t="str">
            <v>Door Closer</v>
          </cell>
          <cell r="C307" t="str">
            <v>Set</v>
          </cell>
          <cell r="D307">
            <v>260800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>
            <v>24</v>
          </cell>
          <cell r="B308" t="str">
            <v>Door Holder</v>
          </cell>
          <cell r="C308" t="str">
            <v>Set</v>
          </cell>
          <cell r="D308">
            <v>500000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A309">
            <v>25</v>
          </cell>
          <cell r="B309" t="str">
            <v>Door Stop</v>
          </cell>
          <cell r="C309" t="str">
            <v>Set</v>
          </cell>
          <cell r="D309">
            <v>32100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>
            <v>26</v>
          </cell>
          <cell r="B310" t="str">
            <v>Kaca bening 5 mm</v>
          </cell>
          <cell r="C310" t="str">
            <v>M2</v>
          </cell>
          <cell r="D310">
            <v>66700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>
            <v>27</v>
          </cell>
          <cell r="B311" t="str">
            <v>Kaca bening 10 mm</v>
          </cell>
          <cell r="C311" t="str">
            <v>M2</v>
          </cell>
          <cell r="D311">
            <v>280895.75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1.1875</v>
          </cell>
          <cell r="L311">
            <v>333563.703125</v>
          </cell>
          <cell r="M311">
            <v>1.1875</v>
          </cell>
          <cell r="N311">
            <v>333563.703125</v>
          </cell>
          <cell r="O311">
            <v>0.64749999999999996</v>
          </cell>
          <cell r="P311">
            <v>181879.99812499998</v>
          </cell>
          <cell r="Q311">
            <v>4.5719999999999992</v>
          </cell>
          <cell r="R311">
            <v>1284255.3689999997</v>
          </cell>
          <cell r="S311">
            <v>1.3035499999999998</v>
          </cell>
          <cell r="T311">
            <v>366161.65491249994</v>
          </cell>
          <cell r="U311">
            <v>1.3035499999999998</v>
          </cell>
          <cell r="V311">
            <v>366161.65491249994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>
            <v>28</v>
          </cell>
          <cell r="B312" t="str">
            <v>Kaca Bening 12 mm</v>
          </cell>
          <cell r="C312" t="str">
            <v>M2</v>
          </cell>
          <cell r="D312">
            <v>403787.64062499994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>
            <v>29</v>
          </cell>
          <cell r="B313" t="str">
            <v>Besi hollow 4/4</v>
          </cell>
          <cell r="C313" t="str">
            <v>M'</v>
          </cell>
          <cell r="D313">
            <v>48625.000000000051</v>
          </cell>
          <cell r="E313">
            <v>0</v>
          </cell>
          <cell r="F313">
            <v>0</v>
          </cell>
          <cell r="G313">
            <v>5.09</v>
          </cell>
          <cell r="H313">
            <v>247501.25000000026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>
            <v>30</v>
          </cell>
          <cell r="B314" t="str">
            <v>Besi hollow 6/6</v>
          </cell>
          <cell r="C314" t="str">
            <v>M'</v>
          </cell>
          <cell r="D314">
            <v>74462.500000000058</v>
          </cell>
          <cell r="E314">
            <v>1.413793103448276</v>
          </cell>
          <cell r="F314">
            <v>105274.56896551733</v>
          </cell>
          <cell r="G314">
            <v>5.09</v>
          </cell>
          <cell r="H314">
            <v>379014.12500000029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>
            <v>31</v>
          </cell>
          <cell r="B315" t="str">
            <v>Besi hollow 2.5/5</v>
          </cell>
          <cell r="C315" t="str">
            <v>Kg</v>
          </cell>
          <cell r="D315">
            <v>74462.500000000058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>
            <v>32</v>
          </cell>
          <cell r="B316" t="str">
            <v>Besi hollow 5/5</v>
          </cell>
          <cell r="C316" t="str">
            <v>Kg</v>
          </cell>
          <cell r="D316">
            <v>74462.500000000058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>
            <v>33</v>
          </cell>
          <cell r="B317" t="str">
            <v>Besi hollow 2/2</v>
          </cell>
          <cell r="C317" t="str">
            <v>Kg</v>
          </cell>
          <cell r="D317">
            <v>74462.500000000058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>
            <v>34</v>
          </cell>
          <cell r="B318" t="str">
            <v>Besi hollow 2/4</v>
          </cell>
          <cell r="C318" t="str">
            <v>Kg</v>
          </cell>
          <cell r="D318">
            <v>74462.500000000058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>
            <v>35</v>
          </cell>
          <cell r="B319" t="str">
            <v>Kaca Tempered 12 mm</v>
          </cell>
          <cell r="C319" t="str">
            <v>M2</v>
          </cell>
          <cell r="D319">
            <v>528395.75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>
            <v>36</v>
          </cell>
          <cell r="B320" t="str">
            <v>Glass Block</v>
          </cell>
          <cell r="C320" t="str">
            <v>Bh</v>
          </cell>
          <cell r="D320">
            <v>45000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>
            <v>37</v>
          </cell>
          <cell r="B321" t="str">
            <v>Kaca Es</v>
          </cell>
          <cell r="C321" t="str">
            <v>M2</v>
          </cell>
          <cell r="D321">
            <v>66700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>
            <v>38</v>
          </cell>
          <cell r="B322" t="str">
            <v>Krepyak Kaca Nako + Kerangka</v>
          </cell>
          <cell r="C322" t="str">
            <v>M2</v>
          </cell>
          <cell r="D322">
            <v>81300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>
            <v>39</v>
          </cell>
          <cell r="B323" t="str">
            <v>Sticker Efek Kaca Es</v>
          </cell>
          <cell r="C323" t="str">
            <v>M2</v>
          </cell>
          <cell r="D323">
            <v>150000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>
            <v>40</v>
          </cell>
          <cell r="B324" t="str">
            <v>Rel Pintu Dorong</v>
          </cell>
          <cell r="C324" t="str">
            <v>M'</v>
          </cell>
          <cell r="D324">
            <v>275000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</v>
          </cell>
          <cell r="L324">
            <v>1100000</v>
          </cell>
          <cell r="M324">
            <v>4</v>
          </cell>
          <cell r="N324">
            <v>1100000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>
            <v>41</v>
          </cell>
          <cell r="B325" t="str">
            <v>Rolling Door</v>
          </cell>
          <cell r="C325" t="str">
            <v>M2</v>
          </cell>
          <cell r="D325">
            <v>358100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>
            <v>42</v>
          </cell>
          <cell r="B326" t="str">
            <v>Roster</v>
          </cell>
          <cell r="C326" t="str">
            <v>M2</v>
          </cell>
          <cell r="D326">
            <v>133850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0.2</v>
          </cell>
          <cell r="X326">
            <v>26770</v>
          </cell>
          <cell r="Y326">
            <v>5.15</v>
          </cell>
          <cell r="Z326">
            <v>689327.5</v>
          </cell>
          <cell r="AA326">
            <v>0.8</v>
          </cell>
          <cell r="AB326">
            <v>107080</v>
          </cell>
        </row>
        <row r="327">
          <cell r="A327">
            <v>43</v>
          </cell>
          <cell r="B327" t="str">
            <v>Gipsum Board</v>
          </cell>
          <cell r="C327" t="str">
            <v>M2</v>
          </cell>
          <cell r="D327">
            <v>29000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>
            <v>44</v>
          </cell>
          <cell r="B328" t="str">
            <v>List Gipsum</v>
          </cell>
          <cell r="C328" t="str">
            <v>M'</v>
          </cell>
          <cell r="D328">
            <v>17300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>
            <v>45</v>
          </cell>
          <cell r="B329" t="str">
            <v>Sealent</v>
          </cell>
          <cell r="C329" t="str">
            <v>M'</v>
          </cell>
          <cell r="D329">
            <v>8400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12.5</v>
          </cell>
          <cell r="L329">
            <v>105000</v>
          </cell>
          <cell r="M329">
            <v>12.5</v>
          </cell>
          <cell r="N329">
            <v>105000</v>
          </cell>
          <cell r="O329">
            <v>9.1999999999999993</v>
          </cell>
          <cell r="P329">
            <v>77280</v>
          </cell>
          <cell r="Q329">
            <v>69.260000000000005</v>
          </cell>
          <cell r="R329">
            <v>581784</v>
          </cell>
          <cell r="S329">
            <v>19.54</v>
          </cell>
          <cell r="T329">
            <v>164136</v>
          </cell>
          <cell r="U329">
            <v>19.54</v>
          </cell>
          <cell r="V329">
            <v>164136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>
            <v>46</v>
          </cell>
          <cell r="B330" t="str">
            <v>Benangan Kusen</v>
          </cell>
          <cell r="C330" t="str">
            <v>M'</v>
          </cell>
          <cell r="D330">
            <v>4296.0074999999997</v>
          </cell>
          <cell r="E330">
            <v>0</v>
          </cell>
          <cell r="F330">
            <v>0</v>
          </cell>
          <cell r="G330">
            <v>5.5990000000000002</v>
          </cell>
          <cell r="H330">
            <v>24053.345992499999</v>
          </cell>
          <cell r="I330">
            <v>5.7839999999999998</v>
          </cell>
          <cell r="J330">
            <v>24848.107379999998</v>
          </cell>
          <cell r="K330">
            <v>14.399999999999999</v>
          </cell>
          <cell r="L330">
            <v>61862.507999999987</v>
          </cell>
          <cell r="M330">
            <v>14.399999999999999</v>
          </cell>
          <cell r="N330">
            <v>61862.507999999987</v>
          </cell>
          <cell r="O330">
            <v>8</v>
          </cell>
          <cell r="P330">
            <v>34368.06</v>
          </cell>
          <cell r="Q330">
            <v>23</v>
          </cell>
          <cell r="R330">
            <v>98808.172499999986</v>
          </cell>
          <cell r="S330">
            <v>14.32</v>
          </cell>
          <cell r="T330">
            <v>61518.827399999995</v>
          </cell>
          <cell r="U330">
            <v>14.32</v>
          </cell>
          <cell r="V330">
            <v>61518.827399999995</v>
          </cell>
          <cell r="W330">
            <v>0.8</v>
          </cell>
          <cell r="X330">
            <v>3436.806</v>
          </cell>
          <cell r="Y330">
            <v>55.800000000000004</v>
          </cell>
          <cell r="Z330">
            <v>239717.21849999999</v>
          </cell>
          <cell r="AA330">
            <v>69.2</v>
          </cell>
          <cell r="AB330">
            <v>297283.71899999998</v>
          </cell>
        </row>
        <row r="331">
          <cell r="A331">
            <v>47</v>
          </cell>
          <cell r="B331" t="str">
            <v xml:space="preserve">Cat Kayu </v>
          </cell>
          <cell r="C331" t="str">
            <v>M2</v>
          </cell>
          <cell r="D331">
            <v>19370.5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4.0991999999999997</v>
          </cell>
          <cell r="J331">
            <v>79403.553599999999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>
            <v>48</v>
          </cell>
          <cell r="B332" t="str">
            <v>Cat Besi</v>
          </cell>
          <cell r="C332" t="str">
            <v>M2</v>
          </cell>
          <cell r="D332">
            <v>13698</v>
          </cell>
          <cell r="E332">
            <v>0</v>
          </cell>
          <cell r="F332">
            <v>0</v>
          </cell>
          <cell r="G332">
            <v>5.6445590696960588</v>
          </cell>
          <cell r="H332">
            <v>77319.170136696615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>
            <v>49</v>
          </cell>
          <cell r="B333" t="str">
            <v>Cat Dinding</v>
          </cell>
          <cell r="C333" t="str">
            <v>M2</v>
          </cell>
          <cell r="D333">
            <v>9900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0.4</v>
          </cell>
          <cell r="X333">
            <v>3960</v>
          </cell>
          <cell r="Y333">
            <v>10.3</v>
          </cell>
          <cell r="Z333">
            <v>101970</v>
          </cell>
          <cell r="AA333">
            <v>13.025</v>
          </cell>
          <cell r="AB333">
            <v>128947.5</v>
          </cell>
        </row>
        <row r="334">
          <cell r="A334">
            <v>50</v>
          </cell>
          <cell r="B334" t="str">
            <v>Plesteran Camprot</v>
          </cell>
          <cell r="C334" t="str">
            <v>M2</v>
          </cell>
          <cell r="D334">
            <v>14600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1.6</v>
          </cell>
          <cell r="Z334">
            <v>23360</v>
          </cell>
          <cell r="AA334">
            <v>0.8</v>
          </cell>
          <cell r="AB334">
            <v>11680</v>
          </cell>
        </row>
        <row r="335"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1.6</v>
          </cell>
          <cell r="Z335">
            <v>23360</v>
          </cell>
          <cell r="AA335">
            <v>0.8</v>
          </cell>
          <cell r="AB335">
            <v>11680</v>
          </cell>
        </row>
        <row r="336">
          <cell r="B336" t="str">
            <v>Jumlah Harga</v>
          </cell>
          <cell r="C336">
            <v>105274.56896551733</v>
          </cell>
          <cell r="D336">
            <v>1760337.7291291971</v>
          </cell>
          <cell r="E336">
            <v>1690743.9109799999</v>
          </cell>
          <cell r="F336">
            <v>105274.56896551733</v>
          </cell>
          <cell r="G336">
            <v>1778477.1111249998</v>
          </cell>
          <cell r="H336">
            <v>1760337.7291291971</v>
          </cell>
          <cell r="I336">
            <v>2845730.9414999997</v>
          </cell>
          <cell r="J336">
            <v>1690743.9109799999</v>
          </cell>
          <cell r="K336">
            <v>724261.3623124999</v>
          </cell>
          <cell r="L336">
            <v>1778477.1111249998</v>
          </cell>
          <cell r="M336">
            <v>1054374.7185</v>
          </cell>
          <cell r="N336">
            <v>1778477.1111249998</v>
          </cell>
          <cell r="O336">
            <v>0</v>
          </cell>
          <cell r="P336">
            <v>301628.05812499998</v>
          </cell>
          <cell r="Q336">
            <v>0</v>
          </cell>
          <cell r="R336">
            <v>2845730.9414999997</v>
          </cell>
          <cell r="S336">
            <v>0</v>
          </cell>
          <cell r="T336">
            <v>724261.3623124999</v>
          </cell>
          <cell r="U336">
            <v>0</v>
          </cell>
          <cell r="V336">
            <v>724261.3623124999</v>
          </cell>
          <cell r="W336">
            <v>0</v>
          </cell>
          <cell r="X336">
            <v>34166.805999999997</v>
          </cell>
          <cell r="Y336">
            <v>0</v>
          </cell>
          <cell r="Z336">
            <v>1054374.7185</v>
          </cell>
          <cell r="AA336">
            <v>0</v>
          </cell>
          <cell r="AB336">
            <v>544991.21900000004</v>
          </cell>
        </row>
        <row r="338">
          <cell r="Z338">
            <v>1054374.7185</v>
          </cell>
        </row>
        <row r="339">
          <cell r="AB339">
            <v>544991.21900000004</v>
          </cell>
        </row>
        <row r="340">
          <cell r="A340" t="str">
            <v>No.</v>
          </cell>
          <cell r="B340" t="str">
            <v>Item Pekerjaan</v>
          </cell>
          <cell r="C340" t="str">
            <v>Satuan</v>
          </cell>
          <cell r="D340" t="str">
            <v>Harga Satuan</v>
          </cell>
          <cell r="E340" t="str">
            <v>P1A</v>
          </cell>
          <cell r="F340" t="str">
            <v>P1B</v>
          </cell>
          <cell r="G340" t="str">
            <v>P1B</v>
          </cell>
          <cell r="H340" t="str">
            <v>P3A</v>
          </cell>
          <cell r="I340" t="str">
            <v>P2</v>
          </cell>
          <cell r="J340" t="str">
            <v>P4A</v>
          </cell>
          <cell r="K340" t="str">
            <v>P3A</v>
          </cell>
          <cell r="L340" t="str">
            <v>J2A</v>
          </cell>
          <cell r="M340" t="str">
            <v>P3B</v>
          </cell>
          <cell r="N340" t="str">
            <v>J3</v>
          </cell>
          <cell r="O340" t="str">
            <v>P4A</v>
          </cell>
          <cell r="P340" t="str">
            <v>J5 atau J8</v>
          </cell>
          <cell r="Q340" t="str">
            <v>P4B</v>
          </cell>
          <cell r="R340" t="str">
            <v>BV2</v>
          </cell>
          <cell r="S340" t="str">
            <v>J2A</v>
          </cell>
          <cell r="T340">
            <v>0</v>
          </cell>
          <cell r="U340" t="str">
            <v>J2B</v>
          </cell>
          <cell r="V340">
            <v>0</v>
          </cell>
          <cell r="W340" t="str">
            <v>J3</v>
          </cell>
          <cell r="X340">
            <v>0</v>
          </cell>
          <cell r="Y340" t="str">
            <v>J4</v>
          </cell>
          <cell r="Z340">
            <v>0</v>
          </cell>
          <cell r="AA340" t="str">
            <v>J5 atau J8</v>
          </cell>
          <cell r="AB340">
            <v>0</v>
          </cell>
          <cell r="AC340" t="str">
            <v>BV1</v>
          </cell>
          <cell r="AD340">
            <v>0</v>
          </cell>
          <cell r="AE340" t="str">
            <v>BV2</v>
          </cell>
        </row>
        <row r="341">
          <cell r="D341" t="str">
            <v>Rp.</v>
          </cell>
          <cell r="E341" t="str">
            <v>Vol.</v>
          </cell>
          <cell r="F341" t="str">
            <v>Jumlah Harga</v>
          </cell>
          <cell r="G341" t="str">
            <v>Vol.</v>
          </cell>
          <cell r="H341" t="str">
            <v>Jumlah Harga</v>
          </cell>
          <cell r="I341" t="str">
            <v>Vol.</v>
          </cell>
          <cell r="J341" t="str">
            <v>Jumlah Harga</v>
          </cell>
          <cell r="K341" t="str">
            <v>Vol.</v>
          </cell>
          <cell r="L341" t="str">
            <v>Jumlah Harga</v>
          </cell>
          <cell r="M341" t="str">
            <v>Vol.</v>
          </cell>
          <cell r="N341" t="str">
            <v>Jumlah Harga</v>
          </cell>
          <cell r="O341" t="str">
            <v>Vol.</v>
          </cell>
          <cell r="P341" t="str">
            <v>Jumlah Harga</v>
          </cell>
          <cell r="Q341" t="str">
            <v>Vol.</v>
          </cell>
          <cell r="R341" t="str">
            <v>Jumlah Harga</v>
          </cell>
          <cell r="S341" t="str">
            <v>Vol.</v>
          </cell>
          <cell r="T341" t="str">
            <v>Jumlah Harga</v>
          </cell>
          <cell r="U341" t="str">
            <v>Vol.</v>
          </cell>
          <cell r="V341" t="str">
            <v>Jumlah Harga</v>
          </cell>
          <cell r="W341" t="str">
            <v>Vol.</v>
          </cell>
          <cell r="X341" t="str">
            <v>Jumlah Harga</v>
          </cell>
          <cell r="Y341" t="str">
            <v>Vol.</v>
          </cell>
          <cell r="Z341" t="str">
            <v>Jumlah Harga</v>
          </cell>
          <cell r="AA341" t="str">
            <v>Vol.</v>
          </cell>
          <cell r="AB341" t="str">
            <v>Jumlah Harga</v>
          </cell>
          <cell r="AC341" t="str">
            <v>Vol.</v>
          </cell>
          <cell r="AD341" t="str">
            <v>Jumlah Harga</v>
          </cell>
          <cell r="AE341" t="str">
            <v>Vol.</v>
          </cell>
          <cell r="AF341" t="str">
            <v>Jumlah Harga</v>
          </cell>
        </row>
        <row r="342">
          <cell r="A342" t="str">
            <v>VI.</v>
          </cell>
          <cell r="B342" t="str">
            <v>UNIT BANGUNAN ASRAMA</v>
          </cell>
          <cell r="D342" t="str">
            <v>Rp.</v>
          </cell>
          <cell r="E342" t="str">
            <v>Vol.</v>
          </cell>
          <cell r="F342" t="str">
            <v>Jumlah Harga</v>
          </cell>
          <cell r="G342" t="str">
            <v>Vol.</v>
          </cell>
          <cell r="H342" t="str">
            <v>Jumlah Harga</v>
          </cell>
          <cell r="I342" t="str">
            <v>Vol.</v>
          </cell>
          <cell r="J342" t="str">
            <v>Jumlah Harga</v>
          </cell>
          <cell r="K342" t="str">
            <v>Vol.</v>
          </cell>
          <cell r="L342" t="str">
            <v>Jumlah Harga</v>
          </cell>
          <cell r="M342" t="str">
            <v>Vol.</v>
          </cell>
          <cell r="N342" t="str">
            <v>Jumlah Harga</v>
          </cell>
          <cell r="O342" t="str">
            <v>Vol.</v>
          </cell>
          <cell r="P342" t="str">
            <v>Jumlah Harga</v>
          </cell>
          <cell r="Q342" t="str">
            <v>Vol.</v>
          </cell>
          <cell r="R342" t="str">
            <v>Jumlah Harga</v>
          </cell>
          <cell r="S342" t="str">
            <v>Vol.</v>
          </cell>
          <cell r="T342" t="str">
            <v>Jumlah Harga</v>
          </cell>
          <cell r="U342" t="str">
            <v>Vol.</v>
          </cell>
          <cell r="V342" t="str">
            <v>Jumlah Harga</v>
          </cell>
          <cell r="W342" t="str">
            <v>Vol.</v>
          </cell>
          <cell r="X342" t="str">
            <v>Jumlah Harga</v>
          </cell>
          <cell r="Y342" t="str">
            <v>Vol.</v>
          </cell>
          <cell r="Z342" t="str">
            <v>Jumlah Harga</v>
          </cell>
          <cell r="AA342" t="str">
            <v>Vol.</v>
          </cell>
          <cell r="AB342" t="str">
            <v>Jumlah Harga</v>
          </cell>
          <cell r="AC342" t="str">
            <v>Vol.</v>
          </cell>
          <cell r="AD342" t="str">
            <v>Jumlah Harga</v>
          </cell>
          <cell r="AE342" t="str">
            <v>Vol.</v>
          </cell>
          <cell r="AF342" t="str">
            <v>Jumlah Harga</v>
          </cell>
        </row>
        <row r="343">
          <cell r="A343" t="str">
            <v>VI.</v>
          </cell>
          <cell r="B343" t="str">
            <v>UNIT BANGUNAN ASRAMA</v>
          </cell>
        </row>
        <row r="344">
          <cell r="A344">
            <v>1</v>
          </cell>
          <cell r="B344" t="str">
            <v>Kayu 6/12</v>
          </cell>
          <cell r="C344" t="str">
            <v>M3</v>
          </cell>
          <cell r="D344">
            <v>0</v>
          </cell>
          <cell r="E344">
            <v>1.12E-2</v>
          </cell>
          <cell r="F344">
            <v>0</v>
          </cell>
          <cell r="G344">
            <v>1.12E-2</v>
          </cell>
          <cell r="H344">
            <v>0</v>
          </cell>
          <cell r="I344">
            <v>0</v>
          </cell>
          <cell r="J344">
            <v>0</v>
          </cell>
          <cell r="K344">
            <v>3.6144000000000003E-2</v>
          </cell>
          <cell r="L344">
            <v>0</v>
          </cell>
          <cell r="M344">
            <v>3.6144000000000003E-2</v>
          </cell>
          <cell r="N344">
            <v>0</v>
          </cell>
          <cell r="O344">
            <v>8.0000000000000002E-3</v>
          </cell>
          <cell r="P344">
            <v>0</v>
          </cell>
          <cell r="Q344">
            <v>8.0000000000000002E-3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>
            <v>2</v>
          </cell>
          <cell r="B345" t="str">
            <v>Kayu Slimar 3/10</v>
          </cell>
          <cell r="C345" t="str">
            <v>M3</v>
          </cell>
          <cell r="D345">
            <v>0</v>
          </cell>
          <cell r="E345">
            <v>3.2000000000000002E-3</v>
          </cell>
          <cell r="F345">
            <v>0</v>
          </cell>
          <cell r="G345">
            <v>3.2000000000000002E-3</v>
          </cell>
          <cell r="H345">
            <v>0</v>
          </cell>
          <cell r="I345">
            <v>0</v>
          </cell>
          <cell r="J345">
            <v>0</v>
          </cell>
          <cell r="K345">
            <v>1.4159999999999999E-2</v>
          </cell>
          <cell r="L345">
            <v>0</v>
          </cell>
          <cell r="M345">
            <v>1.4159999999999999E-2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3</v>
          </cell>
          <cell r="B346" t="str">
            <v>Kayu Slimar 3/15</v>
          </cell>
          <cell r="C346" t="str">
            <v>M3</v>
          </cell>
          <cell r="D346">
            <v>0</v>
          </cell>
          <cell r="E346">
            <v>3.2</v>
          </cell>
          <cell r="F346">
            <v>0</v>
          </cell>
          <cell r="G346">
            <v>3.2</v>
          </cell>
          <cell r="H346">
            <v>0</v>
          </cell>
          <cell r="I346">
            <v>0</v>
          </cell>
          <cell r="J346">
            <v>0</v>
          </cell>
          <cell r="K346">
            <v>2.6999999999999997E-3</v>
          </cell>
          <cell r="L346">
            <v>0</v>
          </cell>
          <cell r="M346">
            <v>2.6999999999999997E-3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4</v>
          </cell>
          <cell r="B347" t="str">
            <v>Kayu Slimar 3/20</v>
          </cell>
          <cell r="C347" t="str">
            <v>M3</v>
          </cell>
          <cell r="D347">
            <v>0</v>
          </cell>
          <cell r="E347">
            <v>3.2</v>
          </cell>
          <cell r="F347">
            <v>0</v>
          </cell>
          <cell r="G347">
            <v>3.2</v>
          </cell>
          <cell r="H347">
            <v>0</v>
          </cell>
          <cell r="I347">
            <v>0</v>
          </cell>
          <cell r="J347">
            <v>0</v>
          </cell>
          <cell r="K347">
            <v>3.5999999999999999E-3</v>
          </cell>
          <cell r="L347">
            <v>0</v>
          </cell>
          <cell r="M347">
            <v>3.5999999999999999E-3</v>
          </cell>
          <cell r="N347">
            <v>0</v>
          </cell>
          <cell r="O347">
            <v>1.32</v>
          </cell>
          <cell r="P347">
            <v>0</v>
          </cell>
          <cell r="Q347">
            <v>1.32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5</v>
          </cell>
          <cell r="B348" t="str">
            <v>Kayu 2/10</v>
          </cell>
          <cell r="C348" t="str">
            <v>M3</v>
          </cell>
          <cell r="D348">
            <v>0</v>
          </cell>
          <cell r="E348">
            <v>5</v>
          </cell>
          <cell r="F348">
            <v>0</v>
          </cell>
          <cell r="G348">
            <v>5</v>
          </cell>
          <cell r="H348">
            <v>0</v>
          </cell>
          <cell r="I348">
            <v>0</v>
          </cell>
          <cell r="J348">
            <v>0</v>
          </cell>
          <cell r="K348">
            <v>5.4000000000000012E-3</v>
          </cell>
          <cell r="L348">
            <v>0</v>
          </cell>
          <cell r="M348">
            <v>5.4000000000000012E-3</v>
          </cell>
          <cell r="N348">
            <v>0</v>
          </cell>
          <cell r="O348">
            <v>3.8</v>
          </cell>
          <cell r="P348">
            <v>0</v>
          </cell>
          <cell r="Q348">
            <v>3.8</v>
          </cell>
          <cell r="R348">
            <v>0</v>
          </cell>
          <cell r="S348">
            <v>10.85</v>
          </cell>
          <cell r="T348">
            <v>0</v>
          </cell>
          <cell r="U348">
            <v>10.85</v>
          </cell>
          <cell r="V348">
            <v>0</v>
          </cell>
          <cell r="W348">
            <v>0</v>
          </cell>
          <cell r="X348">
            <v>0</v>
          </cell>
          <cell r="Y348">
            <v>4.5999999999999996</v>
          </cell>
          <cell r="Z348">
            <v>0</v>
          </cell>
          <cell r="AA348">
            <v>3.5999999999999996</v>
          </cell>
          <cell r="AB348">
            <v>0</v>
          </cell>
          <cell r="AC348">
            <v>4</v>
          </cell>
          <cell r="AD348">
            <v>0</v>
          </cell>
          <cell r="AE348">
            <v>4</v>
          </cell>
          <cell r="AF348">
            <v>0</v>
          </cell>
        </row>
        <row r="349">
          <cell r="A349">
            <v>6</v>
          </cell>
          <cell r="B349" t="str">
            <v>Panil t = 3 cm</v>
          </cell>
          <cell r="C349" t="str">
            <v>M2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0.49500000000000005</v>
          </cell>
          <cell r="L349">
            <v>0</v>
          </cell>
          <cell r="M349">
            <v>0.49500000000000005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6.66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1</v>
          </cell>
          <cell r="B350" t="str">
            <v>Kusen Aluminium 5/10</v>
          </cell>
          <cell r="C350" t="str">
            <v>M'</v>
          </cell>
          <cell r="D350">
            <v>124948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6.1999999999999993</v>
          </cell>
          <cell r="J350">
            <v>774677.59999999986</v>
          </cell>
          <cell r="K350">
            <v>5</v>
          </cell>
          <cell r="L350">
            <v>624740</v>
          </cell>
          <cell r="M350">
            <v>5</v>
          </cell>
          <cell r="N350">
            <v>624740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2</v>
          </cell>
          <cell r="B351" t="str">
            <v xml:space="preserve">Rangka Daun Jendela Alumunium </v>
          </cell>
          <cell r="C351" t="str">
            <v>M'</v>
          </cell>
          <cell r="D351">
            <v>124948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7</v>
          </cell>
          <cell r="T351">
            <v>874636</v>
          </cell>
          <cell r="U351">
            <v>7</v>
          </cell>
          <cell r="V351">
            <v>874636</v>
          </cell>
          <cell r="W351">
            <v>0</v>
          </cell>
          <cell r="X351">
            <v>0</v>
          </cell>
          <cell r="Y351">
            <v>4.2</v>
          </cell>
          <cell r="Z351">
            <v>524781.6</v>
          </cell>
          <cell r="AA351">
            <v>3.2</v>
          </cell>
          <cell r="AB351">
            <v>399833.60000000003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3</v>
          </cell>
          <cell r="B352" t="str">
            <v>Rangka Tiang Sirip Alumunium 1/1 Putih</v>
          </cell>
          <cell r="C352" t="str">
            <v>M'</v>
          </cell>
          <cell r="D352">
            <v>62474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2.6</v>
          </cell>
          <cell r="T352">
            <v>162432.4</v>
          </cell>
          <cell r="U352">
            <v>2.6</v>
          </cell>
          <cell r="V352">
            <v>162432.4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4</v>
          </cell>
          <cell r="B353" t="str">
            <v>Pasang Shading Sirip Alumunium 0.2/10 +Rangka</v>
          </cell>
          <cell r="C353" t="str">
            <v>M2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0.26250000000000001</v>
          </cell>
          <cell r="T353">
            <v>0</v>
          </cell>
          <cell r="U353">
            <v>0.26250000000000001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>
            <v>5</v>
          </cell>
          <cell r="B354" t="str">
            <v>Daun Pintu Panil Kamper</v>
          </cell>
          <cell r="C354" t="str">
            <v>bh</v>
          </cell>
          <cell r="D354">
            <v>550000</v>
          </cell>
          <cell r="E354">
            <v>1.2E-2</v>
          </cell>
          <cell r="F354">
            <v>6600</v>
          </cell>
          <cell r="G354">
            <v>1.2E-2</v>
          </cell>
          <cell r="H354">
            <v>6600</v>
          </cell>
          <cell r="I354">
            <v>0</v>
          </cell>
          <cell r="J354">
            <v>0</v>
          </cell>
          <cell r="K354">
            <v>1.2</v>
          </cell>
          <cell r="L354">
            <v>660000</v>
          </cell>
          <cell r="M354">
            <v>1.2</v>
          </cell>
          <cell r="N354">
            <v>660000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>
            <v>6</v>
          </cell>
          <cell r="B355" t="str">
            <v>Plat besi t = 2 mm</v>
          </cell>
          <cell r="C355" t="str">
            <v>Kg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>
            <v>7</v>
          </cell>
          <cell r="B356" t="str">
            <v>C 40.40.2  (pesan khusus)</v>
          </cell>
          <cell r="C356" t="str">
            <v>Kg</v>
          </cell>
          <cell r="D356">
            <v>14122.3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</row>
        <row r="357">
          <cell r="A357">
            <v>8</v>
          </cell>
          <cell r="B357" t="str">
            <v>Handle besi dia 16 mm</v>
          </cell>
          <cell r="C357" t="str">
            <v>Set</v>
          </cell>
          <cell r="D357">
            <v>129652.5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9</v>
          </cell>
          <cell r="B358" t="str">
            <v>Hendle pintu Stainless</v>
          </cell>
          <cell r="C358" t="str">
            <v>Set</v>
          </cell>
          <cell r="D358">
            <v>261652.5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2</v>
          </cell>
          <cell r="J358">
            <v>523305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</row>
        <row r="359">
          <cell r="A359">
            <v>10</v>
          </cell>
          <cell r="B359" t="str">
            <v>Kunci Pintu Handle stainleess (dorma)</v>
          </cell>
          <cell r="C359" t="str">
            <v>Set</v>
          </cell>
          <cell r="D359">
            <v>650000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11</v>
          </cell>
          <cell r="B360" t="str">
            <v>Kunci tanam Antik</v>
          </cell>
          <cell r="C360" t="str">
            <v>Set</v>
          </cell>
          <cell r="D360">
            <v>265000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12</v>
          </cell>
          <cell r="B361" t="str">
            <v>Kunci tanam biasa</v>
          </cell>
          <cell r="C361" t="str">
            <v>Set</v>
          </cell>
          <cell r="D361">
            <v>168565</v>
          </cell>
          <cell r="E361">
            <v>1</v>
          </cell>
          <cell r="F361">
            <v>168565</v>
          </cell>
          <cell r="G361">
            <v>1</v>
          </cell>
          <cell r="H361">
            <v>168565</v>
          </cell>
          <cell r="I361">
            <v>0</v>
          </cell>
          <cell r="J361">
            <v>0</v>
          </cell>
          <cell r="K361">
            <v>1</v>
          </cell>
          <cell r="L361">
            <v>168565</v>
          </cell>
          <cell r="M361">
            <v>1</v>
          </cell>
          <cell r="N361">
            <v>168565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13</v>
          </cell>
          <cell r="B362" t="str">
            <v>Kunci Silinder</v>
          </cell>
          <cell r="C362" t="str">
            <v>Set</v>
          </cell>
          <cell r="D362">
            <v>217900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14</v>
          </cell>
          <cell r="B363" t="str">
            <v>Kunci Selot</v>
          </cell>
          <cell r="C363" t="str">
            <v>Set</v>
          </cell>
          <cell r="D363">
            <v>48300</v>
          </cell>
          <cell r="E363">
            <v>1</v>
          </cell>
          <cell r="F363">
            <v>48300</v>
          </cell>
          <cell r="G363">
            <v>1</v>
          </cell>
          <cell r="H363">
            <v>48300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1</v>
          </cell>
          <cell r="P363">
            <v>48300</v>
          </cell>
          <cell r="Q363">
            <v>1</v>
          </cell>
          <cell r="R363">
            <v>48300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>
            <v>15</v>
          </cell>
          <cell r="B364" t="str">
            <v>Engsel jendela</v>
          </cell>
          <cell r="C364" t="str">
            <v>Bh</v>
          </cell>
          <cell r="D364">
            <v>16600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4</v>
          </cell>
          <cell r="T364">
            <v>66400</v>
          </cell>
          <cell r="U364">
            <v>4</v>
          </cell>
          <cell r="V364">
            <v>66400</v>
          </cell>
          <cell r="W364">
            <v>0</v>
          </cell>
          <cell r="X364">
            <v>0</v>
          </cell>
          <cell r="Y364">
            <v>2</v>
          </cell>
          <cell r="Z364">
            <v>33200</v>
          </cell>
          <cell r="AA364">
            <v>2</v>
          </cell>
          <cell r="AB364">
            <v>33200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>
            <v>16</v>
          </cell>
          <cell r="B365" t="str">
            <v>Engsel pintu</v>
          </cell>
          <cell r="C365" t="str">
            <v>Bh</v>
          </cell>
          <cell r="D365">
            <v>44395.75</v>
          </cell>
          <cell r="E365">
            <v>2</v>
          </cell>
          <cell r="F365">
            <v>88791.5</v>
          </cell>
          <cell r="G365">
            <v>2</v>
          </cell>
          <cell r="H365">
            <v>88791.5</v>
          </cell>
          <cell r="I365">
            <v>4</v>
          </cell>
          <cell r="J365">
            <v>177583</v>
          </cell>
          <cell r="K365">
            <v>3</v>
          </cell>
          <cell r="L365">
            <v>133187.25</v>
          </cell>
          <cell r="M365">
            <v>3</v>
          </cell>
          <cell r="N365">
            <v>133187.25</v>
          </cell>
          <cell r="O365">
            <v>2</v>
          </cell>
          <cell r="P365">
            <v>88791.5</v>
          </cell>
          <cell r="Q365">
            <v>2</v>
          </cell>
          <cell r="R365">
            <v>88791.5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17</v>
          </cell>
          <cell r="B366" t="str">
            <v>Engsel Pintu dari pipa besi dia 2 cm</v>
          </cell>
          <cell r="C366" t="str">
            <v>Bh</v>
          </cell>
          <cell r="D366">
            <v>66593.625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>
            <v>18</v>
          </cell>
          <cell r="B367" t="str">
            <v>Kait/hak angin</v>
          </cell>
          <cell r="C367" t="str">
            <v>Set</v>
          </cell>
          <cell r="D367">
            <v>27000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6</v>
          </cell>
          <cell r="T367">
            <v>162000</v>
          </cell>
          <cell r="U367">
            <v>6</v>
          </cell>
          <cell r="V367">
            <v>162000</v>
          </cell>
          <cell r="W367">
            <v>0</v>
          </cell>
          <cell r="X367">
            <v>0</v>
          </cell>
          <cell r="Y367">
            <v>2</v>
          </cell>
          <cell r="Z367">
            <v>54000</v>
          </cell>
          <cell r="AA367">
            <v>2</v>
          </cell>
          <cell r="AB367">
            <v>54000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>
            <v>19</v>
          </cell>
          <cell r="B368" t="str">
            <v>Grendel pintu kuningan</v>
          </cell>
          <cell r="C368" t="str">
            <v>Bh</v>
          </cell>
          <cell r="D368">
            <v>125000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20</v>
          </cell>
          <cell r="B369" t="str">
            <v xml:space="preserve">Grendel jendela </v>
          </cell>
          <cell r="C369" t="str">
            <v>Bh</v>
          </cell>
          <cell r="D369">
            <v>8100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3</v>
          </cell>
          <cell r="T369">
            <v>24300</v>
          </cell>
          <cell r="U369">
            <v>3</v>
          </cell>
          <cell r="V369">
            <v>24300</v>
          </cell>
          <cell r="W369">
            <v>0</v>
          </cell>
          <cell r="X369">
            <v>0</v>
          </cell>
          <cell r="Y369">
            <v>1</v>
          </cell>
          <cell r="Z369">
            <v>8100</v>
          </cell>
          <cell r="AA369">
            <v>1</v>
          </cell>
          <cell r="AB369">
            <v>8100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21</v>
          </cell>
          <cell r="B370" t="str">
            <v>Grendel pintu</v>
          </cell>
          <cell r="C370" t="str">
            <v>Bh</v>
          </cell>
          <cell r="D370">
            <v>14200</v>
          </cell>
          <cell r="E370">
            <v>1</v>
          </cell>
          <cell r="F370">
            <v>14200</v>
          </cell>
          <cell r="G370">
            <v>1</v>
          </cell>
          <cell r="H370">
            <v>14200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</v>
          </cell>
          <cell r="P370">
            <v>14200</v>
          </cell>
          <cell r="Q370">
            <v>1</v>
          </cell>
          <cell r="R370">
            <v>14200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22</v>
          </cell>
          <cell r="B371" t="str">
            <v>Stripting Knip</v>
          </cell>
          <cell r="C371" t="str">
            <v>Set</v>
          </cell>
          <cell r="D371">
            <v>13700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23</v>
          </cell>
          <cell r="B372" t="str">
            <v>Door Closer</v>
          </cell>
          <cell r="C372" t="str">
            <v>Set</v>
          </cell>
          <cell r="D372">
            <v>260800</v>
          </cell>
          <cell r="E372">
            <v>1</v>
          </cell>
          <cell r="F372">
            <v>260800</v>
          </cell>
          <cell r="G372">
            <v>1</v>
          </cell>
          <cell r="H372">
            <v>260800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>
            <v>24</v>
          </cell>
          <cell r="B373" t="str">
            <v>Door Holder</v>
          </cell>
          <cell r="C373" t="str">
            <v>Set</v>
          </cell>
          <cell r="D373">
            <v>500000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25</v>
          </cell>
          <cell r="B374" t="str">
            <v>Door Stop</v>
          </cell>
          <cell r="C374" t="str">
            <v>Set</v>
          </cell>
          <cell r="D374">
            <v>32100</v>
          </cell>
          <cell r="E374">
            <v>1</v>
          </cell>
          <cell r="F374">
            <v>32100</v>
          </cell>
          <cell r="G374">
            <v>1</v>
          </cell>
          <cell r="H374">
            <v>32100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26</v>
          </cell>
          <cell r="B375" t="str">
            <v>Kaca bening 5 mm</v>
          </cell>
          <cell r="C375" t="str">
            <v>M2</v>
          </cell>
          <cell r="D375">
            <v>66700</v>
          </cell>
          <cell r="E375">
            <v>5.0399999999999993E-2</v>
          </cell>
          <cell r="F375">
            <v>3361.6799999999994</v>
          </cell>
          <cell r="G375">
            <v>5.0399999999999993E-2</v>
          </cell>
          <cell r="H375">
            <v>3361.6799999999994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0.25919999999999999</v>
          </cell>
          <cell r="T375">
            <v>17288.64</v>
          </cell>
          <cell r="U375">
            <v>0.25919999999999999</v>
          </cell>
          <cell r="V375">
            <v>17288.64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0.4</v>
          </cell>
          <cell r="AF375">
            <v>26680</v>
          </cell>
        </row>
        <row r="376">
          <cell r="A376">
            <v>27</v>
          </cell>
          <cell r="B376" t="str">
            <v>Kaca bening 10 mm</v>
          </cell>
          <cell r="C376" t="str">
            <v>M2</v>
          </cell>
          <cell r="D376">
            <v>280895.75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1.1326000000000001</v>
          </cell>
          <cell r="T376">
            <v>318142.52645</v>
          </cell>
          <cell r="U376">
            <v>1.1326000000000001</v>
          </cell>
          <cell r="V376">
            <v>318142.52645</v>
          </cell>
          <cell r="W376">
            <v>2.8839999999999999</v>
          </cell>
          <cell r="X376">
            <v>810103.34299999999</v>
          </cell>
          <cell r="Y376">
            <v>0.50749999999999995</v>
          </cell>
          <cell r="Z376">
            <v>142554.59312499998</v>
          </cell>
          <cell r="AA376">
            <v>0.33249999999999996</v>
          </cell>
          <cell r="AB376">
            <v>93397.836874999994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28</v>
          </cell>
          <cell r="B377" t="str">
            <v>Kaca Bening 12 mm</v>
          </cell>
          <cell r="C377" t="str">
            <v>M2</v>
          </cell>
          <cell r="D377">
            <v>403787.64062499994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29</v>
          </cell>
          <cell r="B378" t="str">
            <v>Besi hollow 4/4</v>
          </cell>
          <cell r="C378" t="str">
            <v>M'</v>
          </cell>
          <cell r="D378">
            <v>48625.000000000051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30</v>
          </cell>
          <cell r="B379" t="str">
            <v>Besi hollow 6/6</v>
          </cell>
          <cell r="C379" t="str">
            <v>M'</v>
          </cell>
          <cell r="D379">
            <v>74462.500000000058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31</v>
          </cell>
          <cell r="B380" t="str">
            <v>Besi hollow 2.5/5</v>
          </cell>
          <cell r="C380" t="str">
            <v>Kg</v>
          </cell>
          <cell r="D380">
            <v>74462.500000000058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32</v>
          </cell>
          <cell r="B381" t="str">
            <v>Besi hollow 5/5</v>
          </cell>
          <cell r="C381" t="str">
            <v>Kg</v>
          </cell>
          <cell r="D381">
            <v>74462.500000000058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33</v>
          </cell>
          <cell r="B382" t="str">
            <v>Besi hollow 2/2</v>
          </cell>
          <cell r="C382" t="str">
            <v>Kg</v>
          </cell>
          <cell r="D382">
            <v>74462.500000000058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34</v>
          </cell>
          <cell r="B383" t="str">
            <v>Besi hollow 2/4</v>
          </cell>
          <cell r="C383" t="str">
            <v>Kg</v>
          </cell>
          <cell r="D383">
            <v>74462.500000000058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35</v>
          </cell>
          <cell r="B384" t="str">
            <v>Kaca Tempered 12 mm</v>
          </cell>
          <cell r="C384" t="str">
            <v>M2</v>
          </cell>
          <cell r="D384">
            <v>528395.75</v>
          </cell>
          <cell r="E384">
            <v>4.3049999999999997</v>
          </cell>
          <cell r="F384">
            <v>2274743.7037499999</v>
          </cell>
          <cell r="G384">
            <v>4.3049999999999997</v>
          </cell>
          <cell r="H384">
            <v>2274743.7037499999</v>
          </cell>
          <cell r="I384">
            <v>4.3049999999999997</v>
          </cell>
          <cell r="J384">
            <v>2274743.7037499999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36</v>
          </cell>
          <cell r="B385" t="str">
            <v>Glass Block</v>
          </cell>
          <cell r="C385" t="str">
            <v>Bh</v>
          </cell>
          <cell r="D385">
            <v>45000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>
            <v>37</v>
          </cell>
          <cell r="B386" t="str">
            <v>Kaca Es</v>
          </cell>
          <cell r="C386" t="str">
            <v>M2</v>
          </cell>
          <cell r="D386">
            <v>66700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0.4</v>
          </cell>
          <cell r="AD386">
            <v>26680</v>
          </cell>
          <cell r="AE386">
            <v>0</v>
          </cell>
          <cell r="AF386">
            <v>0</v>
          </cell>
        </row>
        <row r="387">
          <cell r="A387">
            <v>38</v>
          </cell>
          <cell r="B387" t="str">
            <v>Krepyak Kaca Nako + Kerangka</v>
          </cell>
          <cell r="C387" t="str">
            <v>M2</v>
          </cell>
          <cell r="D387">
            <v>81300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>
            <v>39</v>
          </cell>
          <cell r="B388" t="str">
            <v>Sticker Efek Kaca Es</v>
          </cell>
          <cell r="C388" t="str">
            <v>M2</v>
          </cell>
          <cell r="D388">
            <v>150000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>
            <v>40</v>
          </cell>
          <cell r="B389" t="str">
            <v>Rel Pintu Dorong</v>
          </cell>
          <cell r="C389" t="str">
            <v>M'</v>
          </cell>
          <cell r="D389">
            <v>275000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>
            <v>41</v>
          </cell>
          <cell r="B390" t="str">
            <v>Rolling Door</v>
          </cell>
          <cell r="C390" t="str">
            <v>M2</v>
          </cell>
          <cell r="D390">
            <v>358100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>
            <v>42</v>
          </cell>
          <cell r="B391" t="str">
            <v>Roster</v>
          </cell>
          <cell r="C391" t="str">
            <v>M2</v>
          </cell>
          <cell r="D391">
            <v>133850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>
            <v>43</v>
          </cell>
          <cell r="B392" t="str">
            <v>Gipsum Board</v>
          </cell>
          <cell r="C392" t="str">
            <v>M2</v>
          </cell>
          <cell r="D392">
            <v>29000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>
            <v>44</v>
          </cell>
          <cell r="B393" t="str">
            <v>List Gipsum</v>
          </cell>
          <cell r="C393" t="str">
            <v>M'</v>
          </cell>
          <cell r="D393">
            <v>17300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>
            <v>45</v>
          </cell>
          <cell r="B394" t="str">
            <v>Sealent</v>
          </cell>
          <cell r="C394" t="str">
            <v>M'</v>
          </cell>
          <cell r="D394">
            <v>8400</v>
          </cell>
          <cell r="E394">
            <v>2.16</v>
          </cell>
          <cell r="F394">
            <v>18144</v>
          </cell>
          <cell r="G394">
            <v>2.16</v>
          </cell>
          <cell r="H394">
            <v>18144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18.080000000000002</v>
          </cell>
          <cell r="T394">
            <v>151872.00000000003</v>
          </cell>
          <cell r="U394">
            <v>18.080000000000002</v>
          </cell>
          <cell r="V394">
            <v>151872.00000000003</v>
          </cell>
          <cell r="W394">
            <v>19.439999999999998</v>
          </cell>
          <cell r="X394">
            <v>163295.99999999997</v>
          </cell>
          <cell r="Y394">
            <v>7.1999999999999993</v>
          </cell>
          <cell r="Z394">
            <v>60479.999999999993</v>
          </cell>
          <cell r="AA394">
            <v>5.1999999999999993</v>
          </cell>
          <cell r="AB394">
            <v>43679.999999999993</v>
          </cell>
          <cell r="AC394">
            <v>7.1999999999999993</v>
          </cell>
          <cell r="AD394">
            <v>60479.999999999993</v>
          </cell>
          <cell r="AE394">
            <v>7.1999999999999993</v>
          </cell>
          <cell r="AF394">
            <v>60479.999999999993</v>
          </cell>
        </row>
        <row r="395">
          <cell r="A395">
            <v>46</v>
          </cell>
          <cell r="B395" t="str">
            <v>Benangan Kusen</v>
          </cell>
          <cell r="C395" t="str">
            <v>M'</v>
          </cell>
          <cell r="D395">
            <v>4296.0074999999997</v>
          </cell>
          <cell r="E395">
            <v>9.8000000000000007</v>
          </cell>
          <cell r="F395">
            <v>42100.873500000002</v>
          </cell>
          <cell r="G395">
            <v>9.8000000000000007</v>
          </cell>
          <cell r="H395">
            <v>42100.873500000002</v>
          </cell>
          <cell r="I395">
            <v>6.1999999999999993</v>
          </cell>
          <cell r="J395">
            <v>26635.246499999994</v>
          </cell>
          <cell r="K395">
            <v>5.7839999999999998</v>
          </cell>
          <cell r="L395">
            <v>24848.107379999998</v>
          </cell>
          <cell r="M395">
            <v>5.7839999999999998</v>
          </cell>
          <cell r="N395">
            <v>24848.107379999998</v>
          </cell>
          <cell r="O395">
            <v>7.6</v>
          </cell>
          <cell r="P395">
            <v>32649.656999999996</v>
          </cell>
          <cell r="Q395">
            <v>7.6</v>
          </cell>
          <cell r="R395">
            <v>32649.656999999996</v>
          </cell>
          <cell r="S395">
            <v>13.600000000000001</v>
          </cell>
          <cell r="T395">
            <v>58425.702000000005</v>
          </cell>
          <cell r="U395">
            <v>13.600000000000001</v>
          </cell>
          <cell r="V395">
            <v>58425.702000000005</v>
          </cell>
          <cell r="W395">
            <v>10.120000000000001</v>
          </cell>
          <cell r="X395">
            <v>43475.5959</v>
          </cell>
          <cell r="Y395">
            <v>9.1999999999999993</v>
          </cell>
          <cell r="Z395">
            <v>39523.268999999993</v>
          </cell>
          <cell r="AA395">
            <v>7.1999999999999993</v>
          </cell>
          <cell r="AB395">
            <v>30931.253999999994</v>
          </cell>
          <cell r="AC395">
            <v>16</v>
          </cell>
          <cell r="AD395">
            <v>68736.12</v>
          </cell>
          <cell r="AE395">
            <v>16</v>
          </cell>
          <cell r="AF395">
            <v>68736.12</v>
          </cell>
        </row>
        <row r="396">
          <cell r="A396">
            <v>47</v>
          </cell>
          <cell r="B396" t="str">
            <v xml:space="preserve">Cat Kayu </v>
          </cell>
          <cell r="C396" t="str">
            <v>M2</v>
          </cell>
          <cell r="D396">
            <v>19370.5</v>
          </cell>
          <cell r="E396">
            <v>3.2720000000000002</v>
          </cell>
          <cell r="F396">
            <v>63380.276000000005</v>
          </cell>
          <cell r="G396">
            <v>3.2720000000000002</v>
          </cell>
          <cell r="H396">
            <v>63380.276000000005</v>
          </cell>
          <cell r="I396">
            <v>0</v>
          </cell>
          <cell r="J396">
            <v>0</v>
          </cell>
          <cell r="K396">
            <v>4.0991999999999997</v>
          </cell>
          <cell r="L396">
            <v>79403.553599999999</v>
          </cell>
          <cell r="M396">
            <v>4.0991999999999997</v>
          </cell>
          <cell r="N396">
            <v>79403.553599999999</v>
          </cell>
          <cell r="O396">
            <v>1.3960000000000001</v>
          </cell>
          <cell r="P396">
            <v>27041.218000000001</v>
          </cell>
          <cell r="Q396">
            <v>1.3960000000000001</v>
          </cell>
          <cell r="R396">
            <v>27041.218000000001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A397">
            <v>48</v>
          </cell>
          <cell r="B397" t="str">
            <v>Cat Besi</v>
          </cell>
          <cell r="C397" t="str">
            <v>M2</v>
          </cell>
          <cell r="D397">
            <v>13698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>
            <v>49</v>
          </cell>
          <cell r="B398" t="str">
            <v>Cat Dinding</v>
          </cell>
          <cell r="C398" t="str">
            <v>M2</v>
          </cell>
          <cell r="D398">
            <v>9900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>
            <v>50</v>
          </cell>
          <cell r="B399" t="str">
            <v>Plesteran Camprot</v>
          </cell>
          <cell r="C399" t="str">
            <v>M2</v>
          </cell>
          <cell r="D399">
            <v>14600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</row>
        <row r="400"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</row>
        <row r="401">
          <cell r="B401" t="str">
            <v>Jumlah Harga</v>
          </cell>
          <cell r="C401">
            <v>3021087.0332500003</v>
          </cell>
          <cell r="D401">
            <v>3021087.0332500003</v>
          </cell>
          <cell r="E401">
            <v>3776944.5502499999</v>
          </cell>
          <cell r="F401">
            <v>3021087.0332500003</v>
          </cell>
          <cell r="G401">
            <v>1690743.9109799999</v>
          </cell>
          <cell r="H401">
            <v>3021087.0332500003</v>
          </cell>
          <cell r="I401">
            <v>210982.375</v>
          </cell>
          <cell r="J401">
            <v>3776944.5502499999</v>
          </cell>
          <cell r="K401">
            <v>1835497.2684499999</v>
          </cell>
          <cell r="L401">
            <v>1690743.9109799999</v>
          </cell>
          <cell r="M401">
            <v>862639.46212499996</v>
          </cell>
          <cell r="N401">
            <v>1690743.9109799999</v>
          </cell>
          <cell r="O401">
            <v>155896.12</v>
          </cell>
          <cell r="P401">
            <v>210982.375</v>
          </cell>
          <cell r="Q401">
            <v>0</v>
          </cell>
          <cell r="R401">
            <v>210982.375</v>
          </cell>
          <cell r="S401">
            <v>0</v>
          </cell>
          <cell r="T401">
            <v>1835497.2684499999</v>
          </cell>
          <cell r="U401">
            <v>0</v>
          </cell>
          <cell r="V401">
            <v>1835497.2684499999</v>
          </cell>
          <cell r="W401">
            <v>0</v>
          </cell>
          <cell r="X401">
            <v>1016874.9389</v>
          </cell>
          <cell r="Y401">
            <v>0</v>
          </cell>
          <cell r="Z401">
            <v>862639.46212499996</v>
          </cell>
          <cell r="AA401">
            <v>0</v>
          </cell>
          <cell r="AB401">
            <v>663142.69087499997</v>
          </cell>
          <cell r="AC401">
            <v>0</v>
          </cell>
          <cell r="AD401">
            <v>155896.12</v>
          </cell>
          <cell r="AE401">
            <v>0</v>
          </cell>
          <cell r="AF401">
            <v>155896.12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L402" t="str">
            <v>P3A ASR = P4 SD</v>
          </cell>
        </row>
        <row r="403">
          <cell r="AF403">
            <v>155896.12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L404" t="str">
            <v>P3A ASR = P4 SD</v>
          </cell>
        </row>
        <row r="405">
          <cell r="A405" t="str">
            <v>No.</v>
          </cell>
          <cell r="B405" t="str">
            <v>Item Pekerjaan</v>
          </cell>
          <cell r="C405" t="str">
            <v>Satuan</v>
          </cell>
          <cell r="D405" t="str">
            <v>Harga Satuan</v>
          </cell>
          <cell r="E405" t="str">
            <v>P1</v>
          </cell>
          <cell r="F405" t="str">
            <v>P2</v>
          </cell>
          <cell r="G405" t="str">
            <v>P2</v>
          </cell>
          <cell r="H405" t="str">
            <v>P4</v>
          </cell>
          <cell r="I405" t="str">
            <v>P3</v>
          </cell>
          <cell r="J405" t="str">
            <v>BV1</v>
          </cell>
          <cell r="K405" t="str">
            <v>P4</v>
          </cell>
          <cell r="L405" t="str">
            <v>R2A</v>
          </cell>
          <cell r="M405" t="str">
            <v>J1</v>
          </cell>
          <cell r="N405">
            <v>0</v>
          </cell>
          <cell r="O405" t="str">
            <v>BV1</v>
          </cell>
          <cell r="P405">
            <v>0</v>
          </cell>
          <cell r="Q405" t="str">
            <v>R2B</v>
          </cell>
          <cell r="R405">
            <v>0</v>
          </cell>
          <cell r="S405" t="str">
            <v>R2A</v>
          </cell>
          <cell r="T405">
            <v>0</v>
          </cell>
          <cell r="U405" t="str">
            <v>R1</v>
          </cell>
        </row>
        <row r="406">
          <cell r="D406" t="str">
            <v>Rp.</v>
          </cell>
          <cell r="E406" t="str">
            <v>Vol.</v>
          </cell>
          <cell r="F406" t="str">
            <v>Jumlah Harga</v>
          </cell>
          <cell r="G406" t="str">
            <v>Vol.</v>
          </cell>
          <cell r="H406" t="str">
            <v>Jumlah Harga</v>
          </cell>
          <cell r="I406" t="str">
            <v>Vol.</v>
          </cell>
          <cell r="J406" t="str">
            <v>Jumlah Harga</v>
          </cell>
          <cell r="K406" t="str">
            <v>Vol.</v>
          </cell>
          <cell r="L406" t="str">
            <v>Jumlah Harga</v>
          </cell>
          <cell r="M406" t="str">
            <v>Vol.</v>
          </cell>
          <cell r="N406" t="str">
            <v>Jumlah Harga</v>
          </cell>
          <cell r="O406" t="str">
            <v>Vol.</v>
          </cell>
          <cell r="P406" t="str">
            <v>Jumlah Harga</v>
          </cell>
          <cell r="Q406" t="str">
            <v>Vol.</v>
          </cell>
          <cell r="R406" t="str">
            <v>Jumlah Harga</v>
          </cell>
          <cell r="S406" t="str">
            <v>Vol.</v>
          </cell>
          <cell r="T406" t="str">
            <v>Jumlah Harga</v>
          </cell>
          <cell r="U406" t="str">
            <v>Vol.</v>
          </cell>
          <cell r="V406" t="str">
            <v>Jumlah Harga</v>
          </cell>
        </row>
        <row r="407">
          <cell r="A407" t="str">
            <v>VII.</v>
          </cell>
          <cell r="B407" t="str">
            <v>UNIT BANGUNAN GSG</v>
          </cell>
          <cell r="D407" t="str">
            <v>Rp.</v>
          </cell>
          <cell r="E407" t="str">
            <v>Vol.</v>
          </cell>
          <cell r="F407" t="str">
            <v>Jumlah Harga</v>
          </cell>
          <cell r="G407" t="str">
            <v>Vol.</v>
          </cell>
          <cell r="H407" t="str">
            <v>Jumlah Harga</v>
          </cell>
          <cell r="I407" t="str">
            <v>Vol.</v>
          </cell>
          <cell r="J407" t="str">
            <v>Jumlah Harga</v>
          </cell>
          <cell r="K407" t="str">
            <v>Vol.</v>
          </cell>
          <cell r="L407" t="str">
            <v>Jumlah Harga</v>
          </cell>
          <cell r="M407" t="str">
            <v>Vol.</v>
          </cell>
          <cell r="N407" t="str">
            <v>Jumlah Harga</v>
          </cell>
          <cell r="O407" t="str">
            <v>Vol.</v>
          </cell>
          <cell r="P407" t="str">
            <v>Jumlah Harga</v>
          </cell>
          <cell r="Q407" t="str">
            <v>Vol.</v>
          </cell>
          <cell r="R407" t="str">
            <v>Jumlah Harga</v>
          </cell>
          <cell r="S407" t="str">
            <v>Vol.</v>
          </cell>
          <cell r="T407" t="str">
            <v>Jumlah Harga</v>
          </cell>
          <cell r="U407" t="str">
            <v>Vol.</v>
          </cell>
          <cell r="V407" t="str">
            <v>Jumlah Harga</v>
          </cell>
        </row>
        <row r="408">
          <cell r="A408" t="str">
            <v>VII.</v>
          </cell>
          <cell r="B408" t="str">
            <v>UNIT BANGUNAN GSG</v>
          </cell>
        </row>
        <row r="409">
          <cell r="A409">
            <v>1</v>
          </cell>
          <cell r="B409" t="str">
            <v>Kayu 6/12</v>
          </cell>
          <cell r="C409" t="str">
            <v>M3</v>
          </cell>
          <cell r="D409">
            <v>0</v>
          </cell>
          <cell r="E409">
            <v>1.0200000000000001E-2</v>
          </cell>
          <cell r="F409">
            <v>0</v>
          </cell>
          <cell r="G409">
            <v>1.12E-2</v>
          </cell>
          <cell r="H409">
            <v>0</v>
          </cell>
          <cell r="I409">
            <v>3.6144000000000003E-2</v>
          </cell>
          <cell r="J409">
            <v>0</v>
          </cell>
          <cell r="K409">
            <v>5.2800000000000007E-2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>
            <v>2</v>
          </cell>
          <cell r="B410" t="str">
            <v>Kayu Slimar 3/10</v>
          </cell>
          <cell r="C410" t="str">
            <v>M3</v>
          </cell>
          <cell r="D410">
            <v>0</v>
          </cell>
          <cell r="E410">
            <v>5.1200000000000002E-2</v>
          </cell>
          <cell r="F410">
            <v>0</v>
          </cell>
          <cell r="G410">
            <v>3.2000000000000002E-3</v>
          </cell>
          <cell r="H410">
            <v>0</v>
          </cell>
          <cell r="I410">
            <v>1.4159999999999999E-2</v>
          </cell>
          <cell r="J410">
            <v>0</v>
          </cell>
          <cell r="K410">
            <v>1.4400000000000001E-2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>
            <v>3</v>
          </cell>
          <cell r="B411" t="str">
            <v>Kayu Slimar 3/15</v>
          </cell>
          <cell r="C411" t="str">
            <v>M3</v>
          </cell>
          <cell r="D411">
            <v>0</v>
          </cell>
          <cell r="E411">
            <v>13.84</v>
          </cell>
          <cell r="F411">
            <v>0</v>
          </cell>
          <cell r="G411">
            <v>3.2</v>
          </cell>
          <cell r="H411">
            <v>0</v>
          </cell>
          <cell r="I411">
            <v>2.6999999999999997E-3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>
            <v>4</v>
          </cell>
          <cell r="B412" t="str">
            <v>Kayu Slimar 3/20</v>
          </cell>
          <cell r="C412" t="str">
            <v>M3</v>
          </cell>
          <cell r="D412">
            <v>0</v>
          </cell>
          <cell r="E412">
            <v>7.99</v>
          </cell>
          <cell r="F412">
            <v>0</v>
          </cell>
          <cell r="G412">
            <v>3.2</v>
          </cell>
          <cell r="H412">
            <v>0</v>
          </cell>
          <cell r="I412">
            <v>3.5999999999999999E-3</v>
          </cell>
          <cell r="J412">
            <v>0</v>
          </cell>
          <cell r="K412">
            <v>17.28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>
            <v>5</v>
          </cell>
          <cell r="B413" t="str">
            <v>Kayu 2/10</v>
          </cell>
          <cell r="C413" t="str">
            <v>M3</v>
          </cell>
          <cell r="D413">
            <v>0</v>
          </cell>
          <cell r="E413">
            <v>6.6</v>
          </cell>
          <cell r="F413">
            <v>0</v>
          </cell>
          <cell r="G413">
            <v>5</v>
          </cell>
          <cell r="H413">
            <v>0</v>
          </cell>
          <cell r="I413">
            <v>5.4000000000000012E-3</v>
          </cell>
          <cell r="J413">
            <v>0</v>
          </cell>
          <cell r="K413">
            <v>0</v>
          </cell>
          <cell r="L413">
            <v>0</v>
          </cell>
          <cell r="M413">
            <v>4.92</v>
          </cell>
          <cell r="N413">
            <v>0</v>
          </cell>
          <cell r="O413">
            <v>2.2000000000000002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>
            <v>6</v>
          </cell>
          <cell r="B414" t="str">
            <v>Panil t = 3 cm</v>
          </cell>
          <cell r="C414" t="str">
            <v>M2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0.49500000000000005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>
            <v>1</v>
          </cell>
          <cell r="B415" t="str">
            <v>Kusen Aluminium 5/10</v>
          </cell>
          <cell r="C415" t="str">
            <v>M'</v>
          </cell>
          <cell r="D415">
            <v>124948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5</v>
          </cell>
          <cell r="J415">
            <v>624740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>
            <v>2</v>
          </cell>
          <cell r="B416" t="str">
            <v xml:space="preserve">Rangka Daun Jendela Alumunium </v>
          </cell>
          <cell r="C416" t="str">
            <v>M'</v>
          </cell>
          <cell r="D416">
            <v>124948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>
            <v>3</v>
          </cell>
          <cell r="B417" t="str">
            <v>Rangka Tiang Sirip Alumunium 1/1 Putih</v>
          </cell>
          <cell r="C417" t="str">
            <v>M'</v>
          </cell>
          <cell r="D417">
            <v>62474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>
            <v>4</v>
          </cell>
          <cell r="B418" t="str">
            <v>Pasang Shading Sirip Alumunium 0.2/10 +Rangka</v>
          </cell>
          <cell r="C418" t="str">
            <v>M2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A419">
            <v>5</v>
          </cell>
          <cell r="B419" t="str">
            <v>Daun Pintu Panil Kamper</v>
          </cell>
          <cell r="C419" t="str">
            <v>bh</v>
          </cell>
          <cell r="D419">
            <v>550000</v>
          </cell>
          <cell r="E419">
            <v>0</v>
          </cell>
          <cell r="F419">
            <v>0</v>
          </cell>
          <cell r="G419">
            <v>1.2E-2</v>
          </cell>
          <cell r="H419">
            <v>6600</v>
          </cell>
          <cell r="I419">
            <v>1.2</v>
          </cell>
          <cell r="J419">
            <v>660000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A420">
            <v>6</v>
          </cell>
          <cell r="B420" t="str">
            <v>Plat besi t = 2 mm</v>
          </cell>
          <cell r="C420" t="str">
            <v>Kg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A421">
            <v>7</v>
          </cell>
          <cell r="B421" t="str">
            <v>C 40.40.2  (pesan khusus)</v>
          </cell>
          <cell r="C421" t="str">
            <v>Kg</v>
          </cell>
          <cell r="D421">
            <v>14122.3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A422">
            <v>8</v>
          </cell>
          <cell r="B422" t="str">
            <v>Handle besi dia 16 mm</v>
          </cell>
          <cell r="C422" t="str">
            <v>Set</v>
          </cell>
          <cell r="D422">
            <v>129652.5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>
            <v>9</v>
          </cell>
          <cell r="B423" t="str">
            <v>Hendle pintu Stainless</v>
          </cell>
          <cell r="C423" t="str">
            <v>Set</v>
          </cell>
          <cell r="D423">
            <v>261652.5</v>
          </cell>
          <cell r="E423">
            <v>2</v>
          </cell>
          <cell r="F423">
            <v>523305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</row>
        <row r="424">
          <cell r="A424">
            <v>10</v>
          </cell>
          <cell r="B424" t="str">
            <v>Kunci Pintu Handle stainleess (dorma)</v>
          </cell>
          <cell r="C424" t="str">
            <v>Set</v>
          </cell>
          <cell r="D424">
            <v>650000</v>
          </cell>
          <cell r="E424">
            <v>1</v>
          </cell>
          <cell r="F424">
            <v>650000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</row>
        <row r="425">
          <cell r="A425">
            <v>11</v>
          </cell>
          <cell r="B425" t="str">
            <v>Kunci tanam Antik</v>
          </cell>
          <cell r="C425" t="str">
            <v>Set</v>
          </cell>
          <cell r="D425">
            <v>265000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</row>
        <row r="426">
          <cell r="A426">
            <v>12</v>
          </cell>
          <cell r="B426" t="str">
            <v>Kunci tanam biasa</v>
          </cell>
          <cell r="C426" t="str">
            <v>Set</v>
          </cell>
          <cell r="D426">
            <v>168565</v>
          </cell>
          <cell r="E426">
            <v>2</v>
          </cell>
          <cell r="F426">
            <v>337130</v>
          </cell>
          <cell r="G426">
            <v>1</v>
          </cell>
          <cell r="H426">
            <v>168565</v>
          </cell>
          <cell r="I426">
            <v>1</v>
          </cell>
          <cell r="J426">
            <v>168565</v>
          </cell>
          <cell r="K426">
            <v>2</v>
          </cell>
          <cell r="L426">
            <v>337130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>
            <v>13</v>
          </cell>
          <cell r="B427" t="str">
            <v>Kunci Silinder</v>
          </cell>
          <cell r="C427" t="str">
            <v>Set</v>
          </cell>
          <cell r="D427">
            <v>217900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>
            <v>14</v>
          </cell>
          <cell r="B428" t="str">
            <v>Kunci Selot</v>
          </cell>
          <cell r="C428" t="str">
            <v>Set</v>
          </cell>
          <cell r="D428">
            <v>48300</v>
          </cell>
          <cell r="E428">
            <v>0</v>
          </cell>
          <cell r="F428">
            <v>0</v>
          </cell>
          <cell r="G428">
            <v>1</v>
          </cell>
          <cell r="H428">
            <v>48300</v>
          </cell>
          <cell r="I428">
            <v>0</v>
          </cell>
          <cell r="J428">
            <v>0</v>
          </cell>
          <cell r="K428">
            <v>1</v>
          </cell>
          <cell r="L428">
            <v>48300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A429">
            <v>15</v>
          </cell>
          <cell r="B429" t="str">
            <v>Engsel jendela</v>
          </cell>
          <cell r="C429" t="str">
            <v>Bh</v>
          </cell>
          <cell r="D429">
            <v>16600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A430">
            <v>16</v>
          </cell>
          <cell r="B430" t="str">
            <v>Engsel pintu</v>
          </cell>
          <cell r="C430" t="str">
            <v>Bh</v>
          </cell>
          <cell r="D430">
            <v>44395.75</v>
          </cell>
          <cell r="E430">
            <v>4</v>
          </cell>
          <cell r="F430">
            <v>177583</v>
          </cell>
          <cell r="G430">
            <v>2</v>
          </cell>
          <cell r="H430">
            <v>88791.5</v>
          </cell>
          <cell r="I430">
            <v>3</v>
          </cell>
          <cell r="J430">
            <v>133187.25</v>
          </cell>
          <cell r="K430">
            <v>8</v>
          </cell>
          <cell r="L430">
            <v>355166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A431">
            <v>17</v>
          </cell>
          <cell r="B431" t="str">
            <v>Engsel Pintu dari pipa besi dia 2 cm</v>
          </cell>
          <cell r="C431" t="str">
            <v>Bh</v>
          </cell>
          <cell r="D431">
            <v>66593.625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A432">
            <v>18</v>
          </cell>
          <cell r="B432" t="str">
            <v>Kait/hak angin</v>
          </cell>
          <cell r="C432" t="str">
            <v>Set</v>
          </cell>
          <cell r="D432">
            <v>27000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A433">
            <v>19</v>
          </cell>
          <cell r="B433" t="str">
            <v>Grendel pintu kuningan</v>
          </cell>
          <cell r="C433" t="str">
            <v>Bh</v>
          </cell>
          <cell r="D433">
            <v>125000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A434">
            <v>20</v>
          </cell>
          <cell r="B434" t="str">
            <v xml:space="preserve">Grendel jendela </v>
          </cell>
          <cell r="C434" t="str">
            <v>Bh</v>
          </cell>
          <cell r="D434">
            <v>8100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>
            <v>21</v>
          </cell>
          <cell r="B435" t="str">
            <v>Grendel pintu</v>
          </cell>
          <cell r="C435" t="str">
            <v>Bh</v>
          </cell>
          <cell r="D435">
            <v>14200</v>
          </cell>
          <cell r="E435">
            <v>2</v>
          </cell>
          <cell r="F435">
            <v>28400</v>
          </cell>
          <cell r="G435">
            <v>1</v>
          </cell>
          <cell r="H435">
            <v>14200</v>
          </cell>
          <cell r="I435">
            <v>0</v>
          </cell>
          <cell r="J435">
            <v>0</v>
          </cell>
          <cell r="K435">
            <v>2</v>
          </cell>
          <cell r="L435">
            <v>28400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A436">
            <v>22</v>
          </cell>
          <cell r="B436" t="str">
            <v>Stripting Knip</v>
          </cell>
          <cell r="C436" t="str">
            <v>Set</v>
          </cell>
          <cell r="D436">
            <v>13700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A437">
            <v>23</v>
          </cell>
          <cell r="B437" t="str">
            <v>Door Closer</v>
          </cell>
          <cell r="C437" t="str">
            <v>Set</v>
          </cell>
          <cell r="D437">
            <v>260800</v>
          </cell>
          <cell r="E437">
            <v>2</v>
          </cell>
          <cell r="F437">
            <v>521600</v>
          </cell>
          <cell r="G437">
            <v>1</v>
          </cell>
          <cell r="H437">
            <v>260800</v>
          </cell>
          <cell r="I437">
            <v>0</v>
          </cell>
          <cell r="J437">
            <v>0</v>
          </cell>
          <cell r="K437">
            <v>2</v>
          </cell>
          <cell r="L437">
            <v>521600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A438">
            <v>24</v>
          </cell>
          <cell r="B438" t="str">
            <v>Door Holder</v>
          </cell>
          <cell r="C438" t="str">
            <v>Set</v>
          </cell>
          <cell r="D438">
            <v>500000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>
            <v>25</v>
          </cell>
          <cell r="B439" t="str">
            <v>Door Stop</v>
          </cell>
          <cell r="C439" t="str">
            <v>Set</v>
          </cell>
          <cell r="D439">
            <v>32100</v>
          </cell>
          <cell r="E439">
            <v>2</v>
          </cell>
          <cell r="F439">
            <v>64200</v>
          </cell>
          <cell r="G439">
            <v>1</v>
          </cell>
          <cell r="H439">
            <v>32100</v>
          </cell>
          <cell r="I439">
            <v>0</v>
          </cell>
          <cell r="J439">
            <v>0</v>
          </cell>
          <cell r="K439">
            <v>2</v>
          </cell>
          <cell r="L439">
            <v>64200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A440">
            <v>26</v>
          </cell>
          <cell r="B440" t="str">
            <v>Kaca bening 5 mm</v>
          </cell>
          <cell r="C440" t="str">
            <v>M2</v>
          </cell>
          <cell r="D440">
            <v>66700</v>
          </cell>
          <cell r="E440">
            <v>0</v>
          </cell>
          <cell r="F440">
            <v>0</v>
          </cell>
          <cell r="G440">
            <v>5.0399999999999993E-2</v>
          </cell>
          <cell r="H440">
            <v>3361.6799999999994</v>
          </cell>
          <cell r="I440">
            <v>0</v>
          </cell>
          <cell r="J440">
            <v>0</v>
          </cell>
          <cell r="K440">
            <v>0.28799999999999998</v>
          </cell>
          <cell r="L440">
            <v>0</v>
          </cell>
          <cell r="M440">
            <v>0.28799999999999998</v>
          </cell>
          <cell r="N440">
            <v>19209.599999999999</v>
          </cell>
          <cell r="O440">
            <v>0.24</v>
          </cell>
          <cell r="P440">
            <v>16008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A441">
            <v>27</v>
          </cell>
          <cell r="B441" t="str">
            <v>Kaca bening 10 mm</v>
          </cell>
          <cell r="C441" t="str">
            <v>M2</v>
          </cell>
          <cell r="D441">
            <v>280895.75</v>
          </cell>
          <cell r="E441">
            <v>0.34100000000000008</v>
          </cell>
          <cell r="F441">
            <v>95785.450750000018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>
            <v>28</v>
          </cell>
          <cell r="B442" t="str">
            <v>Kaca Bening 12 mm</v>
          </cell>
          <cell r="C442" t="str">
            <v>M2</v>
          </cell>
          <cell r="D442">
            <v>403787.64062499994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A443">
            <v>29</v>
          </cell>
          <cell r="B443" t="str">
            <v>Besi hollow 4/4</v>
          </cell>
          <cell r="C443" t="str">
            <v>M'</v>
          </cell>
          <cell r="D443">
            <v>48625.000000000051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>
            <v>30</v>
          </cell>
          <cell r="B444" t="str">
            <v>Besi hollow 6/6</v>
          </cell>
          <cell r="C444" t="str">
            <v>M'</v>
          </cell>
          <cell r="D444">
            <v>74462.500000000058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A445">
            <v>31</v>
          </cell>
          <cell r="B445" t="str">
            <v>Besi hollow 2.5/5</v>
          </cell>
          <cell r="C445" t="str">
            <v>Kg</v>
          </cell>
          <cell r="D445">
            <v>74462.500000000058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>
            <v>32</v>
          </cell>
          <cell r="B446" t="str">
            <v>Besi hollow 5/5</v>
          </cell>
          <cell r="C446" t="str">
            <v>Kg</v>
          </cell>
          <cell r="D446">
            <v>74462.500000000058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A447">
            <v>33</v>
          </cell>
          <cell r="B447" t="str">
            <v>Besi hollow 2/2</v>
          </cell>
          <cell r="C447" t="str">
            <v>Kg</v>
          </cell>
          <cell r="D447">
            <v>74462.500000000058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A448">
            <v>34</v>
          </cell>
          <cell r="B448" t="str">
            <v>Besi hollow 2/4</v>
          </cell>
          <cell r="C448" t="str">
            <v>Kg</v>
          </cell>
          <cell r="D448">
            <v>74462.500000000058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A449">
            <v>35</v>
          </cell>
          <cell r="B449" t="str">
            <v>Kaca Tempered 12 mm</v>
          </cell>
          <cell r="C449" t="str">
            <v>M2</v>
          </cell>
          <cell r="D449">
            <v>528395.75</v>
          </cell>
          <cell r="E449">
            <v>0</v>
          </cell>
          <cell r="F449">
            <v>0</v>
          </cell>
          <cell r="G449">
            <v>4.3049999999999997</v>
          </cell>
          <cell r="H449">
            <v>2274743.7037499999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>
            <v>36</v>
          </cell>
          <cell r="B450" t="str">
            <v>Glass Block</v>
          </cell>
          <cell r="C450" t="str">
            <v>Bh</v>
          </cell>
          <cell r="D450">
            <v>45000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A451">
            <v>37</v>
          </cell>
          <cell r="B451" t="str">
            <v>Kaca Es</v>
          </cell>
          <cell r="C451" t="str">
            <v>M2</v>
          </cell>
          <cell r="D451">
            <v>66700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A452">
            <v>38</v>
          </cell>
          <cell r="B452" t="str">
            <v>Krepyak Kaca Nako + Kerangka</v>
          </cell>
          <cell r="C452" t="str">
            <v>M2</v>
          </cell>
          <cell r="D452">
            <v>81300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A453">
            <v>39</v>
          </cell>
          <cell r="B453" t="str">
            <v>Sticker Efek Kaca Es</v>
          </cell>
          <cell r="C453" t="str">
            <v>M2</v>
          </cell>
          <cell r="D453">
            <v>150000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>
            <v>40</v>
          </cell>
          <cell r="B454" t="str">
            <v>Rel Pintu Dorong</v>
          </cell>
          <cell r="C454" t="str">
            <v>M'</v>
          </cell>
          <cell r="D454">
            <v>275000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7.2</v>
          </cell>
          <cell r="L454">
            <v>1980000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A455">
            <v>41</v>
          </cell>
          <cell r="B455" t="str">
            <v>Rolling Door</v>
          </cell>
          <cell r="C455" t="str">
            <v>M2</v>
          </cell>
          <cell r="D455">
            <v>358100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A456">
            <v>42</v>
          </cell>
          <cell r="B456" t="str">
            <v>Roster</v>
          </cell>
          <cell r="C456" t="str">
            <v>M2</v>
          </cell>
          <cell r="D456">
            <v>133850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0.25919999999999999</v>
          </cell>
          <cell r="N456">
            <v>0</v>
          </cell>
          <cell r="O456">
            <v>0.25919999999999999</v>
          </cell>
          <cell r="P456">
            <v>0</v>
          </cell>
          <cell r="Q456">
            <v>0.25919999999999999</v>
          </cell>
          <cell r="R456">
            <v>34693.919999999998</v>
          </cell>
          <cell r="S456">
            <v>0.25919999999999999</v>
          </cell>
          <cell r="T456">
            <v>34693.919999999998</v>
          </cell>
          <cell r="U456">
            <v>0.12959999999999999</v>
          </cell>
          <cell r="V456">
            <v>17346.96</v>
          </cell>
        </row>
        <row r="457">
          <cell r="A457">
            <v>43</v>
          </cell>
          <cell r="B457" t="str">
            <v>Gipsum Board</v>
          </cell>
          <cell r="C457" t="str">
            <v>M2</v>
          </cell>
          <cell r="D457">
            <v>29000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A458">
            <v>44</v>
          </cell>
          <cell r="B458" t="str">
            <v>List Gipsum</v>
          </cell>
          <cell r="C458" t="str">
            <v>M'</v>
          </cell>
          <cell r="D458">
            <v>17300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A459">
            <v>45</v>
          </cell>
          <cell r="B459" t="str">
            <v>Sealent</v>
          </cell>
          <cell r="C459" t="str">
            <v>M'</v>
          </cell>
          <cell r="D459">
            <v>8400</v>
          </cell>
          <cell r="E459">
            <v>14.520000000000003</v>
          </cell>
          <cell r="F459">
            <v>121968.00000000003</v>
          </cell>
          <cell r="G459">
            <v>2.16</v>
          </cell>
          <cell r="H459">
            <v>18144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1.1519999999999999</v>
          </cell>
          <cell r="N459">
            <v>9676.7999999999993</v>
          </cell>
          <cell r="O459">
            <v>6.4</v>
          </cell>
          <cell r="P459">
            <v>53760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>
            <v>46</v>
          </cell>
          <cell r="B460" t="str">
            <v>Benangan Kusen</v>
          </cell>
          <cell r="C460" t="str">
            <v>M'</v>
          </cell>
          <cell r="D460">
            <v>4296.0074999999997</v>
          </cell>
          <cell r="E460">
            <v>13.2</v>
          </cell>
          <cell r="F460">
            <v>56707.298999999992</v>
          </cell>
          <cell r="G460">
            <v>9.8000000000000007</v>
          </cell>
          <cell r="H460">
            <v>42100.873500000002</v>
          </cell>
          <cell r="I460">
            <v>5.7839999999999998</v>
          </cell>
          <cell r="J460">
            <v>24848.107379999998</v>
          </cell>
          <cell r="K460">
            <v>28</v>
          </cell>
          <cell r="L460">
            <v>120288.20999999999</v>
          </cell>
          <cell r="M460">
            <v>8.92</v>
          </cell>
          <cell r="N460">
            <v>38320.386899999998</v>
          </cell>
          <cell r="O460">
            <v>4.4000000000000004</v>
          </cell>
          <cell r="P460">
            <v>18902.433000000001</v>
          </cell>
          <cell r="Q460">
            <v>6.4</v>
          </cell>
          <cell r="R460">
            <v>27494.448</v>
          </cell>
          <cell r="S460">
            <v>6.4</v>
          </cell>
          <cell r="T460">
            <v>27494.448</v>
          </cell>
          <cell r="U460">
            <v>3.2</v>
          </cell>
          <cell r="V460">
            <v>13747.224</v>
          </cell>
        </row>
        <row r="461">
          <cell r="A461">
            <v>47</v>
          </cell>
          <cell r="B461" t="str">
            <v xml:space="preserve">Cat Kayu </v>
          </cell>
          <cell r="C461" t="str">
            <v>M2</v>
          </cell>
          <cell r="D461">
            <v>19370.5</v>
          </cell>
          <cell r="E461">
            <v>7.99</v>
          </cell>
          <cell r="F461">
            <v>154770.29500000001</v>
          </cell>
          <cell r="G461">
            <v>3.2720000000000002</v>
          </cell>
          <cell r="H461">
            <v>63380.276000000005</v>
          </cell>
          <cell r="I461">
            <v>4.0991999999999997</v>
          </cell>
          <cell r="J461">
            <v>79403.553599999999</v>
          </cell>
          <cell r="K461">
            <v>17.28</v>
          </cell>
          <cell r="L461">
            <v>334722.24000000005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A462">
            <v>48</v>
          </cell>
          <cell r="B462" t="str">
            <v>Cat Besi</v>
          </cell>
          <cell r="C462" t="str">
            <v>M2</v>
          </cell>
          <cell r="D462">
            <v>13698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A463">
            <v>49</v>
          </cell>
          <cell r="B463" t="str">
            <v>Cat Dinding</v>
          </cell>
          <cell r="C463" t="str">
            <v>M2</v>
          </cell>
          <cell r="D463">
            <v>9900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0.64000000000000012</v>
          </cell>
          <cell r="N463">
            <v>0</v>
          </cell>
          <cell r="O463">
            <v>0.64000000000000012</v>
          </cell>
          <cell r="P463">
            <v>0</v>
          </cell>
          <cell r="Q463">
            <v>0.64000000000000012</v>
          </cell>
          <cell r="R463">
            <v>6336.0000000000009</v>
          </cell>
          <cell r="S463">
            <v>0.64000000000000012</v>
          </cell>
          <cell r="T463">
            <v>6336.0000000000009</v>
          </cell>
          <cell r="U463">
            <v>0.32000000000000006</v>
          </cell>
          <cell r="V463">
            <v>3168.0000000000005</v>
          </cell>
        </row>
        <row r="464">
          <cell r="A464">
            <v>50</v>
          </cell>
          <cell r="B464" t="str">
            <v>Plesteran Camprot</v>
          </cell>
          <cell r="C464" t="str">
            <v>M2</v>
          </cell>
          <cell r="D464">
            <v>14600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</row>
        <row r="465">
          <cell r="T465">
            <v>0</v>
          </cell>
        </row>
        <row r="466">
          <cell r="B466" t="str">
            <v>Jumlah Harga</v>
          </cell>
          <cell r="C466">
            <v>2731449.0447499999</v>
          </cell>
          <cell r="D466">
            <v>3021087.0332500003</v>
          </cell>
          <cell r="E466">
            <v>1690743.9109799999</v>
          </cell>
          <cell r="F466">
            <v>2731449.0447499999</v>
          </cell>
          <cell r="G466">
            <v>67206.786899999992</v>
          </cell>
          <cell r="H466">
            <v>3021087.0332500003</v>
          </cell>
          <cell r="I466">
            <v>68524.368000000002</v>
          </cell>
          <cell r="J466">
            <v>1690743.9109799999</v>
          </cell>
          <cell r="K466">
            <v>34262.184000000001</v>
          </cell>
          <cell r="L466">
            <v>3789806.45</v>
          </cell>
          <cell r="M466">
            <v>0</v>
          </cell>
          <cell r="N466">
            <v>67206.786899999992</v>
          </cell>
          <cell r="O466">
            <v>0</v>
          </cell>
          <cell r="P466">
            <v>88670.433000000005</v>
          </cell>
          <cell r="Q466">
            <v>0</v>
          </cell>
          <cell r="R466">
            <v>68524.368000000002</v>
          </cell>
          <cell r="S466">
            <v>0</v>
          </cell>
          <cell r="T466">
            <v>68524.368000000002</v>
          </cell>
          <cell r="U466">
            <v>0</v>
          </cell>
          <cell r="V466">
            <v>34262.184000000001</v>
          </cell>
        </row>
        <row r="467">
          <cell r="L467" t="str">
            <v>Rev Kaca 8 Jd 5</v>
          </cell>
        </row>
        <row r="468">
          <cell r="V468">
            <v>34262.184000000001</v>
          </cell>
        </row>
        <row r="469">
          <cell r="L469" t="str">
            <v>Rev Kaca 8 Jd 5</v>
          </cell>
        </row>
        <row r="470">
          <cell r="A470" t="str">
            <v>No.</v>
          </cell>
          <cell r="B470" t="str">
            <v>Item Pekerjaan</v>
          </cell>
          <cell r="C470" t="str">
            <v>Satuan</v>
          </cell>
          <cell r="D470" t="str">
            <v>Harga Satuan</v>
          </cell>
          <cell r="E470" t="str">
            <v>P1</v>
          </cell>
          <cell r="F470" t="str">
            <v>P2</v>
          </cell>
          <cell r="G470" t="str">
            <v>P2</v>
          </cell>
          <cell r="H470" t="str">
            <v>P4</v>
          </cell>
          <cell r="I470" t="str">
            <v>P3</v>
          </cell>
          <cell r="J470" t="str">
            <v>BV1</v>
          </cell>
          <cell r="K470" t="str">
            <v>P4</v>
          </cell>
          <cell r="L470" t="str">
            <v>R1</v>
          </cell>
          <cell r="M470" t="str">
            <v>J1/BV</v>
          </cell>
          <cell r="N470" t="str">
            <v>R3</v>
          </cell>
          <cell r="O470" t="str">
            <v>BV1</v>
          </cell>
          <cell r="P470">
            <v>0</v>
          </cell>
          <cell r="Q470" t="str">
            <v>BV1'</v>
          </cell>
          <cell r="R470">
            <v>0</v>
          </cell>
          <cell r="S470" t="str">
            <v>R1</v>
          </cell>
          <cell r="T470">
            <v>0</v>
          </cell>
          <cell r="U470" t="str">
            <v>R2</v>
          </cell>
          <cell r="V470">
            <v>0</v>
          </cell>
          <cell r="W470" t="str">
            <v>R3</v>
          </cell>
          <cell r="X470">
            <v>0</v>
          </cell>
          <cell r="Y470" t="str">
            <v>J1</v>
          </cell>
        </row>
        <row r="471">
          <cell r="D471" t="str">
            <v>Rp.</v>
          </cell>
          <cell r="E471" t="str">
            <v>Vol.</v>
          </cell>
          <cell r="F471" t="str">
            <v>Jumlah Harga</v>
          </cell>
          <cell r="G471" t="str">
            <v>Vol.</v>
          </cell>
          <cell r="H471" t="str">
            <v>Jumlah Harga</v>
          </cell>
          <cell r="I471" t="str">
            <v>Vol.</v>
          </cell>
          <cell r="J471" t="str">
            <v>Jumlah Harga</v>
          </cell>
          <cell r="K471" t="str">
            <v>Vol.</v>
          </cell>
          <cell r="L471" t="str">
            <v>Jumlah Harga</v>
          </cell>
          <cell r="M471" t="str">
            <v>Vol.</v>
          </cell>
          <cell r="N471" t="str">
            <v>Jumlah Harga</v>
          </cell>
          <cell r="O471" t="str">
            <v>Vol.</v>
          </cell>
          <cell r="P471" t="str">
            <v>Jumlah Harga</v>
          </cell>
          <cell r="Q471" t="str">
            <v>Vol.</v>
          </cell>
          <cell r="R471" t="str">
            <v>Jumlah Harga</v>
          </cell>
          <cell r="S471" t="str">
            <v>Vol.</v>
          </cell>
          <cell r="T471" t="str">
            <v>Jumlah Harga</v>
          </cell>
          <cell r="U471" t="str">
            <v>Vol.</v>
          </cell>
          <cell r="V471" t="str">
            <v>Jumlah Harga</v>
          </cell>
          <cell r="W471" t="str">
            <v>Vol.</v>
          </cell>
          <cell r="X471" t="str">
            <v>Jumlah Harga</v>
          </cell>
          <cell r="Y471" t="str">
            <v>Vol.</v>
          </cell>
          <cell r="Z471" t="str">
            <v>Jumlah Harga</v>
          </cell>
        </row>
        <row r="472">
          <cell r="A472" t="str">
            <v>VIII.</v>
          </cell>
          <cell r="B472" t="str">
            <v>UNIT BANGUNAN MASJID</v>
          </cell>
          <cell r="D472" t="str">
            <v>Rp.</v>
          </cell>
          <cell r="E472" t="str">
            <v>Vol.</v>
          </cell>
          <cell r="F472" t="str">
            <v>Jumlah Harga</v>
          </cell>
          <cell r="G472" t="str">
            <v>Vol.</v>
          </cell>
          <cell r="H472" t="str">
            <v>Jumlah Harga</v>
          </cell>
          <cell r="I472" t="str">
            <v>Vol.</v>
          </cell>
          <cell r="J472" t="str">
            <v>Jumlah Harga</v>
          </cell>
          <cell r="K472" t="str">
            <v>Vol.</v>
          </cell>
          <cell r="L472" t="str">
            <v>Jumlah Harga</v>
          </cell>
          <cell r="M472" t="str">
            <v>Vol.</v>
          </cell>
          <cell r="N472" t="str">
            <v>Jumlah Harga</v>
          </cell>
          <cell r="O472" t="str">
            <v>Vol.</v>
          </cell>
          <cell r="P472" t="str">
            <v>Jumlah Harga</v>
          </cell>
          <cell r="Q472" t="str">
            <v>Vol.</v>
          </cell>
          <cell r="R472" t="str">
            <v>Jumlah Harga</v>
          </cell>
          <cell r="S472" t="str">
            <v>Vol.</v>
          </cell>
          <cell r="T472" t="str">
            <v>Jumlah Harga</v>
          </cell>
          <cell r="U472" t="str">
            <v>Vol.</v>
          </cell>
          <cell r="V472" t="str">
            <v>Jumlah Harga</v>
          </cell>
          <cell r="W472" t="str">
            <v>Vol.</v>
          </cell>
          <cell r="X472" t="str">
            <v>Jumlah Harga</v>
          </cell>
          <cell r="Y472" t="str">
            <v>Vol.</v>
          </cell>
          <cell r="Z472" t="str">
            <v>Jumlah Harga</v>
          </cell>
        </row>
        <row r="473">
          <cell r="A473" t="str">
            <v>VIII.</v>
          </cell>
          <cell r="B473" t="str">
            <v>UNIT BANGUNAN MASJID</v>
          </cell>
        </row>
        <row r="474">
          <cell r="A474">
            <v>1</v>
          </cell>
          <cell r="B474" t="str">
            <v>Kayu 6/12</v>
          </cell>
          <cell r="C474" t="str">
            <v>M3</v>
          </cell>
          <cell r="D474">
            <v>0</v>
          </cell>
          <cell r="E474">
            <v>0</v>
          </cell>
          <cell r="F474">
            <v>0</v>
          </cell>
          <cell r="G474">
            <v>1.7600000000000001E-2</v>
          </cell>
          <cell r="H474">
            <v>0</v>
          </cell>
          <cell r="I474">
            <v>1.7600000000000001E-2</v>
          </cell>
          <cell r="J474">
            <v>0</v>
          </cell>
          <cell r="K474">
            <v>3.6144000000000003E-2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</row>
        <row r="475">
          <cell r="A475">
            <v>2</v>
          </cell>
          <cell r="B475" t="str">
            <v>Kayu Slimar 3/10</v>
          </cell>
          <cell r="C475" t="str">
            <v>M3</v>
          </cell>
          <cell r="D475">
            <v>0</v>
          </cell>
          <cell r="E475">
            <v>0</v>
          </cell>
          <cell r="F475">
            <v>0</v>
          </cell>
          <cell r="G475">
            <v>3.2000000000000006E-3</v>
          </cell>
          <cell r="H475">
            <v>0</v>
          </cell>
          <cell r="I475">
            <v>3.2000000000000006E-3</v>
          </cell>
          <cell r="J475">
            <v>0</v>
          </cell>
          <cell r="K475">
            <v>1.4159999999999999E-2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</row>
        <row r="476">
          <cell r="A476">
            <v>3</v>
          </cell>
          <cell r="B476" t="str">
            <v>Kayu Slimar 3/15</v>
          </cell>
          <cell r="C476" t="str">
            <v>M3</v>
          </cell>
          <cell r="D476">
            <v>0</v>
          </cell>
          <cell r="E476">
            <v>0</v>
          </cell>
          <cell r="F476">
            <v>0</v>
          </cell>
          <cell r="G476">
            <v>1.92</v>
          </cell>
          <cell r="H476">
            <v>0</v>
          </cell>
          <cell r="I476">
            <v>1.92</v>
          </cell>
          <cell r="J476">
            <v>0</v>
          </cell>
          <cell r="K476">
            <v>2.6999999999999997E-3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</row>
        <row r="477">
          <cell r="A477">
            <v>4</v>
          </cell>
          <cell r="B477" t="str">
            <v>Kayu Slimar 3/20</v>
          </cell>
          <cell r="C477" t="str">
            <v>M3</v>
          </cell>
          <cell r="D477">
            <v>0</v>
          </cell>
          <cell r="E477">
            <v>4.5119999999999996</v>
          </cell>
          <cell r="F477">
            <v>0</v>
          </cell>
          <cell r="G477">
            <v>0.14279999999999998</v>
          </cell>
          <cell r="H477">
            <v>0</v>
          </cell>
          <cell r="I477">
            <v>3.2</v>
          </cell>
          <cell r="J477">
            <v>0</v>
          </cell>
          <cell r="K477">
            <v>3.5999999999999999E-3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</row>
        <row r="478">
          <cell r="A478">
            <v>5</v>
          </cell>
          <cell r="B478" t="str">
            <v>Kayu 2/10</v>
          </cell>
          <cell r="C478" t="str">
            <v>M3</v>
          </cell>
          <cell r="D478">
            <v>0</v>
          </cell>
          <cell r="E478">
            <v>5.9</v>
          </cell>
          <cell r="F478">
            <v>0</v>
          </cell>
          <cell r="G478">
            <v>0</v>
          </cell>
          <cell r="H478">
            <v>0</v>
          </cell>
          <cell r="I478">
            <v>5.4000000000000012E-3</v>
          </cell>
          <cell r="J478">
            <v>0</v>
          </cell>
          <cell r="K478">
            <v>5.4000000000000012E-3</v>
          </cell>
          <cell r="L478">
            <v>0</v>
          </cell>
          <cell r="M478">
            <v>2.016</v>
          </cell>
          <cell r="N478">
            <v>0</v>
          </cell>
          <cell r="O478">
            <v>2.8</v>
          </cell>
          <cell r="P478">
            <v>0</v>
          </cell>
          <cell r="Q478">
            <v>2.8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3.76</v>
          </cell>
          <cell r="Z478">
            <v>0</v>
          </cell>
        </row>
        <row r="479">
          <cell r="A479">
            <v>6</v>
          </cell>
          <cell r="B479" t="str">
            <v>Panil t = 3 cm</v>
          </cell>
          <cell r="C479" t="str">
            <v>M2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0.49500000000000005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</row>
        <row r="480">
          <cell r="A480">
            <v>1</v>
          </cell>
          <cell r="B480" t="str">
            <v>Kusen Aluminium 5/10</v>
          </cell>
          <cell r="C480" t="str">
            <v>M'</v>
          </cell>
          <cell r="D480">
            <v>124948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624740</v>
          </cell>
          <cell r="J480">
            <v>0</v>
          </cell>
          <cell r="K480">
            <v>5</v>
          </cell>
          <cell r="L480">
            <v>624740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</row>
        <row r="481">
          <cell r="A481">
            <v>2</v>
          </cell>
          <cell r="B481" t="str">
            <v xml:space="preserve">Rangka Daun Jendela Alumunium </v>
          </cell>
          <cell r="C481" t="str">
            <v>M'</v>
          </cell>
          <cell r="D481">
            <v>124948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</row>
        <row r="482">
          <cell r="A482">
            <v>3</v>
          </cell>
          <cell r="B482" t="str">
            <v>Rangka Tiang Sirip Alumunium 1/1 Putih</v>
          </cell>
          <cell r="C482" t="str">
            <v>M'</v>
          </cell>
          <cell r="D482">
            <v>62474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</row>
        <row r="483">
          <cell r="A483">
            <v>4</v>
          </cell>
          <cell r="B483" t="str">
            <v>Pasang Shading Sirip Alumunium 0.2/10 +Rangka</v>
          </cell>
          <cell r="C483" t="str">
            <v>M2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</row>
        <row r="484">
          <cell r="A484">
            <v>5</v>
          </cell>
          <cell r="B484" t="str">
            <v>Daun Pintu Panil Kamper</v>
          </cell>
          <cell r="C484" t="str">
            <v>bh</v>
          </cell>
          <cell r="D484">
            <v>550000</v>
          </cell>
          <cell r="E484">
            <v>0</v>
          </cell>
          <cell r="F484">
            <v>0</v>
          </cell>
          <cell r="G484">
            <v>2.4E-2</v>
          </cell>
          <cell r="H484">
            <v>0</v>
          </cell>
          <cell r="I484">
            <v>2.4E-2</v>
          </cell>
          <cell r="J484">
            <v>13200</v>
          </cell>
          <cell r="K484">
            <v>1.2</v>
          </cell>
          <cell r="L484">
            <v>660000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</row>
        <row r="485">
          <cell r="A485">
            <v>6</v>
          </cell>
          <cell r="B485" t="str">
            <v>Plat besi t = 2 mm</v>
          </cell>
          <cell r="C485" t="str">
            <v>Kg</v>
          </cell>
          <cell r="D485">
            <v>0</v>
          </cell>
          <cell r="E485">
            <v>1.6068</v>
          </cell>
          <cell r="F485">
            <v>0</v>
          </cell>
          <cell r="G485">
            <v>1.89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</row>
        <row r="486">
          <cell r="A486">
            <v>7</v>
          </cell>
          <cell r="B486" t="str">
            <v>C 40.40.2  (pesan khusus)</v>
          </cell>
          <cell r="C486" t="str">
            <v>Kg</v>
          </cell>
          <cell r="D486">
            <v>14122.3</v>
          </cell>
          <cell r="E486">
            <v>0.96960000000000002</v>
          </cell>
          <cell r="F486">
            <v>13692.98208</v>
          </cell>
          <cell r="G486">
            <v>1.0247999999999999</v>
          </cell>
          <cell r="H486">
            <v>14472.533039999998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</row>
        <row r="487">
          <cell r="A487">
            <v>8</v>
          </cell>
          <cell r="B487" t="str">
            <v>Handle besi dia 16 mm</v>
          </cell>
          <cell r="C487" t="str">
            <v>Set</v>
          </cell>
          <cell r="D487">
            <v>129652.5</v>
          </cell>
          <cell r="E487">
            <v>18.012</v>
          </cell>
          <cell r="F487">
            <v>2335300.83</v>
          </cell>
          <cell r="G487">
            <v>20.698</v>
          </cell>
          <cell r="H487">
            <v>2683547.4449999998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</row>
        <row r="488">
          <cell r="A488">
            <v>9</v>
          </cell>
          <cell r="B488" t="str">
            <v>Hendle pintu Stainless</v>
          </cell>
          <cell r="C488" t="str">
            <v>Set</v>
          </cell>
          <cell r="D488">
            <v>261652.5</v>
          </cell>
          <cell r="E488">
            <v>2</v>
          </cell>
          <cell r="F488">
            <v>523305</v>
          </cell>
          <cell r="G488">
            <v>1</v>
          </cell>
          <cell r="H488">
            <v>261652.5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</row>
        <row r="489">
          <cell r="A489">
            <v>10</v>
          </cell>
          <cell r="B489" t="str">
            <v>Kunci Pintu Handle stainleess (dorma)</v>
          </cell>
          <cell r="C489" t="str">
            <v>Set</v>
          </cell>
          <cell r="D489">
            <v>650000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</row>
        <row r="490">
          <cell r="A490">
            <v>11</v>
          </cell>
          <cell r="B490" t="str">
            <v>Kunci tanam Antik</v>
          </cell>
          <cell r="C490" t="str">
            <v>Set</v>
          </cell>
          <cell r="D490">
            <v>265000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</row>
        <row r="491">
          <cell r="A491">
            <v>12</v>
          </cell>
          <cell r="B491" t="str">
            <v>Kunci tanam biasa</v>
          </cell>
          <cell r="C491" t="str">
            <v>Set</v>
          </cell>
          <cell r="D491">
            <v>168565</v>
          </cell>
          <cell r="E491">
            <v>2</v>
          </cell>
          <cell r="F491">
            <v>337130</v>
          </cell>
          <cell r="G491">
            <v>1</v>
          </cell>
          <cell r="H491">
            <v>168565</v>
          </cell>
          <cell r="I491">
            <v>1</v>
          </cell>
          <cell r="J491">
            <v>168565</v>
          </cell>
          <cell r="K491">
            <v>1</v>
          </cell>
          <cell r="L491">
            <v>168565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</row>
        <row r="492">
          <cell r="A492">
            <v>13</v>
          </cell>
          <cell r="B492" t="str">
            <v>Kunci Silinder</v>
          </cell>
          <cell r="C492" t="str">
            <v>Set</v>
          </cell>
          <cell r="D492">
            <v>217900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</row>
        <row r="493">
          <cell r="A493">
            <v>14</v>
          </cell>
          <cell r="B493" t="str">
            <v>Kunci Selot</v>
          </cell>
          <cell r="C493" t="str">
            <v>Set</v>
          </cell>
          <cell r="D493">
            <v>48300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</row>
        <row r="494">
          <cell r="A494">
            <v>15</v>
          </cell>
          <cell r="B494" t="str">
            <v>Engsel jendela</v>
          </cell>
          <cell r="C494" t="str">
            <v>Bh</v>
          </cell>
          <cell r="D494">
            <v>16600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</row>
        <row r="495">
          <cell r="A495">
            <v>16</v>
          </cell>
          <cell r="B495" t="str">
            <v>Engsel pintu</v>
          </cell>
          <cell r="C495" t="str">
            <v>Bh</v>
          </cell>
          <cell r="D495">
            <v>44395.75</v>
          </cell>
          <cell r="E495">
            <v>4</v>
          </cell>
          <cell r="F495">
            <v>177583</v>
          </cell>
          <cell r="G495">
            <v>0</v>
          </cell>
          <cell r="H495">
            <v>0</v>
          </cell>
          <cell r="I495">
            <v>3</v>
          </cell>
          <cell r="J495">
            <v>0</v>
          </cell>
          <cell r="K495">
            <v>3</v>
          </cell>
          <cell r="L495">
            <v>133187.25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</row>
        <row r="496">
          <cell r="A496">
            <v>17</v>
          </cell>
          <cell r="B496" t="str">
            <v>Engsel Pintu dari pipa besi dia 2 cm</v>
          </cell>
          <cell r="C496" t="str">
            <v>Bh</v>
          </cell>
          <cell r="D496">
            <v>66593.625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</row>
        <row r="497">
          <cell r="A497">
            <v>18</v>
          </cell>
          <cell r="B497" t="str">
            <v>Kait/hak angin</v>
          </cell>
          <cell r="C497" t="str">
            <v>Set</v>
          </cell>
          <cell r="D497">
            <v>27000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</row>
        <row r="498">
          <cell r="A498">
            <v>19</v>
          </cell>
          <cell r="B498" t="str">
            <v>Grendel pintu kuningan</v>
          </cell>
          <cell r="C498" t="str">
            <v>Bh</v>
          </cell>
          <cell r="D498">
            <v>125000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</row>
        <row r="499">
          <cell r="A499">
            <v>20</v>
          </cell>
          <cell r="B499" t="str">
            <v xml:space="preserve">Grendel jendela </v>
          </cell>
          <cell r="C499" t="str">
            <v>Bh</v>
          </cell>
          <cell r="D499">
            <v>8100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</row>
        <row r="500">
          <cell r="A500">
            <v>21</v>
          </cell>
          <cell r="B500" t="str">
            <v>Grendel pintu</v>
          </cell>
          <cell r="C500" t="str">
            <v>Bh</v>
          </cell>
          <cell r="D500">
            <v>14200</v>
          </cell>
          <cell r="E500">
            <v>2</v>
          </cell>
          <cell r="F500">
            <v>28400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</row>
        <row r="501">
          <cell r="A501">
            <v>22</v>
          </cell>
          <cell r="B501" t="str">
            <v>Stripting Knip</v>
          </cell>
          <cell r="C501" t="str">
            <v>Set</v>
          </cell>
          <cell r="D501">
            <v>13700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</row>
        <row r="502">
          <cell r="A502">
            <v>23</v>
          </cell>
          <cell r="B502" t="str">
            <v>Door Closer</v>
          </cell>
          <cell r="C502" t="str">
            <v>Set</v>
          </cell>
          <cell r="D502">
            <v>260800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</row>
        <row r="503">
          <cell r="A503">
            <v>24</v>
          </cell>
          <cell r="B503" t="str">
            <v>Door Holder</v>
          </cell>
          <cell r="C503" t="str">
            <v>Set</v>
          </cell>
          <cell r="D503">
            <v>500000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</row>
        <row r="504">
          <cell r="A504">
            <v>25</v>
          </cell>
          <cell r="B504" t="str">
            <v>Door Stop</v>
          </cell>
          <cell r="C504" t="str">
            <v>Set</v>
          </cell>
          <cell r="D504">
            <v>32100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</row>
        <row r="505">
          <cell r="A505">
            <v>26</v>
          </cell>
          <cell r="B505" t="str">
            <v>Kaca bening 5 mm</v>
          </cell>
          <cell r="C505" t="str">
            <v>M2</v>
          </cell>
          <cell r="D505">
            <v>66700</v>
          </cell>
          <cell r="E505">
            <v>0</v>
          </cell>
          <cell r="F505">
            <v>0</v>
          </cell>
          <cell r="G505">
            <v>5.0399999999999993E-2</v>
          </cell>
          <cell r="H505">
            <v>0</v>
          </cell>
          <cell r="I505">
            <v>5.0399999999999993E-2</v>
          </cell>
          <cell r="J505">
            <v>3361.6799999999994</v>
          </cell>
          <cell r="K505">
            <v>0</v>
          </cell>
          <cell r="L505">
            <v>0</v>
          </cell>
          <cell r="M505">
            <v>0.73599999999999999</v>
          </cell>
          <cell r="N505">
            <v>49091.199999999997</v>
          </cell>
          <cell r="O505">
            <v>0.36000000000000004</v>
          </cell>
          <cell r="P505">
            <v>24012.000000000004</v>
          </cell>
          <cell r="Q505">
            <v>0.36000000000000004</v>
          </cell>
          <cell r="R505">
            <v>24012.000000000004</v>
          </cell>
          <cell r="S505">
            <v>0</v>
          </cell>
          <cell r="T505">
            <v>0</v>
          </cell>
          <cell r="U505">
            <v>9604.8000000000011</v>
          </cell>
          <cell r="V505">
            <v>0</v>
          </cell>
          <cell r="W505">
            <v>0</v>
          </cell>
          <cell r="X505">
            <v>0</v>
          </cell>
          <cell r="Y505">
            <v>0.14400000000000002</v>
          </cell>
          <cell r="Z505">
            <v>9604.8000000000011</v>
          </cell>
        </row>
        <row r="506">
          <cell r="A506">
            <v>27</v>
          </cell>
          <cell r="B506" t="str">
            <v>Kaca bening 10 mm</v>
          </cell>
          <cell r="C506" t="str">
            <v>M2</v>
          </cell>
          <cell r="D506">
            <v>280895.75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</row>
        <row r="507">
          <cell r="A507">
            <v>28</v>
          </cell>
          <cell r="B507" t="str">
            <v>Kaca Bening 12 mm</v>
          </cell>
          <cell r="C507" t="str">
            <v>M2</v>
          </cell>
          <cell r="D507">
            <v>403787.64062499994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</row>
        <row r="508">
          <cell r="A508">
            <v>29</v>
          </cell>
          <cell r="B508" t="str">
            <v>Besi hollow 4/4</v>
          </cell>
          <cell r="C508" t="str">
            <v>M'</v>
          </cell>
          <cell r="D508">
            <v>48625.000000000051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</row>
        <row r="509">
          <cell r="A509">
            <v>30</v>
          </cell>
          <cell r="B509" t="str">
            <v>Besi hollow 6/6</v>
          </cell>
          <cell r="C509" t="str">
            <v>M'</v>
          </cell>
          <cell r="D509">
            <v>74462.500000000058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</row>
        <row r="510">
          <cell r="A510">
            <v>31</v>
          </cell>
          <cell r="B510" t="str">
            <v>Besi hollow 2.5/5</v>
          </cell>
          <cell r="C510" t="str">
            <v>Kg</v>
          </cell>
          <cell r="D510">
            <v>74462.500000000058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</row>
        <row r="511">
          <cell r="A511">
            <v>32</v>
          </cell>
          <cell r="B511" t="str">
            <v>Besi hollow 5/5</v>
          </cell>
          <cell r="C511" t="str">
            <v>Kg</v>
          </cell>
          <cell r="D511">
            <v>74462.500000000058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</row>
        <row r="512">
          <cell r="A512">
            <v>33</v>
          </cell>
          <cell r="B512" t="str">
            <v>Besi hollow 2/2</v>
          </cell>
          <cell r="C512" t="str">
            <v>Kg</v>
          </cell>
          <cell r="D512">
            <v>74462.500000000058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</row>
        <row r="513">
          <cell r="A513">
            <v>34</v>
          </cell>
          <cell r="B513" t="str">
            <v>Besi hollow 2/4</v>
          </cell>
          <cell r="C513" t="str">
            <v>Kg</v>
          </cell>
          <cell r="D513">
            <v>74462.500000000058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</row>
        <row r="514">
          <cell r="A514">
            <v>35</v>
          </cell>
          <cell r="B514" t="str">
            <v>Kaca Tempered 12 mm</v>
          </cell>
          <cell r="C514" t="str">
            <v>M2</v>
          </cell>
          <cell r="D514">
            <v>528395.75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</row>
        <row r="515">
          <cell r="A515">
            <v>36</v>
          </cell>
          <cell r="B515" t="str">
            <v>Glass Block</v>
          </cell>
          <cell r="C515" t="str">
            <v>Bh</v>
          </cell>
          <cell r="D515">
            <v>45000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</row>
        <row r="516">
          <cell r="A516">
            <v>37</v>
          </cell>
          <cell r="B516" t="str">
            <v>Kaca Es</v>
          </cell>
          <cell r="C516" t="str">
            <v>M2</v>
          </cell>
          <cell r="D516">
            <v>66700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</row>
        <row r="517">
          <cell r="A517">
            <v>38</v>
          </cell>
          <cell r="B517" t="str">
            <v>Krepyak Kaca Nako + Kerangka</v>
          </cell>
          <cell r="C517" t="str">
            <v>M2</v>
          </cell>
          <cell r="D517">
            <v>81300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</row>
        <row r="518">
          <cell r="A518">
            <v>39</v>
          </cell>
          <cell r="B518" t="str">
            <v>Sticker Efek Kaca Es</v>
          </cell>
          <cell r="C518" t="str">
            <v>M2</v>
          </cell>
          <cell r="D518">
            <v>150000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</row>
        <row r="519">
          <cell r="A519">
            <v>40</v>
          </cell>
          <cell r="B519" t="str">
            <v>Rel Pintu Dorong</v>
          </cell>
          <cell r="C519" t="str">
            <v>M'</v>
          </cell>
          <cell r="D519">
            <v>275000</v>
          </cell>
          <cell r="E519">
            <v>0</v>
          </cell>
          <cell r="F519">
            <v>0</v>
          </cell>
          <cell r="G519">
            <v>5.2</v>
          </cell>
          <cell r="H519">
            <v>1430000</v>
          </cell>
          <cell r="I519">
            <v>3.2</v>
          </cell>
          <cell r="J519">
            <v>880000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</row>
        <row r="520">
          <cell r="A520">
            <v>41</v>
          </cell>
          <cell r="B520" t="str">
            <v>Rolling Door</v>
          </cell>
          <cell r="C520" t="str">
            <v>M2</v>
          </cell>
          <cell r="D520">
            <v>358100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</row>
        <row r="521">
          <cell r="A521">
            <v>42</v>
          </cell>
          <cell r="B521" t="str">
            <v>Roster</v>
          </cell>
          <cell r="C521" t="str">
            <v>M2</v>
          </cell>
          <cell r="D521">
            <v>133850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0.16000000000000003</v>
          </cell>
          <cell r="N521">
            <v>0</v>
          </cell>
          <cell r="O521">
            <v>0.48</v>
          </cell>
          <cell r="P521">
            <v>0</v>
          </cell>
          <cell r="Q521">
            <v>0.48000000000000009</v>
          </cell>
          <cell r="R521">
            <v>0</v>
          </cell>
          <cell r="S521">
            <v>0.16000000000000003</v>
          </cell>
          <cell r="T521">
            <v>21416.000000000004</v>
          </cell>
          <cell r="U521">
            <v>0.48</v>
          </cell>
          <cell r="V521">
            <v>64248</v>
          </cell>
          <cell r="W521">
            <v>0.48000000000000009</v>
          </cell>
          <cell r="X521">
            <v>64248.000000000015</v>
          </cell>
          <cell r="Y521">
            <v>0</v>
          </cell>
          <cell r="Z521">
            <v>0</v>
          </cell>
        </row>
        <row r="522">
          <cell r="A522">
            <v>43</v>
          </cell>
          <cell r="B522" t="str">
            <v>Gipsum Board</v>
          </cell>
          <cell r="C522" t="str">
            <v>M2</v>
          </cell>
          <cell r="D522">
            <v>29000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</row>
        <row r="523">
          <cell r="A523">
            <v>44</v>
          </cell>
          <cell r="B523" t="str">
            <v>List Gipsum</v>
          </cell>
          <cell r="C523" t="str">
            <v>M'</v>
          </cell>
          <cell r="D523">
            <v>17300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</row>
        <row r="524">
          <cell r="A524">
            <v>45</v>
          </cell>
          <cell r="B524" t="str">
            <v>Sealent</v>
          </cell>
          <cell r="C524" t="str">
            <v>M'</v>
          </cell>
          <cell r="D524">
            <v>8400</v>
          </cell>
          <cell r="E524">
            <v>0</v>
          </cell>
          <cell r="F524">
            <v>0</v>
          </cell>
          <cell r="G524">
            <v>2.16</v>
          </cell>
          <cell r="H524">
            <v>0</v>
          </cell>
          <cell r="I524">
            <v>2.16</v>
          </cell>
          <cell r="J524">
            <v>18144</v>
          </cell>
          <cell r="K524">
            <v>0</v>
          </cell>
          <cell r="L524">
            <v>0</v>
          </cell>
          <cell r="M524">
            <v>10.479999999999999</v>
          </cell>
          <cell r="N524">
            <v>88031.999999999985</v>
          </cell>
          <cell r="O524">
            <v>8.8000000000000007</v>
          </cell>
          <cell r="P524">
            <v>73920</v>
          </cell>
          <cell r="Q524">
            <v>8.8000000000000007</v>
          </cell>
          <cell r="R524">
            <v>73920</v>
          </cell>
          <cell r="S524">
            <v>0</v>
          </cell>
          <cell r="T524">
            <v>0</v>
          </cell>
          <cell r="U524">
            <v>63168</v>
          </cell>
          <cell r="V524">
            <v>0</v>
          </cell>
          <cell r="W524">
            <v>0</v>
          </cell>
          <cell r="X524">
            <v>0</v>
          </cell>
          <cell r="Y524">
            <v>7.52</v>
          </cell>
          <cell r="Z524">
            <v>63168</v>
          </cell>
        </row>
        <row r="525">
          <cell r="A525">
            <v>46</v>
          </cell>
          <cell r="B525" t="str">
            <v>Benangan Kusen</v>
          </cell>
          <cell r="C525" t="str">
            <v>M'</v>
          </cell>
          <cell r="D525">
            <v>4296.0074999999997</v>
          </cell>
          <cell r="E525">
            <v>11.8</v>
          </cell>
          <cell r="F525">
            <v>50692.888500000001</v>
          </cell>
          <cell r="G525">
            <v>10.4</v>
          </cell>
          <cell r="H525">
            <v>44678.477999999996</v>
          </cell>
          <cell r="I525">
            <v>6.4</v>
          </cell>
          <cell r="J525">
            <v>27494.448</v>
          </cell>
          <cell r="K525">
            <v>5.7839999999999998</v>
          </cell>
          <cell r="L525">
            <v>24848.107379999998</v>
          </cell>
          <cell r="M525">
            <v>11.28</v>
          </cell>
          <cell r="N525">
            <v>48458.964599999992</v>
          </cell>
          <cell r="O525">
            <v>5.6</v>
          </cell>
          <cell r="P525">
            <v>24057.641999999996</v>
          </cell>
          <cell r="Q525">
            <v>5.6</v>
          </cell>
          <cell r="R525">
            <v>24057.641999999996</v>
          </cell>
          <cell r="S525">
            <v>3.2</v>
          </cell>
          <cell r="T525">
            <v>13747.224</v>
          </cell>
          <cell r="U525">
            <v>6.4</v>
          </cell>
          <cell r="V525">
            <v>27494.448</v>
          </cell>
          <cell r="W525">
            <v>9.6000000000000014</v>
          </cell>
          <cell r="X525">
            <v>41241.672000000006</v>
          </cell>
          <cell r="Y525">
            <v>7.52</v>
          </cell>
          <cell r="Z525">
            <v>32305.976399999996</v>
          </cell>
        </row>
        <row r="526">
          <cell r="A526">
            <v>47</v>
          </cell>
          <cell r="B526" t="str">
            <v xml:space="preserve">Cat Kayu </v>
          </cell>
          <cell r="C526" t="str">
            <v>M2</v>
          </cell>
          <cell r="D526">
            <v>19370.5</v>
          </cell>
          <cell r="E526">
            <v>9.0239999999999991</v>
          </cell>
          <cell r="F526">
            <v>174799.39199999999</v>
          </cell>
          <cell r="G526">
            <v>0.28559999999999997</v>
          </cell>
          <cell r="H526">
            <v>5532.2147999999997</v>
          </cell>
          <cell r="I526">
            <v>3.2</v>
          </cell>
          <cell r="J526">
            <v>61985.600000000006</v>
          </cell>
          <cell r="K526">
            <v>4.0991999999999997</v>
          </cell>
          <cell r="L526">
            <v>79403.553599999999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</row>
        <row r="527">
          <cell r="A527">
            <v>48</v>
          </cell>
          <cell r="B527" t="str">
            <v>Cat Besi</v>
          </cell>
          <cell r="C527" t="str">
            <v>M2</v>
          </cell>
          <cell r="D527">
            <v>13698</v>
          </cell>
          <cell r="E527">
            <v>7.2059399999999991</v>
          </cell>
          <cell r="F527">
            <v>98706.966119999983</v>
          </cell>
          <cell r="G527">
            <v>8.2644799999999989</v>
          </cell>
          <cell r="H527">
            <v>113206.84703999998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</row>
        <row r="528">
          <cell r="A528">
            <v>49</v>
          </cell>
          <cell r="B528" t="str">
            <v>Cat Dinding</v>
          </cell>
          <cell r="C528" t="str">
            <v>M2</v>
          </cell>
          <cell r="D528">
            <v>9900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0.32000000000000006</v>
          </cell>
          <cell r="N528">
            <v>0</v>
          </cell>
          <cell r="O528">
            <v>0.96</v>
          </cell>
          <cell r="P528">
            <v>0</v>
          </cell>
          <cell r="Q528">
            <v>0.96000000000000019</v>
          </cell>
          <cell r="R528">
            <v>0</v>
          </cell>
          <cell r="S528">
            <v>0.32000000000000006</v>
          </cell>
          <cell r="T528">
            <v>3168.0000000000005</v>
          </cell>
          <cell r="U528">
            <v>0.96</v>
          </cell>
          <cell r="V528">
            <v>9504</v>
          </cell>
          <cell r="W528">
            <v>0.96000000000000019</v>
          </cell>
          <cell r="X528">
            <v>9504.0000000000018</v>
          </cell>
          <cell r="Y528">
            <v>0</v>
          </cell>
          <cell r="Z528">
            <v>0</v>
          </cell>
        </row>
        <row r="529">
          <cell r="A529">
            <v>50</v>
          </cell>
          <cell r="B529" t="str">
            <v>Plesteran Camprot</v>
          </cell>
          <cell r="C529" t="str">
            <v>M2</v>
          </cell>
          <cell r="D529">
            <v>14600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</row>
        <row r="530">
          <cell r="Z530">
            <v>0</v>
          </cell>
        </row>
        <row r="531">
          <cell r="B531" t="str">
            <v>Jumlah Harga</v>
          </cell>
          <cell r="C531">
            <v>3739611.0586999999</v>
          </cell>
          <cell r="D531">
            <v>4721655.0178800011</v>
          </cell>
          <cell r="E531">
            <v>1172750.7280000001</v>
          </cell>
          <cell r="F531">
            <v>3739611.0586999999</v>
          </cell>
          <cell r="G531">
            <v>185582.16459999996</v>
          </cell>
          <cell r="H531">
            <v>4721655.0178800011</v>
          </cell>
          <cell r="I531">
            <v>121989.64199999999</v>
          </cell>
          <cell r="J531">
            <v>1172750.7280000001</v>
          </cell>
          <cell r="K531">
            <v>101246.448</v>
          </cell>
          <cell r="L531">
            <v>1690743.9109799999</v>
          </cell>
          <cell r="M531">
            <v>105078.7764</v>
          </cell>
          <cell r="N531">
            <v>185582.16459999996</v>
          </cell>
          <cell r="O531">
            <v>0</v>
          </cell>
          <cell r="P531">
            <v>121989.64199999999</v>
          </cell>
          <cell r="Q531">
            <v>0</v>
          </cell>
          <cell r="R531">
            <v>121989.64199999999</v>
          </cell>
          <cell r="S531">
            <v>0</v>
          </cell>
          <cell r="T531">
            <v>38331.224000000002</v>
          </cell>
          <cell r="U531">
            <v>0</v>
          </cell>
          <cell r="V531">
            <v>101246.448</v>
          </cell>
          <cell r="W531">
            <v>0</v>
          </cell>
          <cell r="X531">
            <v>114993.67200000002</v>
          </cell>
          <cell r="Y531">
            <v>0</v>
          </cell>
          <cell r="Z531">
            <v>105078.7764</v>
          </cell>
        </row>
        <row r="533">
          <cell r="X533">
            <v>114993.67200000002</v>
          </cell>
        </row>
        <row r="534">
          <cell r="Z534">
            <v>105078.7764</v>
          </cell>
        </row>
        <row r="535">
          <cell r="A535" t="str">
            <v>No.</v>
          </cell>
          <cell r="B535" t="str">
            <v>Item Pekerjaan</v>
          </cell>
          <cell r="C535" t="str">
            <v>Satuan</v>
          </cell>
          <cell r="D535" t="str">
            <v>Harga Satuan</v>
          </cell>
          <cell r="E535" t="str">
            <v>P1</v>
          </cell>
          <cell r="F535" t="str">
            <v>P2</v>
          </cell>
          <cell r="G535" t="str">
            <v>P2</v>
          </cell>
          <cell r="H535" t="str">
            <v>P3'</v>
          </cell>
          <cell r="I535" t="str">
            <v>P3</v>
          </cell>
          <cell r="J535" t="str">
            <v>J2</v>
          </cell>
          <cell r="K535" t="str">
            <v>P3'</v>
          </cell>
          <cell r="L535" t="str">
            <v>J4</v>
          </cell>
          <cell r="M535" t="str">
            <v>J1</v>
          </cell>
          <cell r="N535" t="str">
            <v>R3</v>
          </cell>
          <cell r="O535" t="str">
            <v>J2</v>
          </cell>
          <cell r="P535" t="str">
            <v>BV1</v>
          </cell>
          <cell r="Q535" t="str">
            <v>J3</v>
          </cell>
          <cell r="R535">
            <v>0</v>
          </cell>
          <cell r="S535" t="str">
            <v>J4</v>
          </cell>
          <cell r="T535">
            <v>0</v>
          </cell>
          <cell r="U535" t="str">
            <v>R1</v>
          </cell>
          <cell r="V535">
            <v>0</v>
          </cell>
          <cell r="W535" t="str">
            <v>R3</v>
          </cell>
          <cell r="X535">
            <v>0</v>
          </cell>
          <cell r="Y535" t="str">
            <v>J1</v>
          </cell>
          <cell r="Z535">
            <v>0</v>
          </cell>
          <cell r="AA535" t="str">
            <v>BV1</v>
          </cell>
        </row>
        <row r="536">
          <cell r="D536" t="str">
            <v>Rp.</v>
          </cell>
          <cell r="E536" t="str">
            <v>Vol.</v>
          </cell>
          <cell r="F536" t="str">
            <v>Jumlah Harga</v>
          </cell>
          <cell r="G536" t="str">
            <v>Vol.</v>
          </cell>
          <cell r="H536" t="str">
            <v>Jumlah Harga</v>
          </cell>
          <cell r="I536" t="str">
            <v>Vol.</v>
          </cell>
          <cell r="J536" t="str">
            <v>Jumlah Harga</v>
          </cell>
          <cell r="K536" t="str">
            <v>Vol.</v>
          </cell>
          <cell r="L536" t="str">
            <v>Jumlah Harga</v>
          </cell>
          <cell r="M536" t="str">
            <v>Vol.</v>
          </cell>
          <cell r="N536" t="str">
            <v>Jumlah Harga</v>
          </cell>
          <cell r="O536" t="str">
            <v>Vol.</v>
          </cell>
          <cell r="P536" t="str">
            <v>Jumlah Harga</v>
          </cell>
          <cell r="Q536" t="str">
            <v>Vol.</v>
          </cell>
          <cell r="R536" t="str">
            <v>Jumlah Harga</v>
          </cell>
          <cell r="S536" t="str">
            <v>Vol.</v>
          </cell>
          <cell r="T536" t="str">
            <v>Jumlah Harga</v>
          </cell>
          <cell r="U536" t="str">
            <v>Vol.</v>
          </cell>
          <cell r="V536" t="str">
            <v>Jumlah Harga</v>
          </cell>
          <cell r="W536" t="str">
            <v>Vol.</v>
          </cell>
          <cell r="X536" t="str">
            <v>Jumlah Harga</v>
          </cell>
          <cell r="Y536" t="str">
            <v>Vol.</v>
          </cell>
          <cell r="Z536" t="str">
            <v>Jumlah Harga</v>
          </cell>
          <cell r="AA536" t="str">
            <v>Vol.</v>
          </cell>
          <cell r="AB536" t="str">
            <v>Jumlah Harga</v>
          </cell>
        </row>
        <row r="537">
          <cell r="A537" t="str">
            <v>VIII.</v>
          </cell>
          <cell r="B537" t="str">
            <v>UNIT PERUMAHAN</v>
          </cell>
          <cell r="D537" t="str">
            <v>Rp.</v>
          </cell>
          <cell r="E537" t="str">
            <v>Vol.</v>
          </cell>
          <cell r="F537" t="str">
            <v>Jumlah Harga</v>
          </cell>
          <cell r="G537" t="str">
            <v>Vol.</v>
          </cell>
          <cell r="H537" t="str">
            <v>Jumlah Harga</v>
          </cell>
          <cell r="I537" t="str">
            <v>Vol.</v>
          </cell>
          <cell r="J537" t="str">
            <v>Jumlah Harga</v>
          </cell>
          <cell r="K537" t="str">
            <v>Vol.</v>
          </cell>
          <cell r="L537" t="str">
            <v>Jumlah Harga</v>
          </cell>
          <cell r="M537" t="str">
            <v>Vol.</v>
          </cell>
          <cell r="N537" t="str">
            <v>Jumlah Harga</v>
          </cell>
          <cell r="O537" t="str">
            <v>Vol.</v>
          </cell>
          <cell r="P537" t="str">
            <v>Jumlah Harga</v>
          </cell>
          <cell r="Q537" t="str">
            <v>Vol.</v>
          </cell>
          <cell r="R537" t="str">
            <v>Jumlah Harga</v>
          </cell>
          <cell r="S537" t="str">
            <v>Vol.</v>
          </cell>
          <cell r="T537" t="str">
            <v>Jumlah Harga</v>
          </cell>
          <cell r="U537" t="str">
            <v>Vol.</v>
          </cell>
          <cell r="V537" t="str">
            <v>Jumlah Harga</v>
          </cell>
          <cell r="W537" t="str">
            <v>Vol.</v>
          </cell>
          <cell r="X537" t="str">
            <v>Jumlah Harga</v>
          </cell>
          <cell r="Y537" t="str">
            <v>Vol.</v>
          </cell>
          <cell r="Z537" t="str">
            <v>Jumlah Harga</v>
          </cell>
          <cell r="AA537" t="str">
            <v>Vol.</v>
          </cell>
          <cell r="AB537" t="str">
            <v>Jumlah Harga</v>
          </cell>
        </row>
        <row r="538">
          <cell r="A538" t="str">
            <v>VIII.</v>
          </cell>
          <cell r="B538" t="str">
            <v>UNIT PERUMAHAN</v>
          </cell>
        </row>
        <row r="539">
          <cell r="A539">
            <v>1</v>
          </cell>
          <cell r="B539" t="str">
            <v>Kayu 6/12</v>
          </cell>
          <cell r="C539" t="str">
            <v>M3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</row>
        <row r="540">
          <cell r="A540">
            <v>2</v>
          </cell>
          <cell r="B540" t="str">
            <v>Kayu Slimar 3/10</v>
          </cell>
          <cell r="C540" t="str">
            <v>M3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</row>
        <row r="541">
          <cell r="A541">
            <v>3</v>
          </cell>
          <cell r="B541" t="str">
            <v>Kayu Slimar 3/15</v>
          </cell>
          <cell r="C541" t="str">
            <v>M3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</row>
        <row r="542">
          <cell r="A542">
            <v>4</v>
          </cell>
          <cell r="B542" t="str">
            <v>Kayu Slimar 3/20</v>
          </cell>
          <cell r="C542" t="str">
            <v>M3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</row>
        <row r="543">
          <cell r="A543">
            <v>5</v>
          </cell>
          <cell r="B543" t="str">
            <v>Kayu 2/10</v>
          </cell>
          <cell r="C543" t="str">
            <v>M3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6.8</v>
          </cell>
          <cell r="N543">
            <v>0</v>
          </cell>
          <cell r="O543">
            <v>4.5600000000000005</v>
          </cell>
          <cell r="P543">
            <v>0</v>
          </cell>
          <cell r="Q543">
            <v>3.5199999999999996</v>
          </cell>
          <cell r="R543">
            <v>0</v>
          </cell>
          <cell r="S543">
            <v>5.0999999999999996</v>
          </cell>
          <cell r="T543">
            <v>0</v>
          </cell>
          <cell r="U543">
            <v>2</v>
          </cell>
          <cell r="V543">
            <v>0</v>
          </cell>
          <cell r="W543">
            <v>0</v>
          </cell>
          <cell r="X543">
            <v>0</v>
          </cell>
          <cell r="Y543">
            <v>3.76</v>
          </cell>
          <cell r="Z543">
            <v>0</v>
          </cell>
          <cell r="AA543">
            <v>1.6</v>
          </cell>
          <cell r="AB543">
            <v>0</v>
          </cell>
        </row>
        <row r="544">
          <cell r="A544">
            <v>6</v>
          </cell>
          <cell r="B544" t="str">
            <v>Panil t = 3 cm</v>
          </cell>
          <cell r="C544" t="str">
            <v>M2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</row>
        <row r="545">
          <cell r="A545">
            <v>1</v>
          </cell>
          <cell r="B545" t="str">
            <v>Kusen Aluminium 5/10</v>
          </cell>
          <cell r="C545" t="str">
            <v>M'</v>
          </cell>
          <cell r="D545">
            <v>124948</v>
          </cell>
          <cell r="E545">
            <v>6.1999999999999993</v>
          </cell>
          <cell r="F545">
            <v>774677.59999999986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</row>
        <row r="546">
          <cell r="A546">
            <v>2</v>
          </cell>
          <cell r="B546" t="str">
            <v xml:space="preserve">Rangka Daun Jendela Alumunium </v>
          </cell>
          <cell r="C546" t="str">
            <v>M'</v>
          </cell>
          <cell r="D546">
            <v>124948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4.16</v>
          </cell>
          <cell r="N546">
            <v>519783.67999999999</v>
          </cell>
          <cell r="O546">
            <v>4</v>
          </cell>
          <cell r="P546">
            <v>499792</v>
          </cell>
          <cell r="Q546">
            <v>3.12</v>
          </cell>
          <cell r="R546">
            <v>389837.76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</row>
        <row r="547">
          <cell r="A547">
            <v>3</v>
          </cell>
          <cell r="B547" t="str">
            <v>Rangka Tiang Sirip Alumunium 1/1 Putih</v>
          </cell>
          <cell r="C547" t="str">
            <v>M'</v>
          </cell>
          <cell r="D547">
            <v>62474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</row>
        <row r="548">
          <cell r="A548">
            <v>4</v>
          </cell>
          <cell r="B548" t="str">
            <v>Pasang Shading Sirip Alumunium 0.2/10 +Rangka</v>
          </cell>
          <cell r="C548" t="str">
            <v>M2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</row>
        <row r="549">
          <cell r="A549">
            <v>5</v>
          </cell>
          <cell r="B549" t="str">
            <v>Daun Pintu Panil Kamper</v>
          </cell>
          <cell r="C549" t="str">
            <v>bh</v>
          </cell>
          <cell r="D549">
            <v>550000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</row>
        <row r="550">
          <cell r="A550">
            <v>6</v>
          </cell>
          <cell r="B550" t="str">
            <v>Plat besi t = 2 mm</v>
          </cell>
          <cell r="C550" t="str">
            <v>Kg</v>
          </cell>
          <cell r="D550">
            <v>0</v>
          </cell>
          <cell r="E550">
            <v>0</v>
          </cell>
          <cell r="F550">
            <v>0</v>
          </cell>
          <cell r="G550">
            <v>57.085200000000007</v>
          </cell>
          <cell r="H550">
            <v>0</v>
          </cell>
          <cell r="I550">
            <v>57.085200000000007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</row>
        <row r="551">
          <cell r="A551">
            <v>7</v>
          </cell>
          <cell r="B551" t="str">
            <v>C 40.40.2  (pesan khusus)</v>
          </cell>
          <cell r="C551" t="str">
            <v>Kg</v>
          </cell>
          <cell r="D551">
            <v>14122.3</v>
          </cell>
          <cell r="E551">
            <v>0</v>
          </cell>
          <cell r="F551">
            <v>0</v>
          </cell>
          <cell r="G551">
            <v>42.56</v>
          </cell>
          <cell r="H551">
            <v>601045.08799999999</v>
          </cell>
          <cell r="I551">
            <v>42.56</v>
          </cell>
          <cell r="J551">
            <v>601045.08799999999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</row>
        <row r="552">
          <cell r="A552">
            <v>8</v>
          </cell>
          <cell r="B552" t="str">
            <v>Handle besi dia 16 mm</v>
          </cell>
          <cell r="C552" t="str">
            <v>Set</v>
          </cell>
          <cell r="D552">
            <v>129652.5</v>
          </cell>
          <cell r="E552">
            <v>0</v>
          </cell>
          <cell r="F552">
            <v>0</v>
          </cell>
          <cell r="G552">
            <v>1</v>
          </cell>
          <cell r="H552">
            <v>129652.5</v>
          </cell>
          <cell r="I552">
            <v>1</v>
          </cell>
          <cell r="J552">
            <v>129652.5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</row>
        <row r="553">
          <cell r="A553">
            <v>9</v>
          </cell>
          <cell r="B553" t="str">
            <v>Hendle pintu Stainless</v>
          </cell>
          <cell r="C553" t="str">
            <v>Set</v>
          </cell>
          <cell r="D553">
            <v>261652.5</v>
          </cell>
          <cell r="E553">
            <v>2</v>
          </cell>
          <cell r="F553">
            <v>523305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</row>
        <row r="554">
          <cell r="A554">
            <v>10</v>
          </cell>
          <cell r="B554" t="str">
            <v>Kunci Pintu Handle stainleess (dorma)</v>
          </cell>
          <cell r="C554" t="str">
            <v>Set</v>
          </cell>
          <cell r="D554">
            <v>650000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</row>
        <row r="555">
          <cell r="A555">
            <v>11</v>
          </cell>
          <cell r="B555" t="str">
            <v>Kunci tanam Antik</v>
          </cell>
          <cell r="C555" t="str">
            <v>Set</v>
          </cell>
          <cell r="D555">
            <v>265000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</row>
        <row r="556">
          <cell r="A556">
            <v>12</v>
          </cell>
          <cell r="B556" t="str">
            <v>Kunci tanam biasa</v>
          </cell>
          <cell r="C556" t="str">
            <v>Set</v>
          </cell>
          <cell r="D556">
            <v>168565</v>
          </cell>
          <cell r="E556">
            <v>0</v>
          </cell>
          <cell r="F556">
            <v>0</v>
          </cell>
          <cell r="G556">
            <v>1</v>
          </cell>
          <cell r="H556">
            <v>168565</v>
          </cell>
          <cell r="I556">
            <v>1</v>
          </cell>
          <cell r="J556">
            <v>168565</v>
          </cell>
          <cell r="K556">
            <v>1</v>
          </cell>
          <cell r="L556">
            <v>168565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</row>
        <row r="557">
          <cell r="A557">
            <v>13</v>
          </cell>
          <cell r="B557" t="str">
            <v>Kunci Silinder</v>
          </cell>
          <cell r="C557" t="str">
            <v>Set</v>
          </cell>
          <cell r="D557">
            <v>217900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</row>
        <row r="558">
          <cell r="A558">
            <v>14</v>
          </cell>
          <cell r="B558" t="str">
            <v>Kunci Selot</v>
          </cell>
          <cell r="C558" t="str">
            <v>Set</v>
          </cell>
          <cell r="D558">
            <v>48300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</row>
        <row r="559">
          <cell r="A559">
            <v>15</v>
          </cell>
          <cell r="B559" t="str">
            <v>Engsel jendela</v>
          </cell>
          <cell r="C559" t="str">
            <v>Bh</v>
          </cell>
          <cell r="D559">
            <v>16600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4</v>
          </cell>
          <cell r="N559">
            <v>66400</v>
          </cell>
          <cell r="O559">
            <v>2</v>
          </cell>
          <cell r="P559">
            <v>33200</v>
          </cell>
          <cell r="Q559">
            <v>2</v>
          </cell>
          <cell r="R559">
            <v>33200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</row>
        <row r="560">
          <cell r="A560">
            <v>16</v>
          </cell>
          <cell r="B560" t="str">
            <v>Engsel pintu</v>
          </cell>
          <cell r="C560" t="str">
            <v>Bh</v>
          </cell>
          <cell r="D560">
            <v>44395.75</v>
          </cell>
          <cell r="E560">
            <v>4</v>
          </cell>
          <cell r="F560">
            <v>177583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</row>
        <row r="561">
          <cell r="A561">
            <v>17</v>
          </cell>
          <cell r="B561" t="str">
            <v>Engsel Pintu dari pipa besi dia 2 cm</v>
          </cell>
          <cell r="C561" t="str">
            <v>Bh</v>
          </cell>
          <cell r="D561">
            <v>66593.625</v>
          </cell>
          <cell r="E561">
            <v>0</v>
          </cell>
          <cell r="F561">
            <v>0</v>
          </cell>
          <cell r="G561">
            <v>2</v>
          </cell>
          <cell r="H561">
            <v>133187.25</v>
          </cell>
          <cell r="I561">
            <v>2</v>
          </cell>
          <cell r="J561">
            <v>133187.25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</row>
        <row r="562">
          <cell r="A562">
            <v>18</v>
          </cell>
          <cell r="B562" t="str">
            <v>Kait/hak angin</v>
          </cell>
          <cell r="C562" t="str">
            <v>Set</v>
          </cell>
          <cell r="D562">
            <v>27000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2</v>
          </cell>
          <cell r="N562">
            <v>54000</v>
          </cell>
          <cell r="O562">
            <v>2</v>
          </cell>
          <cell r="P562">
            <v>54000</v>
          </cell>
          <cell r="Q562">
            <v>2</v>
          </cell>
          <cell r="R562">
            <v>54000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</row>
        <row r="563">
          <cell r="A563">
            <v>19</v>
          </cell>
          <cell r="B563" t="str">
            <v>Grendel pintu kuningan</v>
          </cell>
          <cell r="C563" t="str">
            <v>Bh</v>
          </cell>
          <cell r="D563">
            <v>125000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</row>
        <row r="564">
          <cell r="A564">
            <v>20</v>
          </cell>
          <cell r="B564" t="str">
            <v xml:space="preserve">Grendel jendela </v>
          </cell>
          <cell r="C564" t="str">
            <v>Bh</v>
          </cell>
          <cell r="D564">
            <v>8100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1</v>
          </cell>
          <cell r="N564">
            <v>8100</v>
          </cell>
          <cell r="O564">
            <v>1</v>
          </cell>
          <cell r="P564">
            <v>8100</v>
          </cell>
          <cell r="Q564">
            <v>1</v>
          </cell>
          <cell r="R564">
            <v>8100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</row>
        <row r="565">
          <cell r="A565">
            <v>21</v>
          </cell>
          <cell r="B565" t="str">
            <v>Grendel pintu</v>
          </cell>
          <cell r="C565" t="str">
            <v>Bh</v>
          </cell>
          <cell r="D565">
            <v>14200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</row>
        <row r="566">
          <cell r="A566">
            <v>22</v>
          </cell>
          <cell r="B566" t="str">
            <v>Stripting Knip</v>
          </cell>
          <cell r="C566" t="str">
            <v>Set</v>
          </cell>
          <cell r="D566">
            <v>13700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</row>
        <row r="567">
          <cell r="A567">
            <v>23</v>
          </cell>
          <cell r="B567" t="str">
            <v>Door Closer</v>
          </cell>
          <cell r="C567" t="str">
            <v>Set</v>
          </cell>
          <cell r="D567">
            <v>260800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</row>
        <row r="568">
          <cell r="A568">
            <v>24</v>
          </cell>
          <cell r="B568" t="str">
            <v>Door Holder</v>
          </cell>
          <cell r="C568" t="str">
            <v>Set</v>
          </cell>
          <cell r="D568">
            <v>500000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</row>
        <row r="569">
          <cell r="A569">
            <v>25</v>
          </cell>
          <cell r="B569" t="str">
            <v>Door Stop</v>
          </cell>
          <cell r="C569" t="str">
            <v>Set</v>
          </cell>
          <cell r="D569">
            <v>32100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</row>
        <row r="570">
          <cell r="A570">
            <v>26</v>
          </cell>
          <cell r="B570" t="str">
            <v>Kaca bening 5 mm</v>
          </cell>
          <cell r="C570" t="str">
            <v>M2</v>
          </cell>
          <cell r="D570">
            <v>66700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9604.8000000000011</v>
          </cell>
          <cell r="V570">
            <v>0</v>
          </cell>
          <cell r="W570">
            <v>0</v>
          </cell>
          <cell r="X570">
            <v>0</v>
          </cell>
          <cell r="Y570">
            <v>0.14400000000000002</v>
          </cell>
          <cell r="Z570">
            <v>9604.8000000000011</v>
          </cell>
          <cell r="AA570">
            <v>0.14400000000000002</v>
          </cell>
          <cell r="AB570">
            <v>0</v>
          </cell>
        </row>
        <row r="571">
          <cell r="A571">
            <v>27</v>
          </cell>
          <cell r="B571" t="str">
            <v>Kaca bening 10 mm</v>
          </cell>
          <cell r="C571" t="str">
            <v>M2</v>
          </cell>
          <cell r="D571">
            <v>280895.75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1.2854999999999999</v>
          </cell>
          <cell r="N571">
            <v>361091.48662499996</v>
          </cell>
          <cell r="O571">
            <v>0.58050000000000002</v>
          </cell>
          <cell r="P571">
            <v>163059.98287500002</v>
          </cell>
          <cell r="Q571">
            <v>0.31850000000000001</v>
          </cell>
          <cell r="R571">
            <v>89465.296375000005</v>
          </cell>
          <cell r="S571">
            <v>0.63549999999999995</v>
          </cell>
          <cell r="T571">
            <v>178509.24912499997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</row>
        <row r="572">
          <cell r="A572">
            <v>28</v>
          </cell>
          <cell r="B572" t="str">
            <v>Kaca Bening 12 mm</v>
          </cell>
          <cell r="C572" t="str">
            <v>M2</v>
          </cell>
          <cell r="D572">
            <v>403787.64062499994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</row>
        <row r="573">
          <cell r="A573">
            <v>29</v>
          </cell>
          <cell r="B573" t="str">
            <v>Besi hollow 4/4</v>
          </cell>
          <cell r="C573" t="str">
            <v>M'</v>
          </cell>
          <cell r="D573">
            <v>48625.000000000051</v>
          </cell>
          <cell r="E573">
            <v>0</v>
          </cell>
          <cell r="F573">
            <v>0</v>
          </cell>
          <cell r="G573">
            <v>5.09</v>
          </cell>
          <cell r="H573">
            <v>247501.25000000026</v>
          </cell>
          <cell r="I573">
            <v>5.09</v>
          </cell>
          <cell r="J573">
            <v>247501.25000000026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</row>
        <row r="574">
          <cell r="A574">
            <v>30</v>
          </cell>
          <cell r="B574" t="str">
            <v>Besi hollow 6/6</v>
          </cell>
          <cell r="C574" t="str">
            <v>M'</v>
          </cell>
          <cell r="D574">
            <v>74462.500000000058</v>
          </cell>
          <cell r="E574">
            <v>0</v>
          </cell>
          <cell r="F574">
            <v>0</v>
          </cell>
          <cell r="G574">
            <v>5.09</v>
          </cell>
          <cell r="H574">
            <v>379014.12500000029</v>
          </cell>
          <cell r="I574">
            <v>5.09</v>
          </cell>
          <cell r="J574">
            <v>379014.12500000029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</row>
        <row r="575">
          <cell r="A575">
            <v>31</v>
          </cell>
          <cell r="B575" t="str">
            <v>Besi hollow 2.5/5</v>
          </cell>
          <cell r="C575" t="str">
            <v>Kg</v>
          </cell>
          <cell r="D575">
            <v>74462.500000000058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</row>
        <row r="576">
          <cell r="A576">
            <v>32</v>
          </cell>
          <cell r="B576" t="str">
            <v>Besi hollow 5/5</v>
          </cell>
          <cell r="C576" t="str">
            <v>Kg</v>
          </cell>
          <cell r="D576">
            <v>74462.500000000058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</row>
        <row r="577">
          <cell r="A577">
            <v>33</v>
          </cell>
          <cell r="B577" t="str">
            <v>Besi hollow 2/2</v>
          </cell>
          <cell r="C577" t="str">
            <v>Kg</v>
          </cell>
          <cell r="D577">
            <v>74462.500000000058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</row>
        <row r="578">
          <cell r="A578">
            <v>34</v>
          </cell>
          <cell r="B578" t="str">
            <v>Besi hollow 2/4</v>
          </cell>
          <cell r="C578" t="str">
            <v>Kg</v>
          </cell>
          <cell r="D578">
            <v>74462.500000000058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</row>
        <row r="579">
          <cell r="A579">
            <v>35</v>
          </cell>
          <cell r="B579" t="str">
            <v>Kaca Tempered 12 mm</v>
          </cell>
          <cell r="C579" t="str">
            <v>M2</v>
          </cell>
          <cell r="D579">
            <v>528395.75</v>
          </cell>
          <cell r="E579">
            <v>4.3049999999999997</v>
          </cell>
          <cell r="F579">
            <v>2274743.7037499999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</row>
        <row r="580">
          <cell r="A580">
            <v>36</v>
          </cell>
          <cell r="B580" t="str">
            <v>Glass Block</v>
          </cell>
          <cell r="C580" t="str">
            <v>Bh</v>
          </cell>
          <cell r="D580">
            <v>45000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</row>
        <row r="581">
          <cell r="A581">
            <v>37</v>
          </cell>
          <cell r="B581" t="str">
            <v>Kaca Es</v>
          </cell>
          <cell r="C581" t="str">
            <v>M2</v>
          </cell>
          <cell r="D581">
            <v>66700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13340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0.2</v>
          </cell>
          <cell r="AB581">
            <v>13340</v>
          </cell>
        </row>
        <row r="582">
          <cell r="A582">
            <v>38</v>
          </cell>
          <cell r="B582" t="str">
            <v>Krepyak Kaca Nako + Kerangka</v>
          </cell>
          <cell r="C582" t="str">
            <v>M2</v>
          </cell>
          <cell r="D582">
            <v>81300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</row>
        <row r="583">
          <cell r="A583">
            <v>39</v>
          </cell>
          <cell r="B583" t="str">
            <v>Sticker Efek Kaca Es</v>
          </cell>
          <cell r="C583" t="str">
            <v>M2</v>
          </cell>
          <cell r="D583">
            <v>150000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</row>
        <row r="584">
          <cell r="A584">
            <v>40</v>
          </cell>
          <cell r="B584" t="str">
            <v>Rel Pintu Dorong</v>
          </cell>
          <cell r="C584" t="str">
            <v>M'</v>
          </cell>
          <cell r="D584">
            <v>275000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</row>
        <row r="585">
          <cell r="A585">
            <v>41</v>
          </cell>
          <cell r="B585" t="str">
            <v>Rolling Door</v>
          </cell>
          <cell r="C585" t="str">
            <v>M2</v>
          </cell>
          <cell r="D585">
            <v>358100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</row>
        <row r="586">
          <cell r="A586">
            <v>42</v>
          </cell>
          <cell r="B586" t="str">
            <v>Roster</v>
          </cell>
          <cell r="C586" t="str">
            <v>M2</v>
          </cell>
          <cell r="D586">
            <v>133850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64248</v>
          </cell>
          <cell r="R586">
            <v>0</v>
          </cell>
          <cell r="S586">
            <v>0</v>
          </cell>
          <cell r="T586">
            <v>0</v>
          </cell>
          <cell r="U586">
            <v>0.48</v>
          </cell>
          <cell r="V586">
            <v>64248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</row>
        <row r="587">
          <cell r="A587">
            <v>43</v>
          </cell>
          <cell r="B587" t="str">
            <v>Gipsum Board</v>
          </cell>
          <cell r="C587" t="str">
            <v>M2</v>
          </cell>
          <cell r="D587">
            <v>29000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</row>
        <row r="588">
          <cell r="A588">
            <v>44</v>
          </cell>
          <cell r="B588" t="str">
            <v>List Gipsum</v>
          </cell>
          <cell r="C588" t="str">
            <v>M'</v>
          </cell>
          <cell r="D588">
            <v>17300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</row>
        <row r="589">
          <cell r="A589">
            <v>45</v>
          </cell>
          <cell r="B589" t="str">
            <v>Sealent</v>
          </cell>
          <cell r="C589" t="str">
            <v>M'</v>
          </cell>
          <cell r="D589">
            <v>8400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15</v>
          </cell>
          <cell r="N589">
            <v>126000</v>
          </cell>
          <cell r="O589">
            <v>7.12</v>
          </cell>
          <cell r="P589">
            <v>59808</v>
          </cell>
          <cell r="Q589">
            <v>5.04</v>
          </cell>
          <cell r="R589">
            <v>42336</v>
          </cell>
          <cell r="S589">
            <v>9.44</v>
          </cell>
          <cell r="T589">
            <v>79296</v>
          </cell>
          <cell r="U589">
            <v>0</v>
          </cell>
          <cell r="V589">
            <v>0</v>
          </cell>
          <cell r="W589">
            <v>7.52</v>
          </cell>
          <cell r="X589">
            <v>0</v>
          </cell>
          <cell r="Y589">
            <v>7.52</v>
          </cell>
          <cell r="Z589">
            <v>63168</v>
          </cell>
          <cell r="AA589">
            <v>3.2</v>
          </cell>
          <cell r="AB589">
            <v>26880</v>
          </cell>
        </row>
        <row r="590">
          <cell r="A590">
            <v>46</v>
          </cell>
          <cell r="B590" t="str">
            <v>Benangan Kusen</v>
          </cell>
          <cell r="C590" t="str">
            <v>M'</v>
          </cell>
          <cell r="D590">
            <v>4296.0074999999997</v>
          </cell>
          <cell r="E590">
            <v>6.1999999999999993</v>
          </cell>
          <cell r="F590">
            <v>26635.246499999994</v>
          </cell>
          <cell r="G590">
            <v>5.5990000000000002</v>
          </cell>
          <cell r="H590">
            <v>24053.345992499999</v>
          </cell>
          <cell r="I590">
            <v>5.5990000000000002</v>
          </cell>
          <cell r="J590">
            <v>24053.345992499999</v>
          </cell>
          <cell r="K590">
            <v>5.5990000000000002</v>
          </cell>
          <cell r="L590">
            <v>24053.345992499999</v>
          </cell>
          <cell r="M590">
            <v>13.6</v>
          </cell>
          <cell r="N590">
            <v>58425.701999999997</v>
          </cell>
          <cell r="O590">
            <v>9.120000000000001</v>
          </cell>
          <cell r="P590">
            <v>39179.588400000001</v>
          </cell>
          <cell r="Q590">
            <v>7.0399999999999991</v>
          </cell>
          <cell r="R590">
            <v>30243.892799999994</v>
          </cell>
          <cell r="S590">
            <v>10.199999999999999</v>
          </cell>
          <cell r="T590">
            <v>43819.276499999993</v>
          </cell>
          <cell r="U590">
            <v>6.4</v>
          </cell>
          <cell r="V590">
            <v>27494.448</v>
          </cell>
          <cell r="W590">
            <v>30.599999999999998</v>
          </cell>
          <cell r="X590">
            <v>131457.82949999999</v>
          </cell>
          <cell r="Y590">
            <v>7.52</v>
          </cell>
          <cell r="Z590">
            <v>32305.976399999996</v>
          </cell>
          <cell r="AA590">
            <v>4</v>
          </cell>
          <cell r="AB590">
            <v>106540.98599999998</v>
          </cell>
        </row>
        <row r="591">
          <cell r="A591">
            <v>47</v>
          </cell>
          <cell r="B591" t="str">
            <v xml:space="preserve">Cat Kayu </v>
          </cell>
          <cell r="C591" t="str">
            <v>M2</v>
          </cell>
          <cell r="D591">
            <v>19370.5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</row>
        <row r="592">
          <cell r="A592">
            <v>48</v>
          </cell>
          <cell r="B592" t="str">
            <v>Cat Besi</v>
          </cell>
          <cell r="C592" t="str">
            <v>M2</v>
          </cell>
          <cell r="D592">
            <v>13698</v>
          </cell>
          <cell r="E592">
            <v>0</v>
          </cell>
          <cell r="F592">
            <v>0</v>
          </cell>
          <cell r="G592">
            <v>5.6445590696960588</v>
          </cell>
          <cell r="H592">
            <v>77319.170136696615</v>
          </cell>
          <cell r="I592">
            <v>5.6445590696960588</v>
          </cell>
          <cell r="J592">
            <v>77319.170136696615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</row>
        <row r="593">
          <cell r="A593">
            <v>49</v>
          </cell>
          <cell r="B593" t="str">
            <v>Cat Dinding</v>
          </cell>
          <cell r="C593" t="str">
            <v>M2</v>
          </cell>
          <cell r="D593">
            <v>9900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9504</v>
          </cell>
          <cell r="R593">
            <v>0</v>
          </cell>
          <cell r="S593">
            <v>0</v>
          </cell>
          <cell r="T593">
            <v>0</v>
          </cell>
          <cell r="U593">
            <v>0.96</v>
          </cell>
          <cell r="V593">
            <v>9504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</row>
        <row r="594">
          <cell r="A594">
            <v>50</v>
          </cell>
          <cell r="B594" t="str">
            <v>Plesteran Camprot</v>
          </cell>
          <cell r="C594" t="str">
            <v>M2</v>
          </cell>
          <cell r="D594">
            <v>14600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</row>
        <row r="595">
          <cell r="AB595">
            <v>0</v>
          </cell>
        </row>
        <row r="596">
          <cell r="B596" t="str">
            <v>Jumlah Harga</v>
          </cell>
          <cell r="C596">
            <v>3776944.5502499999</v>
          </cell>
          <cell r="D596">
            <v>1760337.7291291971</v>
          </cell>
          <cell r="E596">
            <v>1760337.7291291971</v>
          </cell>
          <cell r="F596">
            <v>3776944.5502499999</v>
          </cell>
          <cell r="G596">
            <v>1193800.8686249999</v>
          </cell>
          <cell r="H596">
            <v>1760337.7291291971</v>
          </cell>
          <cell r="I596">
            <v>647182.94917500007</v>
          </cell>
          <cell r="J596">
            <v>1760337.7291291971</v>
          </cell>
          <cell r="K596">
            <v>101246.448</v>
          </cell>
          <cell r="L596">
            <v>192618.34599249999</v>
          </cell>
          <cell r="M596">
            <v>105078.7764</v>
          </cell>
          <cell r="N596">
            <v>1193800.8686249999</v>
          </cell>
          <cell r="O596">
            <v>0</v>
          </cell>
          <cell r="P596">
            <v>857139.57127499999</v>
          </cell>
          <cell r="Q596">
            <v>0</v>
          </cell>
          <cell r="R596">
            <v>647182.94917500007</v>
          </cell>
          <cell r="S596">
            <v>0</v>
          </cell>
          <cell r="T596">
            <v>301624.52562499995</v>
          </cell>
          <cell r="U596">
            <v>0</v>
          </cell>
          <cell r="V596">
            <v>101246.448</v>
          </cell>
          <cell r="W596">
            <v>0</v>
          </cell>
          <cell r="X596">
            <v>131457.82949999999</v>
          </cell>
          <cell r="Y596">
            <v>0</v>
          </cell>
          <cell r="Z596">
            <v>105078.7764</v>
          </cell>
          <cell r="AA596">
            <v>0</v>
          </cell>
          <cell r="AB596">
            <v>146760.98599999998</v>
          </cell>
        </row>
        <row r="597">
          <cell r="Z597">
            <v>105078.7764</v>
          </cell>
        </row>
        <row r="598">
          <cell r="AB598">
            <v>146760.98599999998</v>
          </cell>
        </row>
        <row r="599">
          <cell r="V599">
            <v>95200</v>
          </cell>
        </row>
        <row r="600">
          <cell r="A600" t="str">
            <v>No.</v>
          </cell>
          <cell r="B600" t="str">
            <v>Item Pekerjaan</v>
          </cell>
          <cell r="C600" t="str">
            <v>Satuan</v>
          </cell>
          <cell r="D600" t="str">
            <v>Harga Satuan</v>
          </cell>
          <cell r="E600" t="str">
            <v>P1</v>
          </cell>
          <cell r="F600" t="str">
            <v>P2</v>
          </cell>
          <cell r="G600" t="str">
            <v>P2</v>
          </cell>
          <cell r="H600" t="str">
            <v>J2</v>
          </cell>
          <cell r="I600" t="str">
            <v>J1</v>
          </cell>
          <cell r="J600" t="str">
            <v>S1</v>
          </cell>
          <cell r="K600" t="str">
            <v>J2</v>
          </cell>
          <cell r="L600">
            <v>0</v>
          </cell>
          <cell r="M600" t="str">
            <v>J2'</v>
          </cell>
          <cell r="N600">
            <v>0</v>
          </cell>
          <cell r="O600" t="str">
            <v>S1</v>
          </cell>
          <cell r="P600">
            <v>0</v>
          </cell>
          <cell r="Q600" t="str">
            <v>Pintu Gebang</v>
          </cell>
        </row>
        <row r="601">
          <cell r="D601" t="str">
            <v>Rp.</v>
          </cell>
          <cell r="E601" t="str">
            <v>Vol.</v>
          </cell>
          <cell r="F601" t="str">
            <v>Jumlah Harga</v>
          </cell>
          <cell r="G601" t="str">
            <v>Vol.</v>
          </cell>
          <cell r="H601" t="str">
            <v>Jumlah Harga</v>
          </cell>
          <cell r="I601" t="str">
            <v>Vol.</v>
          </cell>
          <cell r="J601" t="str">
            <v>Jumlah Harga</v>
          </cell>
          <cell r="K601" t="str">
            <v>Vol.</v>
          </cell>
          <cell r="L601" t="str">
            <v>Jumlah Harga</v>
          </cell>
          <cell r="M601" t="str">
            <v>Vol.</v>
          </cell>
          <cell r="N601" t="str">
            <v>Jumlah Harga</v>
          </cell>
          <cell r="O601" t="str">
            <v>Vol.</v>
          </cell>
          <cell r="P601" t="str">
            <v>Jumlah Harga</v>
          </cell>
          <cell r="Q601" t="str">
            <v>Vol.</v>
          </cell>
          <cell r="R601" t="str">
            <v>Jumlah Harga</v>
          </cell>
        </row>
        <row r="602">
          <cell r="A602" t="str">
            <v>IX.</v>
          </cell>
          <cell r="B602" t="str">
            <v>UNIT GERBANG POS</v>
          </cell>
          <cell r="D602" t="str">
            <v>Rp.</v>
          </cell>
          <cell r="E602" t="str">
            <v>Vol.</v>
          </cell>
          <cell r="F602" t="str">
            <v>Jumlah Harga</v>
          </cell>
          <cell r="G602" t="str">
            <v>Vol.</v>
          </cell>
          <cell r="H602" t="str">
            <v>Jumlah Harga</v>
          </cell>
          <cell r="I602" t="str">
            <v>Vol.</v>
          </cell>
          <cell r="J602" t="str">
            <v>Jumlah Harga</v>
          </cell>
          <cell r="K602" t="str">
            <v>Vol.</v>
          </cell>
          <cell r="L602" t="str">
            <v>Jumlah Harga</v>
          </cell>
          <cell r="M602" t="str">
            <v>Vol.</v>
          </cell>
          <cell r="N602" t="str">
            <v>Jumlah Harga</v>
          </cell>
          <cell r="O602" t="str">
            <v>Vol.</v>
          </cell>
          <cell r="P602" t="str">
            <v>Jumlah Harga</v>
          </cell>
          <cell r="Q602" t="str">
            <v>Vol.</v>
          </cell>
          <cell r="R602" t="str">
            <v>Jumlah Harga</v>
          </cell>
        </row>
        <row r="603">
          <cell r="A603" t="str">
            <v>IX.</v>
          </cell>
          <cell r="B603" t="str">
            <v>UNIT GERBANG POS</v>
          </cell>
        </row>
        <row r="604">
          <cell r="A604">
            <v>1</v>
          </cell>
          <cell r="B604" t="str">
            <v>Kayu 6/12</v>
          </cell>
          <cell r="C604" t="str">
            <v>M3</v>
          </cell>
          <cell r="D604">
            <v>0</v>
          </cell>
          <cell r="E604">
            <v>1.2500000000000001E-2</v>
          </cell>
          <cell r="F604">
            <v>0</v>
          </cell>
          <cell r="G604">
            <v>3.6144000000000003E-2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</row>
        <row r="605">
          <cell r="A605">
            <v>2</v>
          </cell>
          <cell r="B605" t="str">
            <v>Kayu Slimar 3/10</v>
          </cell>
          <cell r="C605" t="str">
            <v>M3</v>
          </cell>
          <cell r="D605">
            <v>0</v>
          </cell>
          <cell r="E605">
            <v>3.0000000000000005E-3</v>
          </cell>
          <cell r="F605">
            <v>0</v>
          </cell>
          <cell r="G605">
            <v>1.4159999999999999E-2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A606">
            <v>3</v>
          </cell>
          <cell r="B606" t="str">
            <v>Kayu Slimar 3/15</v>
          </cell>
          <cell r="C606" t="str">
            <v>M3</v>
          </cell>
          <cell r="D606">
            <v>0</v>
          </cell>
          <cell r="E606">
            <v>2.2000000000000002</v>
          </cell>
          <cell r="F606">
            <v>0</v>
          </cell>
          <cell r="G606">
            <v>2.6999999999999997E-3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A607">
            <v>4</v>
          </cell>
          <cell r="B607" t="str">
            <v>Kayu Slimar 3/20</v>
          </cell>
          <cell r="C607" t="str">
            <v>M3</v>
          </cell>
          <cell r="D607">
            <v>0</v>
          </cell>
          <cell r="E607">
            <v>3</v>
          </cell>
          <cell r="F607">
            <v>0</v>
          </cell>
          <cell r="G607">
            <v>3.5999999999999999E-3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</row>
        <row r="608">
          <cell r="A608">
            <v>5</v>
          </cell>
          <cell r="B608" t="str">
            <v>Kayu 2/10</v>
          </cell>
          <cell r="C608" t="str">
            <v>M3</v>
          </cell>
          <cell r="D608">
            <v>0</v>
          </cell>
          <cell r="E608">
            <v>9.3999999999999986</v>
          </cell>
          <cell r="F608">
            <v>0</v>
          </cell>
          <cell r="G608">
            <v>5.4000000000000012E-3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</row>
        <row r="609">
          <cell r="A609">
            <v>6</v>
          </cell>
          <cell r="B609" t="str">
            <v>Panil t = 3 cm</v>
          </cell>
          <cell r="C609" t="str">
            <v>M2</v>
          </cell>
          <cell r="D609">
            <v>0</v>
          </cell>
          <cell r="E609">
            <v>0</v>
          </cell>
          <cell r="F609">
            <v>0</v>
          </cell>
          <cell r="G609">
            <v>0.49500000000000005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</row>
        <row r="610">
          <cell r="A610">
            <v>1</v>
          </cell>
          <cell r="B610" t="str">
            <v>Kusen Aluminium 5/10</v>
          </cell>
          <cell r="C610" t="str">
            <v>M'</v>
          </cell>
          <cell r="D610">
            <v>124948</v>
          </cell>
          <cell r="E610">
            <v>0</v>
          </cell>
          <cell r="F610">
            <v>0</v>
          </cell>
          <cell r="G610">
            <v>5</v>
          </cell>
          <cell r="H610">
            <v>624740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</row>
        <row r="611">
          <cell r="A611">
            <v>2</v>
          </cell>
          <cell r="B611" t="str">
            <v xml:space="preserve">Rangka Daun Jendela Alumunium </v>
          </cell>
          <cell r="C611" t="str">
            <v>M'</v>
          </cell>
          <cell r="D611">
            <v>124948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</row>
        <row r="612">
          <cell r="A612">
            <v>3</v>
          </cell>
          <cell r="B612" t="str">
            <v>Rangka Tiang Sirip Alumunium 1/1 Putih</v>
          </cell>
          <cell r="C612" t="str">
            <v>M'</v>
          </cell>
          <cell r="D612">
            <v>62474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12.799999999999999</v>
          </cell>
          <cell r="L612">
            <v>0</v>
          </cell>
          <cell r="M612">
            <v>12.799999999999999</v>
          </cell>
          <cell r="N612">
            <v>0</v>
          </cell>
          <cell r="O612">
            <v>12.799999999999999</v>
          </cell>
          <cell r="P612">
            <v>799667.19999999995</v>
          </cell>
          <cell r="Q612">
            <v>12.799999999999999</v>
          </cell>
          <cell r="R612">
            <v>799667.19999999995</v>
          </cell>
        </row>
        <row r="613">
          <cell r="A613">
            <v>4</v>
          </cell>
          <cell r="B613" t="str">
            <v>Pasang Shading Sirip Alumunium 0.2/10 +Rangka</v>
          </cell>
          <cell r="C613" t="str">
            <v>M2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0.87</v>
          </cell>
          <cell r="P613">
            <v>0</v>
          </cell>
          <cell r="Q613">
            <v>0.87</v>
          </cell>
          <cell r="R613">
            <v>0</v>
          </cell>
        </row>
        <row r="614">
          <cell r="A614">
            <v>5</v>
          </cell>
          <cell r="B614" t="str">
            <v>Daun Pintu Panil Kamper</v>
          </cell>
          <cell r="C614" t="str">
            <v>bh</v>
          </cell>
          <cell r="D614">
            <v>550000</v>
          </cell>
          <cell r="E614">
            <v>2.1599999999999998E-2</v>
          </cell>
          <cell r="F614">
            <v>11879.999999999998</v>
          </cell>
          <cell r="G614">
            <v>1.2</v>
          </cell>
          <cell r="H614">
            <v>660000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A615">
            <v>6</v>
          </cell>
          <cell r="B615" t="str">
            <v>Plat besi t = 2 mm</v>
          </cell>
          <cell r="C615" t="str">
            <v>Kg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</row>
        <row r="616">
          <cell r="A616">
            <v>7</v>
          </cell>
          <cell r="B616" t="str">
            <v>C 40.40.2  (pesan khusus)</v>
          </cell>
          <cell r="C616" t="str">
            <v>Kg</v>
          </cell>
          <cell r="D616">
            <v>14122.3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</row>
        <row r="617">
          <cell r="A617">
            <v>8</v>
          </cell>
          <cell r="B617" t="str">
            <v>Handle besi dia 16 mm</v>
          </cell>
          <cell r="C617" t="str">
            <v>Set</v>
          </cell>
          <cell r="D617">
            <v>129652.5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</row>
        <row r="618">
          <cell r="A618">
            <v>9</v>
          </cell>
          <cell r="B618" t="str">
            <v>Hendle pintu Stainless</v>
          </cell>
          <cell r="C618" t="str">
            <v>Set</v>
          </cell>
          <cell r="D618">
            <v>261652.5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A619">
            <v>10</v>
          </cell>
          <cell r="B619" t="str">
            <v>Kunci Pintu Handle stainleess (dorma)</v>
          </cell>
          <cell r="C619" t="str">
            <v>Set</v>
          </cell>
          <cell r="D619">
            <v>650000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</row>
        <row r="620">
          <cell r="A620">
            <v>11</v>
          </cell>
          <cell r="B620" t="str">
            <v>Kunci tanam Antik</v>
          </cell>
          <cell r="C620" t="str">
            <v>Set</v>
          </cell>
          <cell r="D620">
            <v>265000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1</v>
          </cell>
          <cell r="N620">
            <v>0</v>
          </cell>
          <cell r="O620">
            <v>0</v>
          </cell>
          <cell r="P620">
            <v>0</v>
          </cell>
          <cell r="Q620">
            <v>1</v>
          </cell>
          <cell r="R620">
            <v>265000</v>
          </cell>
        </row>
        <row r="621">
          <cell r="A621">
            <v>12</v>
          </cell>
          <cell r="B621" t="str">
            <v>Kunci tanam biasa</v>
          </cell>
          <cell r="C621" t="str">
            <v>Set</v>
          </cell>
          <cell r="D621">
            <v>168565</v>
          </cell>
          <cell r="E621">
            <v>0</v>
          </cell>
          <cell r="F621">
            <v>0</v>
          </cell>
          <cell r="G621">
            <v>1</v>
          </cell>
          <cell r="H621">
            <v>168565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</row>
        <row r="622">
          <cell r="A622">
            <v>13</v>
          </cell>
          <cell r="B622" t="str">
            <v>Kunci Silinder</v>
          </cell>
          <cell r="C622" t="str">
            <v>Set</v>
          </cell>
          <cell r="D622">
            <v>217900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</row>
        <row r="623">
          <cell r="A623">
            <v>14</v>
          </cell>
          <cell r="B623" t="str">
            <v>Kunci Selot</v>
          </cell>
          <cell r="C623" t="str">
            <v>Set</v>
          </cell>
          <cell r="D623">
            <v>48300</v>
          </cell>
          <cell r="E623">
            <v>1</v>
          </cell>
          <cell r="F623">
            <v>48300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</row>
        <row r="624">
          <cell r="A624">
            <v>15</v>
          </cell>
          <cell r="B624" t="str">
            <v>Engsel jendela</v>
          </cell>
          <cell r="C624" t="str">
            <v>Bh</v>
          </cell>
          <cell r="D624">
            <v>16600</v>
          </cell>
          <cell r="E624">
            <v>2</v>
          </cell>
          <cell r="F624">
            <v>33200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</row>
        <row r="625">
          <cell r="A625">
            <v>16</v>
          </cell>
          <cell r="B625" t="str">
            <v>Engsel pintu</v>
          </cell>
          <cell r="C625" t="str">
            <v>Bh</v>
          </cell>
          <cell r="D625">
            <v>44395.75</v>
          </cell>
          <cell r="E625">
            <v>2</v>
          </cell>
          <cell r="F625">
            <v>88791.5</v>
          </cell>
          <cell r="G625">
            <v>3</v>
          </cell>
          <cell r="H625">
            <v>133187.25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</row>
        <row r="626">
          <cell r="A626">
            <v>17</v>
          </cell>
          <cell r="B626" t="str">
            <v>Engsel Pintu dari pipa besi dia 2 cm</v>
          </cell>
          <cell r="C626" t="str">
            <v>Bh</v>
          </cell>
          <cell r="D626">
            <v>66593.625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</row>
        <row r="627">
          <cell r="A627">
            <v>18</v>
          </cell>
          <cell r="B627" t="str">
            <v>Kait/hak angin</v>
          </cell>
          <cell r="C627" t="str">
            <v>Set</v>
          </cell>
          <cell r="D627">
            <v>27000</v>
          </cell>
          <cell r="E627">
            <v>2</v>
          </cell>
          <cell r="F627">
            <v>54000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</row>
        <row r="628">
          <cell r="A628">
            <v>19</v>
          </cell>
          <cell r="B628" t="str">
            <v>Grendel pintu kuningan</v>
          </cell>
          <cell r="C628" t="str">
            <v>Bh</v>
          </cell>
          <cell r="D628">
            <v>125000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</row>
        <row r="629">
          <cell r="A629">
            <v>20</v>
          </cell>
          <cell r="B629" t="str">
            <v xml:space="preserve">Grendel jendela </v>
          </cell>
          <cell r="C629" t="str">
            <v>Bh</v>
          </cell>
          <cell r="D629">
            <v>8100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</row>
        <row r="630">
          <cell r="A630">
            <v>21</v>
          </cell>
          <cell r="B630" t="str">
            <v>Grendel pintu</v>
          </cell>
          <cell r="C630" t="str">
            <v>Bh</v>
          </cell>
          <cell r="D630">
            <v>14200</v>
          </cell>
          <cell r="E630">
            <v>1</v>
          </cell>
          <cell r="F630">
            <v>14200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A631">
            <v>22</v>
          </cell>
          <cell r="B631" t="str">
            <v>Stripting Knip</v>
          </cell>
          <cell r="C631" t="str">
            <v>Set</v>
          </cell>
          <cell r="D631">
            <v>13700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</row>
        <row r="632">
          <cell r="A632">
            <v>23</v>
          </cell>
          <cell r="B632" t="str">
            <v>Door Closer</v>
          </cell>
          <cell r="C632" t="str">
            <v>Set</v>
          </cell>
          <cell r="D632">
            <v>260800</v>
          </cell>
          <cell r="E632">
            <v>1</v>
          </cell>
          <cell r="F632">
            <v>260800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</row>
        <row r="633">
          <cell r="A633">
            <v>24</v>
          </cell>
          <cell r="B633" t="str">
            <v>Door Holder</v>
          </cell>
          <cell r="C633" t="str">
            <v>Set</v>
          </cell>
          <cell r="D633">
            <v>500000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</row>
        <row r="634">
          <cell r="A634">
            <v>25</v>
          </cell>
          <cell r="B634" t="str">
            <v>Door Stop</v>
          </cell>
          <cell r="C634" t="str">
            <v>Set</v>
          </cell>
          <cell r="D634">
            <v>32100</v>
          </cell>
          <cell r="E634">
            <v>1</v>
          </cell>
          <cell r="F634">
            <v>32100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>
            <v>26</v>
          </cell>
          <cell r="B635" t="str">
            <v>Kaca bening 5 mm</v>
          </cell>
          <cell r="C635" t="str">
            <v>M2</v>
          </cell>
          <cell r="D635">
            <v>66700</v>
          </cell>
          <cell r="E635">
            <v>5.0399999999999993E-2</v>
          </cell>
          <cell r="F635">
            <v>3361.6799999999994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</row>
        <row r="636">
          <cell r="A636">
            <v>27</v>
          </cell>
          <cell r="B636" t="str">
            <v>Kaca bening 10 mm</v>
          </cell>
          <cell r="C636" t="str">
            <v>M2</v>
          </cell>
          <cell r="D636">
            <v>280895.75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0.89999999999999991</v>
          </cell>
          <cell r="L636">
            <v>252806.17499999999</v>
          </cell>
          <cell r="M636">
            <v>0.89999999999999991</v>
          </cell>
          <cell r="N636">
            <v>252806.17499999999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</row>
        <row r="637">
          <cell r="A637">
            <v>28</v>
          </cell>
          <cell r="B637" t="str">
            <v>Kaca Bening 12 mm</v>
          </cell>
          <cell r="C637" t="str">
            <v>M2</v>
          </cell>
          <cell r="D637">
            <v>403787.64062499994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1.3</v>
          </cell>
          <cell r="J637">
            <v>524923.93281249993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</row>
        <row r="638">
          <cell r="A638">
            <v>29</v>
          </cell>
          <cell r="B638" t="str">
            <v>Besi hollow 4/4</v>
          </cell>
          <cell r="C638" t="str">
            <v>M'</v>
          </cell>
          <cell r="D638">
            <v>48625.000000000051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</row>
        <row r="639">
          <cell r="A639">
            <v>30</v>
          </cell>
          <cell r="B639" t="str">
            <v>Besi hollow 6/6</v>
          </cell>
          <cell r="C639" t="str">
            <v>M'</v>
          </cell>
          <cell r="D639">
            <v>74462.500000000058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</row>
        <row r="640">
          <cell r="A640">
            <v>31</v>
          </cell>
          <cell r="B640" t="str">
            <v>Besi hollow 2.5/5</v>
          </cell>
          <cell r="C640" t="str">
            <v>Kg</v>
          </cell>
          <cell r="D640">
            <v>74462.500000000058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</row>
        <row r="641">
          <cell r="A641">
            <v>32</v>
          </cell>
          <cell r="B641" t="str">
            <v>Besi hollow 5/5</v>
          </cell>
          <cell r="C641" t="str">
            <v>Kg</v>
          </cell>
          <cell r="D641">
            <v>74462.500000000058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</row>
        <row r="642">
          <cell r="A642">
            <v>33</v>
          </cell>
          <cell r="B642" t="str">
            <v>Besi hollow 2/2</v>
          </cell>
          <cell r="C642" t="str">
            <v>Kg</v>
          </cell>
          <cell r="D642">
            <v>74462.500000000058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</row>
        <row r="643">
          <cell r="A643">
            <v>34</v>
          </cell>
          <cell r="B643" t="str">
            <v>Besi hollow 2/4</v>
          </cell>
          <cell r="C643" t="str">
            <v>Kg</v>
          </cell>
          <cell r="D643">
            <v>74462.500000000058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</row>
        <row r="644">
          <cell r="A644">
            <v>35</v>
          </cell>
          <cell r="B644" t="str">
            <v>Kaca Tempered 12 mm</v>
          </cell>
          <cell r="C644" t="str">
            <v>M2</v>
          </cell>
          <cell r="D644">
            <v>528395.75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A645">
            <v>36</v>
          </cell>
          <cell r="B645" t="str">
            <v>Glass Block</v>
          </cell>
          <cell r="C645" t="str">
            <v>Bh</v>
          </cell>
          <cell r="D645">
            <v>45000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</row>
        <row r="646">
          <cell r="A646">
            <v>37</v>
          </cell>
          <cell r="B646" t="str">
            <v>Kaca Es</v>
          </cell>
          <cell r="C646" t="str">
            <v>M2</v>
          </cell>
          <cell r="D646">
            <v>66700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</row>
        <row r="647">
          <cell r="A647">
            <v>38</v>
          </cell>
          <cell r="B647" t="str">
            <v>Krepyak Kaca Nako + Kerangka</v>
          </cell>
          <cell r="C647" t="str">
            <v>M2</v>
          </cell>
          <cell r="D647">
            <v>81300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</row>
        <row r="648">
          <cell r="A648">
            <v>39</v>
          </cell>
          <cell r="B648" t="str">
            <v>Sticker Efek Kaca Es</v>
          </cell>
          <cell r="C648" t="str">
            <v>M2</v>
          </cell>
          <cell r="D648">
            <v>150000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</row>
        <row r="649">
          <cell r="A649">
            <v>40</v>
          </cell>
          <cell r="B649" t="str">
            <v>Rel Pintu Dorong</v>
          </cell>
          <cell r="C649" t="str">
            <v>M'</v>
          </cell>
          <cell r="D649">
            <v>275000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2024000</v>
          </cell>
          <cell r="N649">
            <v>0</v>
          </cell>
          <cell r="O649">
            <v>0</v>
          </cell>
          <cell r="P649">
            <v>0</v>
          </cell>
          <cell r="Q649">
            <v>7.36</v>
          </cell>
          <cell r="R649">
            <v>2024000</v>
          </cell>
        </row>
        <row r="650">
          <cell r="A650">
            <v>41</v>
          </cell>
          <cell r="B650" t="str">
            <v>Rolling Door</v>
          </cell>
          <cell r="C650" t="str">
            <v>M2</v>
          </cell>
          <cell r="D650">
            <v>358100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</row>
        <row r="651">
          <cell r="A651">
            <v>42</v>
          </cell>
          <cell r="B651" t="str">
            <v>Roster</v>
          </cell>
          <cell r="C651" t="str">
            <v>M2</v>
          </cell>
          <cell r="D651">
            <v>133850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</row>
        <row r="652">
          <cell r="A652">
            <v>43</v>
          </cell>
          <cell r="B652" t="str">
            <v>Gipsum Board</v>
          </cell>
          <cell r="C652" t="str">
            <v>M2</v>
          </cell>
          <cell r="D652">
            <v>29000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A653">
            <v>44</v>
          </cell>
          <cell r="B653" t="str">
            <v>List Gipsum</v>
          </cell>
          <cell r="C653" t="str">
            <v>M'</v>
          </cell>
          <cell r="D653">
            <v>17300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</row>
        <row r="654">
          <cell r="A654">
            <v>45</v>
          </cell>
          <cell r="B654" t="str">
            <v>Sealent</v>
          </cell>
          <cell r="C654" t="str">
            <v>M'</v>
          </cell>
          <cell r="D654">
            <v>8400</v>
          </cell>
          <cell r="E654">
            <v>4.32</v>
          </cell>
          <cell r="F654">
            <v>36288</v>
          </cell>
          <cell r="G654">
            <v>0</v>
          </cell>
          <cell r="H654">
            <v>0</v>
          </cell>
          <cell r="I654">
            <v>10.6</v>
          </cell>
          <cell r="J654">
            <v>89040</v>
          </cell>
          <cell r="K654">
            <v>8.4</v>
          </cell>
          <cell r="L654">
            <v>70560</v>
          </cell>
          <cell r="M654">
            <v>8.4</v>
          </cell>
          <cell r="N654">
            <v>70560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</row>
        <row r="655">
          <cell r="A655">
            <v>46</v>
          </cell>
          <cell r="B655" t="str">
            <v>Benangan Kusen</v>
          </cell>
          <cell r="C655" t="str">
            <v>M'</v>
          </cell>
          <cell r="D655">
            <v>4296.0074999999997</v>
          </cell>
          <cell r="E655">
            <v>11.7</v>
          </cell>
          <cell r="F655">
            <v>50263.287749999996</v>
          </cell>
          <cell r="G655">
            <v>5.7839999999999998</v>
          </cell>
          <cell r="H655">
            <v>24848.107379999998</v>
          </cell>
          <cell r="I655">
            <v>21.2</v>
          </cell>
          <cell r="J655">
            <v>91075.358999999997</v>
          </cell>
          <cell r="K655">
            <v>16.8</v>
          </cell>
          <cell r="L655">
            <v>72172.925999999992</v>
          </cell>
          <cell r="M655">
            <v>16.8</v>
          </cell>
          <cell r="N655">
            <v>72172.925999999992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</row>
        <row r="656">
          <cell r="A656">
            <v>47</v>
          </cell>
          <cell r="B656" t="str">
            <v xml:space="preserve">Cat Kayu </v>
          </cell>
          <cell r="C656" t="str">
            <v>M2</v>
          </cell>
          <cell r="D656">
            <v>19370.5</v>
          </cell>
          <cell r="E656">
            <v>3</v>
          </cell>
          <cell r="F656">
            <v>58111.5</v>
          </cell>
          <cell r="G656">
            <v>4.0991999999999997</v>
          </cell>
          <cell r="H656">
            <v>79403.553599999999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A657">
            <v>48</v>
          </cell>
          <cell r="B657" t="str">
            <v>Cat Besi</v>
          </cell>
          <cell r="C657" t="str">
            <v>M2</v>
          </cell>
          <cell r="D657">
            <v>13698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5.12</v>
          </cell>
          <cell r="L657">
            <v>0</v>
          </cell>
          <cell r="M657">
            <v>5.12</v>
          </cell>
          <cell r="N657">
            <v>0</v>
          </cell>
          <cell r="O657">
            <v>5.12</v>
          </cell>
          <cell r="P657">
            <v>70133.759999999995</v>
          </cell>
          <cell r="Q657">
            <v>5.12</v>
          </cell>
          <cell r="R657">
            <v>70133.759999999995</v>
          </cell>
        </row>
        <row r="658">
          <cell r="A658">
            <v>49</v>
          </cell>
          <cell r="B658" t="str">
            <v>Cat Dinding</v>
          </cell>
          <cell r="C658" t="str">
            <v>M2</v>
          </cell>
          <cell r="D658">
            <v>9900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</row>
        <row r="659">
          <cell r="A659">
            <v>50</v>
          </cell>
          <cell r="B659" t="str">
            <v>Rel Jendela Geser</v>
          </cell>
          <cell r="C659" t="str">
            <v>M'</v>
          </cell>
          <cell r="D659">
            <v>275000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</row>
        <row r="660">
          <cell r="R660">
            <v>0</v>
          </cell>
        </row>
        <row r="661">
          <cell r="B661" t="str">
            <v>Jumlah Harga</v>
          </cell>
          <cell r="C661">
            <v>691295.96775000007</v>
          </cell>
          <cell r="D661">
            <v>1690743.9109799999</v>
          </cell>
          <cell r="E661">
            <v>705039.29181249999</v>
          </cell>
          <cell r="F661">
            <v>691295.96775000007</v>
          </cell>
          <cell r="G661">
            <v>395539.10099999997</v>
          </cell>
          <cell r="H661">
            <v>1690743.9109799999</v>
          </cell>
          <cell r="I661">
            <v>3158800.96</v>
          </cell>
          <cell r="J661">
            <v>705039.29181249999</v>
          </cell>
          <cell r="K661">
            <v>0</v>
          </cell>
          <cell r="L661">
            <v>395539.10099999997</v>
          </cell>
          <cell r="M661">
            <v>0</v>
          </cell>
          <cell r="N661">
            <v>395539.10099999997</v>
          </cell>
          <cell r="O661">
            <v>0</v>
          </cell>
          <cell r="P661">
            <v>869800.95999999996</v>
          </cell>
          <cell r="Q661">
            <v>0</v>
          </cell>
          <cell r="R661">
            <v>3158800.96</v>
          </cell>
        </row>
        <row r="663">
          <cell r="P663">
            <v>869800.95999999996</v>
          </cell>
        </row>
        <row r="664">
          <cell r="R664">
            <v>3158800.96</v>
          </cell>
        </row>
        <row r="665">
          <cell r="A665" t="str">
            <v>No.</v>
          </cell>
          <cell r="B665" t="str">
            <v>Item Pekerjaan</v>
          </cell>
          <cell r="C665" t="str">
            <v>Satuan</v>
          </cell>
          <cell r="D665" t="str">
            <v>Harga Satuan</v>
          </cell>
          <cell r="E665" t="str">
            <v>P1</v>
          </cell>
          <cell r="F665" t="str">
            <v>P2</v>
          </cell>
          <cell r="G665" t="str">
            <v>P2</v>
          </cell>
          <cell r="H665" t="str">
            <v>P3</v>
          </cell>
          <cell r="I665" t="str">
            <v>P2'</v>
          </cell>
          <cell r="J665" t="str">
            <v>P4</v>
          </cell>
          <cell r="K665" t="str">
            <v>P3</v>
          </cell>
          <cell r="L665" t="str">
            <v>J2</v>
          </cell>
          <cell r="M665" t="str">
            <v>P3'</v>
          </cell>
          <cell r="N665" t="str">
            <v>BV1</v>
          </cell>
          <cell r="O665" t="str">
            <v>P4</v>
          </cell>
          <cell r="P665" t="str">
            <v>ROLLING DOOR</v>
          </cell>
          <cell r="Q665" t="str">
            <v>J1</v>
          </cell>
          <cell r="R665">
            <v>0</v>
          </cell>
          <cell r="S665" t="str">
            <v>J2</v>
          </cell>
          <cell r="T665">
            <v>0</v>
          </cell>
          <cell r="U665" t="str">
            <v>J3</v>
          </cell>
          <cell r="V665">
            <v>0</v>
          </cell>
          <cell r="W665" t="str">
            <v>BV1</v>
          </cell>
          <cell r="X665">
            <v>0</v>
          </cell>
          <cell r="Y665" t="str">
            <v>BV2</v>
          </cell>
          <cell r="Z665">
            <v>0</v>
          </cell>
          <cell r="AA665" t="str">
            <v>ROLLING DOOR</v>
          </cell>
        </row>
        <row r="666">
          <cell r="D666" t="str">
            <v>Rp.</v>
          </cell>
          <cell r="E666" t="str">
            <v>Vol.</v>
          </cell>
          <cell r="F666" t="str">
            <v>Jumlah Harga</v>
          </cell>
          <cell r="G666" t="str">
            <v>Vol.</v>
          </cell>
          <cell r="H666" t="str">
            <v>Jumlah Harga</v>
          </cell>
          <cell r="I666" t="str">
            <v>Vol.</v>
          </cell>
          <cell r="J666" t="str">
            <v>Jumlah Harga</v>
          </cell>
          <cell r="K666" t="str">
            <v>Vol.</v>
          </cell>
          <cell r="L666" t="str">
            <v>Jumlah Harga</v>
          </cell>
          <cell r="M666" t="str">
            <v>Vol.</v>
          </cell>
          <cell r="N666" t="str">
            <v>Jumlah Harga</v>
          </cell>
          <cell r="O666" t="str">
            <v>Vol.</v>
          </cell>
          <cell r="P666" t="str">
            <v>Jumlah Harga</v>
          </cell>
          <cell r="Q666" t="str">
            <v>Vol.</v>
          </cell>
          <cell r="R666" t="str">
            <v>Jumlah Harga</v>
          </cell>
          <cell r="S666" t="str">
            <v>Vol.</v>
          </cell>
          <cell r="T666" t="str">
            <v>Jumlah Harga</v>
          </cell>
          <cell r="U666" t="str">
            <v>Vol.</v>
          </cell>
          <cell r="V666" t="str">
            <v>Jumlah Harga</v>
          </cell>
          <cell r="W666" t="str">
            <v>Vol.</v>
          </cell>
          <cell r="X666" t="str">
            <v>Jumlah Harga</v>
          </cell>
          <cell r="Y666" t="str">
            <v>Vol.</v>
          </cell>
          <cell r="Z666" t="str">
            <v>Jumlah Harga</v>
          </cell>
          <cell r="AA666" t="str">
            <v>Vol.</v>
          </cell>
          <cell r="AB666" t="str">
            <v>Jumlah Harga</v>
          </cell>
        </row>
        <row r="667">
          <cell r="A667" t="str">
            <v>X.</v>
          </cell>
          <cell r="B667" t="str">
            <v>UNIT KOLAM RENANG</v>
          </cell>
          <cell r="D667" t="str">
            <v>Rp.</v>
          </cell>
          <cell r="E667" t="str">
            <v>Vol.</v>
          </cell>
          <cell r="F667" t="str">
            <v>Jumlah Harga</v>
          </cell>
          <cell r="G667" t="str">
            <v>Vol.</v>
          </cell>
          <cell r="H667" t="str">
            <v>Jumlah Harga</v>
          </cell>
          <cell r="I667" t="str">
            <v>Vol.</v>
          </cell>
          <cell r="J667" t="str">
            <v>Jumlah Harga</v>
          </cell>
          <cell r="K667" t="str">
            <v>Vol.</v>
          </cell>
          <cell r="L667" t="str">
            <v>Jumlah Harga</v>
          </cell>
          <cell r="M667" t="str">
            <v>Vol.</v>
          </cell>
          <cell r="N667" t="str">
            <v>Jumlah Harga</v>
          </cell>
          <cell r="O667" t="str">
            <v>Vol.</v>
          </cell>
          <cell r="P667" t="str">
            <v>Jumlah Harga</v>
          </cell>
          <cell r="Q667" t="str">
            <v>Vol.</v>
          </cell>
          <cell r="R667" t="str">
            <v>Jumlah Harga</v>
          </cell>
          <cell r="S667" t="str">
            <v>Vol.</v>
          </cell>
          <cell r="T667" t="str">
            <v>Jumlah Harga</v>
          </cell>
          <cell r="U667" t="str">
            <v>Vol.</v>
          </cell>
          <cell r="V667" t="str">
            <v>Jumlah Harga</v>
          </cell>
          <cell r="W667" t="str">
            <v>Vol.</v>
          </cell>
          <cell r="X667" t="str">
            <v>Jumlah Harga</v>
          </cell>
          <cell r="Y667" t="str">
            <v>Vol.</v>
          </cell>
          <cell r="Z667" t="str">
            <v>Jumlah Harga</v>
          </cell>
          <cell r="AA667" t="str">
            <v>Vol.</v>
          </cell>
          <cell r="AB667" t="str">
            <v>Jumlah Harga</v>
          </cell>
        </row>
        <row r="668">
          <cell r="A668" t="str">
            <v>X.</v>
          </cell>
          <cell r="B668" t="str">
            <v>UNIT KOLAM RENANG</v>
          </cell>
        </row>
        <row r="669">
          <cell r="A669">
            <v>1</v>
          </cell>
          <cell r="B669" t="str">
            <v>Kayu 6/12</v>
          </cell>
          <cell r="C669" t="str">
            <v>M3</v>
          </cell>
          <cell r="D669">
            <v>0</v>
          </cell>
          <cell r="E669">
            <v>2.3120000000000002E-2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3.6144000000000003E-2</v>
          </cell>
          <cell r="L669">
            <v>0</v>
          </cell>
          <cell r="M669">
            <v>3.6144000000000003E-2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</row>
        <row r="670">
          <cell r="A670">
            <v>2</v>
          </cell>
          <cell r="B670" t="str">
            <v>Kayu Slimar 3/10</v>
          </cell>
          <cell r="C670" t="str">
            <v>M3</v>
          </cell>
          <cell r="D670">
            <v>0</v>
          </cell>
          <cell r="E670">
            <v>6.4000000000000012E-3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1.4159999999999999E-2</v>
          </cell>
          <cell r="L670">
            <v>0</v>
          </cell>
          <cell r="M670">
            <v>1.4159999999999999E-2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</row>
        <row r="671">
          <cell r="A671">
            <v>3</v>
          </cell>
          <cell r="B671" t="str">
            <v>Kayu Slimar 3/15</v>
          </cell>
          <cell r="C671" t="str">
            <v>M3</v>
          </cell>
          <cell r="D671">
            <v>0</v>
          </cell>
          <cell r="E671">
            <v>14.399999999999999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2.6999999999999997E-3</v>
          </cell>
          <cell r="L671">
            <v>0</v>
          </cell>
          <cell r="M671">
            <v>2.6999999999999997E-3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</row>
        <row r="672">
          <cell r="A672">
            <v>4</v>
          </cell>
          <cell r="B672" t="str">
            <v>Kayu Slimar 3/20</v>
          </cell>
          <cell r="C672" t="str">
            <v>M3</v>
          </cell>
          <cell r="D672">
            <v>0</v>
          </cell>
          <cell r="E672">
            <v>6.6879999999999997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3.5999999999999999E-3</v>
          </cell>
          <cell r="L672">
            <v>0</v>
          </cell>
          <cell r="M672">
            <v>3.5999999999999999E-3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</row>
        <row r="673">
          <cell r="A673">
            <v>5</v>
          </cell>
          <cell r="B673" t="str">
            <v>Kayu 2/10</v>
          </cell>
          <cell r="C673" t="str">
            <v>M3</v>
          </cell>
          <cell r="D673">
            <v>0</v>
          </cell>
          <cell r="E673">
            <v>6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5.4000000000000012E-3</v>
          </cell>
          <cell r="L673">
            <v>0</v>
          </cell>
          <cell r="M673">
            <v>5.4000000000000012E-3</v>
          </cell>
          <cell r="N673">
            <v>0</v>
          </cell>
          <cell r="O673">
            <v>0</v>
          </cell>
          <cell r="P673">
            <v>0</v>
          </cell>
          <cell r="Q673">
            <v>10.25</v>
          </cell>
          <cell r="R673">
            <v>0</v>
          </cell>
          <cell r="S673">
            <v>3.4999999999999996</v>
          </cell>
          <cell r="T673">
            <v>0</v>
          </cell>
          <cell r="U673">
            <v>5.9</v>
          </cell>
          <cell r="V673">
            <v>0</v>
          </cell>
          <cell r="W673">
            <v>2</v>
          </cell>
          <cell r="X673">
            <v>0</v>
          </cell>
          <cell r="Y673">
            <v>2</v>
          </cell>
          <cell r="Z673">
            <v>0</v>
          </cell>
          <cell r="AA673">
            <v>0</v>
          </cell>
          <cell r="AB673">
            <v>0</v>
          </cell>
        </row>
        <row r="674">
          <cell r="A674">
            <v>6</v>
          </cell>
          <cell r="B674" t="str">
            <v>Panil t = 3 cm</v>
          </cell>
          <cell r="C674" t="str">
            <v>M2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0.49500000000000005</v>
          </cell>
          <cell r="L674">
            <v>0</v>
          </cell>
          <cell r="M674">
            <v>0.49500000000000005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</row>
        <row r="675">
          <cell r="A675">
            <v>1</v>
          </cell>
          <cell r="B675" t="str">
            <v>Kusen Aluminium 5/10</v>
          </cell>
          <cell r="C675" t="str">
            <v>M'</v>
          </cell>
          <cell r="D675">
            <v>124948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5</v>
          </cell>
          <cell r="L675">
            <v>624740</v>
          </cell>
          <cell r="M675">
            <v>5</v>
          </cell>
          <cell r="N675">
            <v>624740</v>
          </cell>
          <cell r="O675">
            <v>6.1999999999999993</v>
          </cell>
          <cell r="P675">
            <v>774677.59999999986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</row>
        <row r="676">
          <cell r="A676">
            <v>2</v>
          </cell>
          <cell r="B676" t="str">
            <v xml:space="preserve">Rangka Daun Jendela Alumunium </v>
          </cell>
          <cell r="C676" t="str">
            <v>M'</v>
          </cell>
          <cell r="D676">
            <v>124948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7</v>
          </cell>
          <cell r="R676">
            <v>874636</v>
          </cell>
          <cell r="S676">
            <v>3.0999999999999996</v>
          </cell>
          <cell r="T676">
            <v>387338.79999999993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</row>
        <row r="677">
          <cell r="A677">
            <v>3</v>
          </cell>
          <cell r="B677" t="str">
            <v>Rangka Tiang Sirip Alumunium 1/1 Putih</v>
          </cell>
          <cell r="C677" t="str">
            <v>M'</v>
          </cell>
          <cell r="D677">
            <v>62474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2.6</v>
          </cell>
          <cell r="R677">
            <v>162432.4</v>
          </cell>
          <cell r="S677">
            <v>1.85</v>
          </cell>
          <cell r="T677">
            <v>0</v>
          </cell>
          <cell r="U677">
            <v>1.85</v>
          </cell>
          <cell r="V677">
            <v>115576.90000000001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</row>
        <row r="678">
          <cell r="A678">
            <v>4</v>
          </cell>
          <cell r="B678" t="str">
            <v>Pasang Shading Sirip Alumunium 0.2/10 +Rangka</v>
          </cell>
          <cell r="C678" t="str">
            <v>M2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0.26250000000000001</v>
          </cell>
          <cell r="R678">
            <v>0</v>
          </cell>
          <cell r="S678">
            <v>0.14499999999999999</v>
          </cell>
          <cell r="T678">
            <v>0</v>
          </cell>
          <cell r="U678">
            <v>0.14499999999999999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</row>
        <row r="679">
          <cell r="A679">
            <v>5</v>
          </cell>
          <cell r="B679" t="str">
            <v>Daun Pintu Panil Kamper</v>
          </cell>
          <cell r="C679" t="str">
            <v>bh</v>
          </cell>
          <cell r="D679">
            <v>550000</v>
          </cell>
          <cell r="E679">
            <v>0.19440000000000002</v>
          </cell>
          <cell r="F679">
            <v>106920.00000000001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1.2</v>
          </cell>
          <cell r="L679">
            <v>660000</v>
          </cell>
          <cell r="M679">
            <v>1.2</v>
          </cell>
          <cell r="N679">
            <v>660000</v>
          </cell>
          <cell r="O679">
            <v>0.16056000000000001</v>
          </cell>
          <cell r="P679">
            <v>88308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</row>
        <row r="680">
          <cell r="A680">
            <v>6</v>
          </cell>
          <cell r="B680" t="str">
            <v>Plat besi t = 2 mm</v>
          </cell>
          <cell r="C680" t="str">
            <v>Kg</v>
          </cell>
          <cell r="D680">
            <v>0</v>
          </cell>
          <cell r="E680">
            <v>0</v>
          </cell>
          <cell r="F680">
            <v>0</v>
          </cell>
          <cell r="G680">
            <v>57.085200000000007</v>
          </cell>
          <cell r="H680">
            <v>0</v>
          </cell>
          <cell r="I680">
            <v>57.085200000000007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</row>
        <row r="681">
          <cell r="A681">
            <v>7</v>
          </cell>
          <cell r="B681" t="str">
            <v>C 40.40.2  (pesan khusus)</v>
          </cell>
          <cell r="C681" t="str">
            <v>Kg</v>
          </cell>
          <cell r="D681">
            <v>14122.3</v>
          </cell>
          <cell r="E681">
            <v>0</v>
          </cell>
          <cell r="F681">
            <v>0</v>
          </cell>
          <cell r="G681">
            <v>42.56</v>
          </cell>
          <cell r="H681">
            <v>601045.08799999999</v>
          </cell>
          <cell r="I681">
            <v>42.56</v>
          </cell>
          <cell r="J681">
            <v>601045.08799999999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</row>
        <row r="682">
          <cell r="A682">
            <v>8</v>
          </cell>
          <cell r="B682" t="str">
            <v>Handle besi dia 16 mm</v>
          </cell>
          <cell r="C682" t="str">
            <v>Set</v>
          </cell>
          <cell r="D682">
            <v>129652.5</v>
          </cell>
          <cell r="E682">
            <v>0</v>
          </cell>
          <cell r="F682">
            <v>0</v>
          </cell>
          <cell r="G682">
            <v>1</v>
          </cell>
          <cell r="H682">
            <v>129652.5</v>
          </cell>
          <cell r="I682">
            <v>1</v>
          </cell>
          <cell r="J682">
            <v>129652.5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</row>
        <row r="683">
          <cell r="A683">
            <v>9</v>
          </cell>
          <cell r="B683" t="str">
            <v>Hendle pintu Stainless</v>
          </cell>
          <cell r="C683" t="str">
            <v>Set</v>
          </cell>
          <cell r="D683">
            <v>261652.5</v>
          </cell>
          <cell r="E683">
            <v>2</v>
          </cell>
          <cell r="F683">
            <v>523305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</row>
        <row r="684">
          <cell r="A684">
            <v>10</v>
          </cell>
          <cell r="B684" t="str">
            <v>Kunci Pintu Handle stainleess (dorma)</v>
          </cell>
          <cell r="C684" t="str">
            <v>Set</v>
          </cell>
          <cell r="D684">
            <v>650000</v>
          </cell>
          <cell r="E684">
            <v>2</v>
          </cell>
          <cell r="F684">
            <v>1300000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</row>
        <row r="685">
          <cell r="A685">
            <v>11</v>
          </cell>
          <cell r="B685" t="str">
            <v>Kunci tanam Antik</v>
          </cell>
          <cell r="C685" t="str">
            <v>Set</v>
          </cell>
          <cell r="D685">
            <v>265000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</row>
        <row r="686">
          <cell r="A686">
            <v>12</v>
          </cell>
          <cell r="B686" t="str">
            <v>Kunci tanam biasa</v>
          </cell>
          <cell r="C686" t="str">
            <v>Set</v>
          </cell>
          <cell r="D686">
            <v>168565</v>
          </cell>
          <cell r="E686">
            <v>2</v>
          </cell>
          <cell r="F686">
            <v>337130</v>
          </cell>
          <cell r="G686">
            <v>1</v>
          </cell>
          <cell r="H686">
            <v>168565</v>
          </cell>
          <cell r="I686">
            <v>1</v>
          </cell>
          <cell r="J686">
            <v>168565</v>
          </cell>
          <cell r="K686">
            <v>1</v>
          </cell>
          <cell r="L686">
            <v>168565</v>
          </cell>
          <cell r="M686">
            <v>1</v>
          </cell>
          <cell r="N686">
            <v>168565</v>
          </cell>
          <cell r="O686">
            <v>2</v>
          </cell>
          <cell r="P686">
            <v>337130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2</v>
          </cell>
          <cell r="X686">
            <v>0</v>
          </cell>
          <cell r="Y686">
            <v>0</v>
          </cell>
          <cell r="Z686">
            <v>0</v>
          </cell>
          <cell r="AA686">
            <v>2</v>
          </cell>
          <cell r="AB686">
            <v>337130</v>
          </cell>
        </row>
        <row r="687">
          <cell r="A687">
            <v>13</v>
          </cell>
          <cell r="B687" t="str">
            <v>Kunci Silinder</v>
          </cell>
          <cell r="C687" t="str">
            <v>Set</v>
          </cell>
          <cell r="D687">
            <v>217900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</row>
        <row r="688">
          <cell r="A688">
            <v>14</v>
          </cell>
          <cell r="B688" t="str">
            <v>Kunci Selot</v>
          </cell>
          <cell r="C688" t="str">
            <v>Set</v>
          </cell>
          <cell r="D688">
            <v>48300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1</v>
          </cell>
          <cell r="P688">
            <v>48300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</row>
        <row r="689">
          <cell r="A689">
            <v>15</v>
          </cell>
          <cell r="B689" t="str">
            <v>Engsel jendela</v>
          </cell>
          <cell r="C689" t="str">
            <v>Bh</v>
          </cell>
          <cell r="D689">
            <v>16600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6</v>
          </cell>
          <cell r="R689">
            <v>99600</v>
          </cell>
          <cell r="S689">
            <v>2</v>
          </cell>
          <cell r="T689">
            <v>33200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</row>
        <row r="690">
          <cell r="A690">
            <v>16</v>
          </cell>
          <cell r="B690" t="str">
            <v>Engsel pintu</v>
          </cell>
          <cell r="C690" t="str">
            <v>Bh</v>
          </cell>
          <cell r="D690">
            <v>44395.75</v>
          </cell>
          <cell r="E690">
            <v>4</v>
          </cell>
          <cell r="F690">
            <v>177583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3</v>
          </cell>
          <cell r="L690">
            <v>133187.25</v>
          </cell>
          <cell r="M690">
            <v>3</v>
          </cell>
          <cell r="N690">
            <v>133187.25</v>
          </cell>
          <cell r="O690">
            <v>4</v>
          </cell>
          <cell r="P690">
            <v>177583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</row>
        <row r="691">
          <cell r="A691">
            <v>17</v>
          </cell>
          <cell r="B691" t="str">
            <v>Engsel Pintu dari pipa besi dia 2 cm</v>
          </cell>
          <cell r="C691" t="str">
            <v>Bh</v>
          </cell>
          <cell r="D691">
            <v>66593.625</v>
          </cell>
          <cell r="E691">
            <v>0</v>
          </cell>
          <cell r="F691">
            <v>0</v>
          </cell>
          <cell r="G691">
            <v>2</v>
          </cell>
          <cell r="H691">
            <v>133187.25</v>
          </cell>
          <cell r="I691">
            <v>2</v>
          </cell>
          <cell r="J691">
            <v>133187.25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</row>
        <row r="692">
          <cell r="A692">
            <v>18</v>
          </cell>
          <cell r="B692" t="str">
            <v>Kait/hak angin</v>
          </cell>
          <cell r="C692" t="str">
            <v>Set</v>
          </cell>
          <cell r="D692">
            <v>27000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6</v>
          </cell>
          <cell r="R692">
            <v>162000</v>
          </cell>
          <cell r="S692">
            <v>2</v>
          </cell>
          <cell r="T692">
            <v>54000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</row>
        <row r="693">
          <cell r="A693">
            <v>19</v>
          </cell>
          <cell r="B693" t="str">
            <v>Grendel pintu kuningan</v>
          </cell>
          <cell r="C693" t="str">
            <v>Bh</v>
          </cell>
          <cell r="D693">
            <v>125000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</row>
        <row r="694">
          <cell r="A694">
            <v>20</v>
          </cell>
          <cell r="B694" t="str">
            <v xml:space="preserve">Grendel jendela </v>
          </cell>
          <cell r="C694" t="str">
            <v>Bh</v>
          </cell>
          <cell r="D694">
            <v>8100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</row>
        <row r="695">
          <cell r="A695">
            <v>21</v>
          </cell>
          <cell r="B695" t="str">
            <v>Grendel pintu</v>
          </cell>
          <cell r="C695" t="str">
            <v>Bh</v>
          </cell>
          <cell r="D695">
            <v>14200</v>
          </cell>
          <cell r="E695">
            <v>2</v>
          </cell>
          <cell r="F695">
            <v>28400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2</v>
          </cell>
          <cell r="P695">
            <v>28400</v>
          </cell>
          <cell r="Q695">
            <v>3</v>
          </cell>
          <cell r="R695">
            <v>42600</v>
          </cell>
          <cell r="S695">
            <v>1</v>
          </cell>
          <cell r="T695">
            <v>14200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</row>
        <row r="696">
          <cell r="A696">
            <v>22</v>
          </cell>
          <cell r="B696" t="str">
            <v>Stripting Knip</v>
          </cell>
          <cell r="C696" t="str">
            <v>Set</v>
          </cell>
          <cell r="D696">
            <v>13700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</row>
        <row r="697">
          <cell r="A697">
            <v>23</v>
          </cell>
          <cell r="B697" t="str">
            <v>Door Closer</v>
          </cell>
          <cell r="C697" t="str">
            <v>Set</v>
          </cell>
          <cell r="D697">
            <v>260800</v>
          </cell>
          <cell r="E697">
            <v>2</v>
          </cell>
          <cell r="F697">
            <v>521600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2</v>
          </cell>
          <cell r="P697">
            <v>521600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</row>
        <row r="698">
          <cell r="A698">
            <v>24</v>
          </cell>
          <cell r="B698" t="str">
            <v>Door Holder</v>
          </cell>
          <cell r="C698" t="str">
            <v>Set</v>
          </cell>
          <cell r="D698">
            <v>500000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</row>
        <row r="699">
          <cell r="A699">
            <v>25</v>
          </cell>
          <cell r="B699" t="str">
            <v>Door Stop</v>
          </cell>
          <cell r="C699" t="str">
            <v>Set</v>
          </cell>
          <cell r="D699">
            <v>32100</v>
          </cell>
          <cell r="E699">
            <v>2</v>
          </cell>
          <cell r="F699">
            <v>64200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</v>
          </cell>
          <cell r="P699">
            <v>64200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</row>
        <row r="700">
          <cell r="A700">
            <v>26</v>
          </cell>
          <cell r="B700" t="str">
            <v>Kaca bening 5 mm</v>
          </cell>
          <cell r="C700" t="str">
            <v>M2</v>
          </cell>
          <cell r="D700">
            <v>66700</v>
          </cell>
          <cell r="E700">
            <v>0.12719999999999998</v>
          </cell>
          <cell r="F700">
            <v>8484.239999999998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7.6799999999999993E-2</v>
          </cell>
          <cell r="P700">
            <v>5122.5599999999995</v>
          </cell>
          <cell r="Q700">
            <v>0.25919999999999999</v>
          </cell>
          <cell r="R700">
            <v>17288.64</v>
          </cell>
          <cell r="S700">
            <v>0.3276</v>
          </cell>
          <cell r="T700">
            <v>21850.920000000002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0.2</v>
          </cell>
          <cell r="Z700">
            <v>13340</v>
          </cell>
          <cell r="AA700">
            <v>0</v>
          </cell>
          <cell r="AB700">
            <v>0</v>
          </cell>
        </row>
        <row r="701">
          <cell r="A701">
            <v>27</v>
          </cell>
          <cell r="B701" t="str">
            <v>Kaca bening 10 mm</v>
          </cell>
          <cell r="C701" t="str">
            <v>M2</v>
          </cell>
          <cell r="D701">
            <v>280895.75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1.1235000000000002</v>
          </cell>
          <cell r="P701">
            <v>0</v>
          </cell>
          <cell r="Q701">
            <v>1.1235000000000002</v>
          </cell>
          <cell r="R701">
            <v>315586.37512500002</v>
          </cell>
          <cell r="S701">
            <v>162919.53499999997</v>
          </cell>
          <cell r="T701">
            <v>0</v>
          </cell>
          <cell r="U701">
            <v>0.57999999999999996</v>
          </cell>
          <cell r="V701">
            <v>162919.53499999997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</row>
        <row r="702">
          <cell r="A702">
            <v>28</v>
          </cell>
          <cell r="B702" t="str">
            <v>Kaca Bening 12 mm</v>
          </cell>
          <cell r="C702" t="str">
            <v>M2</v>
          </cell>
          <cell r="D702">
            <v>403787.64062499994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</row>
        <row r="703">
          <cell r="A703">
            <v>29</v>
          </cell>
          <cell r="B703" t="str">
            <v>Besi hollow 4/4</v>
          </cell>
          <cell r="C703" t="str">
            <v>M'</v>
          </cell>
          <cell r="D703">
            <v>48625.000000000051</v>
          </cell>
          <cell r="E703">
            <v>0</v>
          </cell>
          <cell r="F703">
            <v>0</v>
          </cell>
          <cell r="G703">
            <v>5.09</v>
          </cell>
          <cell r="H703">
            <v>247501.25000000026</v>
          </cell>
          <cell r="I703">
            <v>5.09</v>
          </cell>
          <cell r="J703">
            <v>247501.25000000026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</row>
        <row r="704">
          <cell r="A704">
            <v>30</v>
          </cell>
          <cell r="B704" t="str">
            <v>Besi hollow 6/6</v>
          </cell>
          <cell r="C704" t="str">
            <v>M'</v>
          </cell>
          <cell r="D704">
            <v>74462.500000000058</v>
          </cell>
          <cell r="E704">
            <v>0</v>
          </cell>
          <cell r="F704">
            <v>0</v>
          </cell>
          <cell r="G704">
            <v>5.09</v>
          </cell>
          <cell r="H704">
            <v>379014.12500000029</v>
          </cell>
          <cell r="I704">
            <v>5.09</v>
          </cell>
          <cell r="J704">
            <v>379014.12500000029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</row>
        <row r="705">
          <cell r="A705">
            <v>31</v>
          </cell>
          <cell r="B705" t="str">
            <v>Besi hollow 2.5/5</v>
          </cell>
          <cell r="C705" t="str">
            <v>Kg</v>
          </cell>
          <cell r="D705">
            <v>74462.500000000058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</row>
        <row r="706">
          <cell r="A706">
            <v>32</v>
          </cell>
          <cell r="B706" t="str">
            <v>Besi hollow 5/5</v>
          </cell>
          <cell r="C706" t="str">
            <v>Kg</v>
          </cell>
          <cell r="D706">
            <v>74462.500000000058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</row>
        <row r="707">
          <cell r="A707">
            <v>33</v>
          </cell>
          <cell r="B707" t="str">
            <v>Besi hollow 2/2</v>
          </cell>
          <cell r="C707" t="str">
            <v>Kg</v>
          </cell>
          <cell r="D707">
            <v>74462.500000000058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</row>
        <row r="708">
          <cell r="A708">
            <v>34</v>
          </cell>
          <cell r="B708" t="str">
            <v>Besi hollow 2/4</v>
          </cell>
          <cell r="C708" t="str">
            <v>Kg</v>
          </cell>
          <cell r="D708">
            <v>74462.500000000058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</row>
        <row r="709">
          <cell r="A709">
            <v>35</v>
          </cell>
          <cell r="B709" t="str">
            <v>Kaca Tempered 12 mm</v>
          </cell>
          <cell r="C709" t="str">
            <v>M2</v>
          </cell>
          <cell r="D709">
            <v>528395.75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</row>
        <row r="710">
          <cell r="A710">
            <v>36</v>
          </cell>
          <cell r="B710" t="str">
            <v>Glass Block</v>
          </cell>
          <cell r="C710" t="str">
            <v>Bh</v>
          </cell>
          <cell r="D710">
            <v>45000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</row>
        <row r="711">
          <cell r="A711">
            <v>37</v>
          </cell>
          <cell r="B711" t="str">
            <v>Kaca Es</v>
          </cell>
          <cell r="C711" t="str">
            <v>M2</v>
          </cell>
          <cell r="D711">
            <v>66700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0.24</v>
          </cell>
          <cell r="T711">
            <v>0</v>
          </cell>
          <cell r="U711">
            <v>0</v>
          </cell>
          <cell r="V711">
            <v>0</v>
          </cell>
          <cell r="W711">
            <v>0.24</v>
          </cell>
          <cell r="X711">
            <v>16008</v>
          </cell>
          <cell r="Y711">
            <v>0.24</v>
          </cell>
          <cell r="Z711">
            <v>16008</v>
          </cell>
          <cell r="AA711">
            <v>0</v>
          </cell>
          <cell r="AB711">
            <v>0</v>
          </cell>
        </row>
        <row r="712">
          <cell r="A712">
            <v>38</v>
          </cell>
          <cell r="B712" t="str">
            <v>Krepyak Kaca Nako + Kerangka</v>
          </cell>
          <cell r="C712" t="str">
            <v>M2</v>
          </cell>
          <cell r="D712">
            <v>81300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</row>
        <row r="713">
          <cell r="A713">
            <v>39</v>
          </cell>
          <cell r="B713" t="str">
            <v>Sticker Efek Kaca Es</v>
          </cell>
          <cell r="C713" t="str">
            <v>M2</v>
          </cell>
          <cell r="D713">
            <v>150000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</row>
        <row r="714">
          <cell r="A714">
            <v>40</v>
          </cell>
          <cell r="B714" t="str">
            <v>Rel Pintu Dorong</v>
          </cell>
          <cell r="C714" t="str">
            <v>M'</v>
          </cell>
          <cell r="D714">
            <v>275000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</row>
        <row r="715">
          <cell r="A715">
            <v>41</v>
          </cell>
          <cell r="B715" t="str">
            <v>Rolling Door</v>
          </cell>
          <cell r="C715" t="str">
            <v>M2</v>
          </cell>
          <cell r="D715">
            <v>358100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7.789600000000001</v>
          </cell>
          <cell r="AB715">
            <v>2789455.7600000002</v>
          </cell>
        </row>
        <row r="716">
          <cell r="A716">
            <v>42</v>
          </cell>
          <cell r="B716" t="str">
            <v>Roster</v>
          </cell>
          <cell r="C716" t="str">
            <v>M2</v>
          </cell>
          <cell r="D716">
            <v>133850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</row>
        <row r="717">
          <cell r="A717">
            <v>43</v>
          </cell>
          <cell r="B717" t="str">
            <v>Gipsum Board</v>
          </cell>
          <cell r="C717" t="str">
            <v>M2</v>
          </cell>
          <cell r="D717">
            <v>29000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</row>
        <row r="718">
          <cell r="A718">
            <v>44</v>
          </cell>
          <cell r="B718" t="str">
            <v>List Gipsum</v>
          </cell>
          <cell r="C718" t="str">
            <v>M'</v>
          </cell>
          <cell r="D718">
            <v>17300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</row>
        <row r="719">
          <cell r="A719">
            <v>45</v>
          </cell>
          <cell r="B719" t="str">
            <v>Sealent</v>
          </cell>
          <cell r="C719" t="str">
            <v>M'</v>
          </cell>
          <cell r="D719">
            <v>8400</v>
          </cell>
          <cell r="E719">
            <v>5.68</v>
          </cell>
          <cell r="F719">
            <v>47712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1.76</v>
          </cell>
          <cell r="P719">
            <v>14784</v>
          </cell>
          <cell r="Q719">
            <v>18.04</v>
          </cell>
          <cell r="R719">
            <v>151536</v>
          </cell>
          <cell r="S719">
            <v>5.08</v>
          </cell>
          <cell r="T719">
            <v>42672</v>
          </cell>
          <cell r="U719">
            <v>3.05</v>
          </cell>
          <cell r="V719">
            <v>25620</v>
          </cell>
          <cell r="W719">
            <v>6.4</v>
          </cell>
          <cell r="X719">
            <v>53760</v>
          </cell>
          <cell r="Y719">
            <v>6.4</v>
          </cell>
          <cell r="Z719">
            <v>53760</v>
          </cell>
          <cell r="AA719">
            <v>23.12</v>
          </cell>
          <cell r="AB719">
            <v>194208</v>
          </cell>
        </row>
        <row r="720">
          <cell r="A720">
            <v>46</v>
          </cell>
          <cell r="B720" t="str">
            <v>Benangan Kusen</v>
          </cell>
          <cell r="C720" t="str">
            <v>M'</v>
          </cell>
          <cell r="D720">
            <v>4296.0074999999997</v>
          </cell>
          <cell r="E720">
            <v>11.76</v>
          </cell>
          <cell r="F720">
            <v>50521.048199999997</v>
          </cell>
          <cell r="G720">
            <v>5.5990000000000002</v>
          </cell>
          <cell r="H720">
            <v>24053.345992499999</v>
          </cell>
          <cell r="I720">
            <v>5.5990000000000002</v>
          </cell>
          <cell r="J720">
            <v>24053.345992499999</v>
          </cell>
          <cell r="K720">
            <v>5.7839999999999998</v>
          </cell>
          <cell r="L720">
            <v>24848.107379999998</v>
          </cell>
          <cell r="M720">
            <v>5.7839999999999998</v>
          </cell>
          <cell r="N720">
            <v>24848.107379999998</v>
          </cell>
          <cell r="O720">
            <v>0</v>
          </cell>
          <cell r="P720">
            <v>0</v>
          </cell>
          <cell r="Q720">
            <v>13.6</v>
          </cell>
          <cell r="R720">
            <v>58425.701999999997</v>
          </cell>
          <cell r="S720">
            <v>6.9999999999999991</v>
          </cell>
          <cell r="T720">
            <v>30072.052499999994</v>
          </cell>
          <cell r="U720">
            <v>8.5</v>
          </cell>
          <cell r="V720">
            <v>36516.063750000001</v>
          </cell>
          <cell r="W720">
            <v>4</v>
          </cell>
          <cell r="X720">
            <v>17184.03</v>
          </cell>
          <cell r="Y720">
            <v>4</v>
          </cell>
          <cell r="Z720">
            <v>17184.03</v>
          </cell>
          <cell r="AA720">
            <v>0</v>
          </cell>
          <cell r="AB720">
            <v>0</v>
          </cell>
        </row>
        <row r="721">
          <cell r="A721">
            <v>47</v>
          </cell>
          <cell r="B721" t="str">
            <v xml:space="preserve">Cat Kayu </v>
          </cell>
          <cell r="C721" t="str">
            <v>M2</v>
          </cell>
          <cell r="D721">
            <v>19370.5</v>
          </cell>
          <cell r="E721">
            <v>6.6879999999999997</v>
          </cell>
          <cell r="F721">
            <v>129549.90399999999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4.0991999999999997</v>
          </cell>
          <cell r="L721">
            <v>79403.553599999999</v>
          </cell>
          <cell r="M721">
            <v>4.0991999999999997</v>
          </cell>
          <cell r="N721">
            <v>79403.553599999999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</row>
        <row r="722">
          <cell r="A722">
            <v>48</v>
          </cell>
          <cell r="B722" t="str">
            <v>Cat Besi</v>
          </cell>
          <cell r="C722" t="str">
            <v>M2</v>
          </cell>
          <cell r="D722">
            <v>13698</v>
          </cell>
          <cell r="E722">
            <v>0</v>
          </cell>
          <cell r="F722">
            <v>0</v>
          </cell>
          <cell r="G722">
            <v>5.6445590696960588</v>
          </cell>
          <cell r="H722">
            <v>77319.170136696615</v>
          </cell>
          <cell r="I722">
            <v>5.6445590696960588</v>
          </cell>
          <cell r="J722">
            <v>77319.170136696615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</row>
        <row r="723">
          <cell r="A723">
            <v>49</v>
          </cell>
          <cell r="B723" t="str">
            <v>Cat Dinding</v>
          </cell>
          <cell r="C723" t="str">
            <v>M2</v>
          </cell>
          <cell r="D723">
            <v>9900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</row>
        <row r="724">
          <cell r="A724">
            <v>50</v>
          </cell>
          <cell r="B724" t="str">
            <v>Rel Jendela Geser</v>
          </cell>
          <cell r="C724" t="str">
            <v>M'</v>
          </cell>
          <cell r="D724">
            <v>275000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</row>
        <row r="725">
          <cell r="AB725">
            <v>0</v>
          </cell>
        </row>
        <row r="726">
          <cell r="B726" t="str">
            <v>Jumlah Harga</v>
          </cell>
          <cell r="C726">
            <v>3295405.1922000004</v>
          </cell>
          <cell r="D726">
            <v>1760337.7291291971</v>
          </cell>
          <cell r="E726">
            <v>1760337.7291291971</v>
          </cell>
          <cell r="F726">
            <v>3295405.1922000004</v>
          </cell>
          <cell r="G726">
            <v>1690743.9109799999</v>
          </cell>
          <cell r="H726">
            <v>1760337.7291291971</v>
          </cell>
          <cell r="I726">
            <v>1884105.1171249999</v>
          </cell>
          <cell r="J726">
            <v>1760337.7291291971</v>
          </cell>
          <cell r="K726">
            <v>340632.49875000003</v>
          </cell>
          <cell r="L726">
            <v>1690743.9109799999</v>
          </cell>
          <cell r="M726">
            <v>100292.03</v>
          </cell>
          <cell r="N726">
            <v>1690743.9109799999</v>
          </cell>
          <cell r="O726">
            <v>0</v>
          </cell>
          <cell r="P726">
            <v>2060105.16</v>
          </cell>
          <cell r="Q726">
            <v>0</v>
          </cell>
          <cell r="R726">
            <v>1884105.1171249999</v>
          </cell>
          <cell r="S726">
            <v>0</v>
          </cell>
          <cell r="T726">
            <v>583333.77249999996</v>
          </cell>
          <cell r="U726">
            <v>0</v>
          </cell>
          <cell r="V726">
            <v>340632.49875000003</v>
          </cell>
          <cell r="W726">
            <v>0</v>
          </cell>
          <cell r="X726">
            <v>86952.03</v>
          </cell>
          <cell r="Y726">
            <v>0</v>
          </cell>
          <cell r="Z726">
            <v>100292.03</v>
          </cell>
          <cell r="AA726">
            <v>0</v>
          </cell>
          <cell r="AB726">
            <v>3320793.7600000002</v>
          </cell>
        </row>
        <row r="728">
          <cell r="Z728">
            <v>100292.03</v>
          </cell>
        </row>
        <row r="729">
          <cell r="AB729">
            <v>3320793.7600000002</v>
          </cell>
        </row>
        <row r="730">
          <cell r="A730" t="str">
            <v>No.</v>
          </cell>
          <cell r="B730" t="str">
            <v>Item Pekerjaan</v>
          </cell>
          <cell r="C730" t="str">
            <v>Satuan</v>
          </cell>
          <cell r="D730" t="str">
            <v>Harga Satuan</v>
          </cell>
          <cell r="E730" t="str">
            <v>P1</v>
          </cell>
          <cell r="F730" t="str">
            <v>P2</v>
          </cell>
          <cell r="G730" t="str">
            <v>P2</v>
          </cell>
          <cell r="H730" t="str">
            <v>P3</v>
          </cell>
          <cell r="I730" t="str">
            <v>P2'</v>
          </cell>
          <cell r="J730" t="str">
            <v>J1</v>
          </cell>
          <cell r="K730" t="str">
            <v>P3</v>
          </cell>
          <cell r="L730">
            <v>0</v>
          </cell>
          <cell r="M730" t="str">
            <v>P3'</v>
          </cell>
          <cell r="N730">
            <v>0</v>
          </cell>
          <cell r="O730" t="str">
            <v>J1</v>
          </cell>
          <cell r="P730">
            <v>0</v>
          </cell>
          <cell r="Q730" t="str">
            <v>BV1</v>
          </cell>
        </row>
        <row r="731">
          <cell r="D731" t="str">
            <v>Rp.</v>
          </cell>
          <cell r="E731" t="str">
            <v>Vol.</v>
          </cell>
          <cell r="F731" t="str">
            <v>Jumlah Harga</v>
          </cell>
          <cell r="G731" t="str">
            <v>Vol.</v>
          </cell>
          <cell r="H731" t="str">
            <v>Jumlah Harga</v>
          </cell>
          <cell r="I731" t="str">
            <v>Vol.</v>
          </cell>
          <cell r="J731" t="str">
            <v>Jumlah Harga</v>
          </cell>
          <cell r="K731" t="str">
            <v>Vol.</v>
          </cell>
          <cell r="L731" t="str">
            <v>Jumlah Harga</v>
          </cell>
          <cell r="M731" t="str">
            <v>Vol.</v>
          </cell>
          <cell r="N731" t="str">
            <v>Jumlah Harga</v>
          </cell>
          <cell r="O731" t="str">
            <v>Vol.</v>
          </cell>
          <cell r="P731" t="str">
            <v>Jumlah Harga</v>
          </cell>
          <cell r="Q731" t="str">
            <v>Vol.</v>
          </cell>
          <cell r="R731" t="str">
            <v>Jumlah Harga</v>
          </cell>
        </row>
        <row r="732">
          <cell r="A732" t="str">
            <v>X.</v>
          </cell>
          <cell r="B732" t="str">
            <v>UNIT LAP. TENIS (OUT DOOR)</v>
          </cell>
          <cell r="D732" t="str">
            <v>Rp.</v>
          </cell>
          <cell r="E732" t="str">
            <v>Vol.</v>
          </cell>
          <cell r="F732" t="str">
            <v>Jumlah Harga</v>
          </cell>
          <cell r="G732" t="str">
            <v>Vol.</v>
          </cell>
          <cell r="H732" t="str">
            <v>Jumlah Harga</v>
          </cell>
          <cell r="I732" t="str">
            <v>Vol.</v>
          </cell>
          <cell r="J732" t="str">
            <v>Jumlah Harga</v>
          </cell>
          <cell r="K732" t="str">
            <v>Vol.</v>
          </cell>
          <cell r="L732" t="str">
            <v>Jumlah Harga</v>
          </cell>
          <cell r="M732" t="str">
            <v>Vol.</v>
          </cell>
          <cell r="N732" t="str">
            <v>Jumlah Harga</v>
          </cell>
          <cell r="O732" t="str">
            <v>Vol.</v>
          </cell>
          <cell r="P732" t="str">
            <v>Jumlah Harga</v>
          </cell>
          <cell r="Q732" t="str">
            <v>Vol.</v>
          </cell>
          <cell r="R732" t="str">
            <v>Jumlah Harga</v>
          </cell>
        </row>
        <row r="733">
          <cell r="A733" t="str">
            <v>X.</v>
          </cell>
          <cell r="B733" t="str">
            <v>UNIT LAP. TENIS (OUT DOOR)</v>
          </cell>
        </row>
        <row r="734">
          <cell r="A734">
            <v>1</v>
          </cell>
          <cell r="B734" t="str">
            <v>Kayu 6/12</v>
          </cell>
          <cell r="C734" t="str">
            <v>M3</v>
          </cell>
          <cell r="D734">
            <v>0</v>
          </cell>
          <cell r="E734">
            <v>2.3120000000000002E-2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3.6144000000000003E-2</v>
          </cell>
          <cell r="L734">
            <v>0</v>
          </cell>
          <cell r="M734">
            <v>3.6144000000000003E-2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>
            <v>2</v>
          </cell>
          <cell r="B735" t="str">
            <v>Kayu Slimar 3/10</v>
          </cell>
          <cell r="C735" t="str">
            <v>M3</v>
          </cell>
          <cell r="D735">
            <v>0</v>
          </cell>
          <cell r="E735">
            <v>6.4000000000000012E-3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1.4159999999999999E-2</v>
          </cell>
          <cell r="L735">
            <v>0</v>
          </cell>
          <cell r="M735">
            <v>1.4159999999999999E-2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A736">
            <v>3</v>
          </cell>
          <cell r="B736" t="str">
            <v>Kayu Slimar 3/15</v>
          </cell>
          <cell r="C736" t="str">
            <v>M3</v>
          </cell>
          <cell r="D736">
            <v>0</v>
          </cell>
          <cell r="E736">
            <v>14.399999999999999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2.6999999999999997E-3</v>
          </cell>
          <cell r="L736">
            <v>0</v>
          </cell>
          <cell r="M736">
            <v>2.6999999999999997E-3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</row>
        <row r="737">
          <cell r="A737">
            <v>4</v>
          </cell>
          <cell r="B737" t="str">
            <v>Kayu Slimar 3/20</v>
          </cell>
          <cell r="C737" t="str">
            <v>M3</v>
          </cell>
          <cell r="D737">
            <v>0</v>
          </cell>
          <cell r="E737">
            <v>6.6879999999999997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3.5999999999999999E-3</v>
          </cell>
          <cell r="L737">
            <v>0</v>
          </cell>
          <cell r="M737">
            <v>3.5999999999999999E-3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</row>
        <row r="738">
          <cell r="A738">
            <v>5</v>
          </cell>
          <cell r="B738" t="str">
            <v>Kayu 2/10</v>
          </cell>
          <cell r="C738" t="str">
            <v>M3</v>
          </cell>
          <cell r="D738">
            <v>0</v>
          </cell>
          <cell r="E738">
            <v>6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5.4000000000000012E-3</v>
          </cell>
          <cell r="L738">
            <v>0</v>
          </cell>
          <cell r="M738">
            <v>5.4000000000000012E-3</v>
          </cell>
          <cell r="N738">
            <v>0</v>
          </cell>
          <cell r="O738">
            <v>10.25</v>
          </cell>
          <cell r="P738">
            <v>0</v>
          </cell>
          <cell r="Q738">
            <v>2</v>
          </cell>
          <cell r="R738">
            <v>0</v>
          </cell>
        </row>
        <row r="739">
          <cell r="A739">
            <v>6</v>
          </cell>
          <cell r="B739" t="str">
            <v>Panil t = 3 cm</v>
          </cell>
          <cell r="C739" t="str">
            <v>M2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0.49500000000000005</v>
          </cell>
          <cell r="L739">
            <v>0</v>
          </cell>
          <cell r="M739">
            <v>0.49500000000000005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</row>
        <row r="740">
          <cell r="A740">
            <v>1</v>
          </cell>
          <cell r="B740" t="str">
            <v>Kusen Aluminium 5/10</v>
          </cell>
          <cell r="C740" t="str">
            <v>M'</v>
          </cell>
          <cell r="D740">
            <v>124948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5</v>
          </cell>
          <cell r="L740">
            <v>624740</v>
          </cell>
          <cell r="M740">
            <v>5</v>
          </cell>
          <cell r="N740">
            <v>624740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>
            <v>2</v>
          </cell>
          <cell r="B741" t="str">
            <v xml:space="preserve">Rangka Daun Jendela Alumunium </v>
          </cell>
          <cell r="C741" t="str">
            <v>M'</v>
          </cell>
          <cell r="D741">
            <v>124948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7</v>
          </cell>
          <cell r="P741">
            <v>874636</v>
          </cell>
          <cell r="Q741">
            <v>0</v>
          </cell>
          <cell r="R741">
            <v>0</v>
          </cell>
        </row>
        <row r="742">
          <cell r="A742">
            <v>3</v>
          </cell>
          <cell r="B742" t="str">
            <v>Rangka Tiang Sirip Alumunium 1/1 Putih</v>
          </cell>
          <cell r="C742" t="str">
            <v>M'</v>
          </cell>
          <cell r="D742">
            <v>62474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2.6</v>
          </cell>
          <cell r="P742">
            <v>162432.4</v>
          </cell>
          <cell r="Q742">
            <v>0</v>
          </cell>
          <cell r="R742">
            <v>0</v>
          </cell>
        </row>
        <row r="743">
          <cell r="A743">
            <v>4</v>
          </cell>
          <cell r="B743" t="str">
            <v>Pasang Shading Sirip Alumunium 0.2/10 +Rangka</v>
          </cell>
          <cell r="C743" t="str">
            <v>M2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0.26250000000000001</v>
          </cell>
          <cell r="P743">
            <v>0</v>
          </cell>
          <cell r="Q743">
            <v>0</v>
          </cell>
          <cell r="R743">
            <v>0</v>
          </cell>
        </row>
        <row r="744">
          <cell r="A744">
            <v>5</v>
          </cell>
          <cell r="B744" t="str">
            <v>Daun Pintu Panil Kamper</v>
          </cell>
          <cell r="C744" t="str">
            <v>bh</v>
          </cell>
          <cell r="D744">
            <v>550000</v>
          </cell>
          <cell r="E744">
            <v>0.19440000000000002</v>
          </cell>
          <cell r="F744">
            <v>106920.00000000001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1.2</v>
          </cell>
          <cell r="L744">
            <v>660000</v>
          </cell>
          <cell r="M744">
            <v>1.2</v>
          </cell>
          <cell r="N744">
            <v>660000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A745">
            <v>6</v>
          </cell>
          <cell r="B745" t="str">
            <v>Plat besi t = 2 mm</v>
          </cell>
          <cell r="C745" t="str">
            <v>Kg</v>
          </cell>
          <cell r="D745">
            <v>0</v>
          </cell>
          <cell r="E745">
            <v>0</v>
          </cell>
          <cell r="F745">
            <v>0</v>
          </cell>
          <cell r="G745">
            <v>57.085200000000007</v>
          </cell>
          <cell r="H745">
            <v>0</v>
          </cell>
          <cell r="I745">
            <v>57.085200000000007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</row>
        <row r="746">
          <cell r="A746">
            <v>7</v>
          </cell>
          <cell r="B746" t="str">
            <v>C 40.40.2  (pesan khusus)</v>
          </cell>
          <cell r="C746" t="str">
            <v>Kg</v>
          </cell>
          <cell r="D746">
            <v>14122.3</v>
          </cell>
          <cell r="E746">
            <v>0</v>
          </cell>
          <cell r="F746">
            <v>0</v>
          </cell>
          <cell r="G746">
            <v>42.56</v>
          </cell>
          <cell r="H746">
            <v>601045.08799999999</v>
          </cell>
          <cell r="I746">
            <v>42.56</v>
          </cell>
          <cell r="J746">
            <v>601045.08799999999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</row>
        <row r="747">
          <cell r="A747">
            <v>8</v>
          </cell>
          <cell r="B747" t="str">
            <v>Handle besi dia 16 mm</v>
          </cell>
          <cell r="C747" t="str">
            <v>Set</v>
          </cell>
          <cell r="D747">
            <v>129652.5</v>
          </cell>
          <cell r="E747">
            <v>0</v>
          </cell>
          <cell r="F747">
            <v>0</v>
          </cell>
          <cell r="G747">
            <v>1</v>
          </cell>
          <cell r="H747">
            <v>129652.5</v>
          </cell>
          <cell r="I747">
            <v>1</v>
          </cell>
          <cell r="J747">
            <v>129652.5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A748">
            <v>9</v>
          </cell>
          <cell r="B748" t="str">
            <v>Hendle pintu Stainless</v>
          </cell>
          <cell r="C748" t="str">
            <v>Set</v>
          </cell>
          <cell r="D748">
            <v>261652.5</v>
          </cell>
          <cell r="E748">
            <v>2</v>
          </cell>
          <cell r="F748">
            <v>523305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A749">
            <v>10</v>
          </cell>
          <cell r="B749" t="str">
            <v>Kunci Pintu Handle stainleess (dorma)</v>
          </cell>
          <cell r="C749" t="str">
            <v>Set</v>
          </cell>
          <cell r="D749">
            <v>650000</v>
          </cell>
          <cell r="E749">
            <v>2</v>
          </cell>
          <cell r="F749">
            <v>1300000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>
            <v>11</v>
          </cell>
          <cell r="B750" t="str">
            <v>Kunci tanam Antik</v>
          </cell>
          <cell r="C750" t="str">
            <v>Set</v>
          </cell>
          <cell r="D750">
            <v>265000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>
            <v>12</v>
          </cell>
          <cell r="B751" t="str">
            <v>Kunci tanam biasa</v>
          </cell>
          <cell r="C751" t="str">
            <v>Set</v>
          </cell>
          <cell r="D751">
            <v>168565</v>
          </cell>
          <cell r="E751">
            <v>2</v>
          </cell>
          <cell r="F751">
            <v>337130</v>
          </cell>
          <cell r="G751">
            <v>1</v>
          </cell>
          <cell r="H751">
            <v>168565</v>
          </cell>
          <cell r="I751">
            <v>1</v>
          </cell>
          <cell r="J751">
            <v>168565</v>
          </cell>
          <cell r="K751">
            <v>1</v>
          </cell>
          <cell r="L751">
            <v>168565</v>
          </cell>
          <cell r="M751">
            <v>1</v>
          </cell>
          <cell r="N751">
            <v>168565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A752">
            <v>13</v>
          </cell>
          <cell r="B752" t="str">
            <v>Kunci Silinder</v>
          </cell>
          <cell r="C752" t="str">
            <v>Set</v>
          </cell>
          <cell r="D752">
            <v>217900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A753">
            <v>14</v>
          </cell>
          <cell r="B753" t="str">
            <v>Kunci Selot</v>
          </cell>
          <cell r="C753" t="str">
            <v>Set</v>
          </cell>
          <cell r="D753">
            <v>48300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A754">
            <v>15</v>
          </cell>
          <cell r="B754" t="str">
            <v>Engsel jendela</v>
          </cell>
          <cell r="C754" t="str">
            <v>Bh</v>
          </cell>
          <cell r="D754">
            <v>16600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6</v>
          </cell>
          <cell r="P754">
            <v>99600</v>
          </cell>
          <cell r="Q754">
            <v>0</v>
          </cell>
          <cell r="R754">
            <v>0</v>
          </cell>
        </row>
        <row r="755">
          <cell r="A755">
            <v>16</v>
          </cell>
          <cell r="B755" t="str">
            <v>Engsel pintu</v>
          </cell>
          <cell r="C755" t="str">
            <v>Bh</v>
          </cell>
          <cell r="D755">
            <v>44395.75</v>
          </cell>
          <cell r="E755">
            <v>4</v>
          </cell>
          <cell r="F755">
            <v>177583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3</v>
          </cell>
          <cell r="L755">
            <v>133187.25</v>
          </cell>
          <cell r="M755">
            <v>3</v>
          </cell>
          <cell r="N755">
            <v>133187.25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A756">
            <v>17</v>
          </cell>
          <cell r="B756" t="str">
            <v>Engsel Pintu dari pipa besi dia 2 cm</v>
          </cell>
          <cell r="C756" t="str">
            <v>Bh</v>
          </cell>
          <cell r="D756">
            <v>66593.625</v>
          </cell>
          <cell r="E756">
            <v>0</v>
          </cell>
          <cell r="F756">
            <v>0</v>
          </cell>
          <cell r="G756">
            <v>2</v>
          </cell>
          <cell r="H756">
            <v>133187.25</v>
          </cell>
          <cell r="I756">
            <v>2</v>
          </cell>
          <cell r="J756">
            <v>133187.25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A757">
            <v>18</v>
          </cell>
          <cell r="B757" t="str">
            <v>Kait/hak angin</v>
          </cell>
          <cell r="C757" t="str">
            <v>Set</v>
          </cell>
          <cell r="D757">
            <v>27000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6</v>
          </cell>
          <cell r="P757">
            <v>162000</v>
          </cell>
          <cell r="Q757">
            <v>0</v>
          </cell>
          <cell r="R757">
            <v>0</v>
          </cell>
        </row>
        <row r="758">
          <cell r="A758">
            <v>19</v>
          </cell>
          <cell r="B758" t="str">
            <v>Grendel pintu kuningan</v>
          </cell>
          <cell r="C758" t="str">
            <v>Bh</v>
          </cell>
          <cell r="D758">
            <v>125000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>
            <v>20</v>
          </cell>
          <cell r="B759" t="str">
            <v xml:space="preserve">Grendel jendela </v>
          </cell>
          <cell r="C759" t="str">
            <v>Bh</v>
          </cell>
          <cell r="D759">
            <v>8100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>
            <v>21</v>
          </cell>
          <cell r="B760" t="str">
            <v>Grendel pintu</v>
          </cell>
          <cell r="C760" t="str">
            <v>Bh</v>
          </cell>
          <cell r="D760">
            <v>14200</v>
          </cell>
          <cell r="E760">
            <v>2</v>
          </cell>
          <cell r="F760">
            <v>28400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3</v>
          </cell>
          <cell r="P760">
            <v>42600</v>
          </cell>
          <cell r="Q760">
            <v>0</v>
          </cell>
          <cell r="R760">
            <v>0</v>
          </cell>
        </row>
        <row r="761">
          <cell r="A761">
            <v>22</v>
          </cell>
          <cell r="B761" t="str">
            <v>Stripting Knip</v>
          </cell>
          <cell r="C761" t="str">
            <v>Set</v>
          </cell>
          <cell r="D761">
            <v>13700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A762">
            <v>23</v>
          </cell>
          <cell r="B762" t="str">
            <v>Door Closer</v>
          </cell>
          <cell r="C762" t="str">
            <v>Set</v>
          </cell>
          <cell r="D762">
            <v>260800</v>
          </cell>
          <cell r="E762">
            <v>2</v>
          </cell>
          <cell r="F762">
            <v>521600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A763">
            <v>24</v>
          </cell>
          <cell r="B763" t="str">
            <v>Door Holder</v>
          </cell>
          <cell r="C763" t="str">
            <v>Set</v>
          </cell>
          <cell r="D763">
            <v>500000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</row>
        <row r="764">
          <cell r="A764">
            <v>25</v>
          </cell>
          <cell r="B764" t="str">
            <v>Door Stop</v>
          </cell>
          <cell r="C764" t="str">
            <v>Set</v>
          </cell>
          <cell r="D764">
            <v>32100</v>
          </cell>
          <cell r="E764">
            <v>2</v>
          </cell>
          <cell r="F764">
            <v>64200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A765">
            <v>26</v>
          </cell>
          <cell r="B765" t="str">
            <v>Kaca bening 5 mm</v>
          </cell>
          <cell r="C765" t="str">
            <v>M2</v>
          </cell>
          <cell r="D765">
            <v>66700</v>
          </cell>
          <cell r="E765">
            <v>0.12719999999999998</v>
          </cell>
          <cell r="F765">
            <v>8484.239999999998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0.25919999999999999</v>
          </cell>
          <cell r="P765">
            <v>17288.64</v>
          </cell>
          <cell r="Q765">
            <v>0</v>
          </cell>
          <cell r="R765">
            <v>0</v>
          </cell>
        </row>
        <row r="766">
          <cell r="A766">
            <v>27</v>
          </cell>
          <cell r="B766" t="str">
            <v>Kaca bening 10 mm</v>
          </cell>
          <cell r="C766" t="str">
            <v>M2</v>
          </cell>
          <cell r="D766">
            <v>280895.75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1.1235000000000002</v>
          </cell>
          <cell r="P766">
            <v>315586.37512500002</v>
          </cell>
          <cell r="Q766">
            <v>0</v>
          </cell>
          <cell r="R766">
            <v>0</v>
          </cell>
        </row>
        <row r="767">
          <cell r="A767">
            <v>28</v>
          </cell>
          <cell r="B767" t="str">
            <v>Kaca Bening 12 mm</v>
          </cell>
          <cell r="C767" t="str">
            <v>M2</v>
          </cell>
          <cell r="D767">
            <v>403787.64062499994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A768">
            <v>29</v>
          </cell>
          <cell r="B768" t="str">
            <v>Besi hollow 4/4</v>
          </cell>
          <cell r="C768" t="str">
            <v>M'</v>
          </cell>
          <cell r="D768">
            <v>48625.000000000051</v>
          </cell>
          <cell r="E768">
            <v>0</v>
          </cell>
          <cell r="F768">
            <v>0</v>
          </cell>
          <cell r="G768">
            <v>5.09</v>
          </cell>
          <cell r="H768">
            <v>247501.25000000026</v>
          </cell>
          <cell r="I768">
            <v>5.09</v>
          </cell>
          <cell r="J768">
            <v>247501.25000000026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A769">
            <v>30</v>
          </cell>
          <cell r="B769" t="str">
            <v>Besi hollow 6/6</v>
          </cell>
          <cell r="C769" t="str">
            <v>M'</v>
          </cell>
          <cell r="D769">
            <v>74462.500000000058</v>
          </cell>
          <cell r="E769">
            <v>0</v>
          </cell>
          <cell r="F769">
            <v>0</v>
          </cell>
          <cell r="G769">
            <v>5.09</v>
          </cell>
          <cell r="H769">
            <v>379014.12500000029</v>
          </cell>
          <cell r="I769">
            <v>5.09</v>
          </cell>
          <cell r="J769">
            <v>379014.12500000029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A770">
            <v>31</v>
          </cell>
          <cell r="B770" t="str">
            <v>Besi hollow 2.5/5</v>
          </cell>
          <cell r="C770" t="str">
            <v>Kg</v>
          </cell>
          <cell r="D770">
            <v>74462.500000000058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A771">
            <v>32</v>
          </cell>
          <cell r="B771" t="str">
            <v>Besi hollow 5/5</v>
          </cell>
          <cell r="C771" t="str">
            <v>Kg</v>
          </cell>
          <cell r="D771">
            <v>74462.500000000058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A772">
            <v>33</v>
          </cell>
          <cell r="B772" t="str">
            <v>Besi hollow 2/2</v>
          </cell>
          <cell r="C772" t="str">
            <v>Kg</v>
          </cell>
          <cell r="D772">
            <v>74462.500000000058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A773">
            <v>34</v>
          </cell>
          <cell r="B773" t="str">
            <v>Besi hollow 2/4</v>
          </cell>
          <cell r="C773" t="str">
            <v>Kg</v>
          </cell>
          <cell r="D773">
            <v>74462.500000000058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</row>
        <row r="774">
          <cell r="A774">
            <v>35</v>
          </cell>
          <cell r="B774" t="str">
            <v>Kaca Tempered 12 mm</v>
          </cell>
          <cell r="C774" t="str">
            <v>M2</v>
          </cell>
          <cell r="D774">
            <v>528395.75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A775">
            <v>36</v>
          </cell>
          <cell r="B775" t="str">
            <v>Glass Block</v>
          </cell>
          <cell r="C775" t="str">
            <v>Bh</v>
          </cell>
          <cell r="D775">
            <v>45000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A776">
            <v>37</v>
          </cell>
          <cell r="B776" t="str">
            <v>Kaca Es</v>
          </cell>
          <cell r="C776" t="str">
            <v>M2</v>
          </cell>
          <cell r="D776">
            <v>66700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0.24</v>
          </cell>
          <cell r="R776">
            <v>16008</v>
          </cell>
        </row>
        <row r="777">
          <cell r="A777">
            <v>38</v>
          </cell>
          <cell r="B777" t="str">
            <v>Krepyak Kaca Nako + Kerangka</v>
          </cell>
          <cell r="C777" t="str">
            <v>M2</v>
          </cell>
          <cell r="D777">
            <v>81300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4</v>
          </cell>
          <cell r="V777">
            <v>17184.03</v>
          </cell>
          <cell r="W777">
            <v>4</v>
          </cell>
          <cell r="X777">
            <v>17184.03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48115.283999999992</v>
          </cell>
          <cell r="BA777">
            <v>16</v>
          </cell>
          <cell r="BB777">
            <v>68736.12</v>
          </cell>
          <cell r="BC777">
            <v>16</v>
          </cell>
          <cell r="BD777">
            <v>68736.12</v>
          </cell>
          <cell r="BE777">
            <v>4.8000000000000007</v>
          </cell>
          <cell r="BF777">
            <v>20620.836000000003</v>
          </cell>
          <cell r="BG777">
            <v>18</v>
          </cell>
          <cell r="BH777">
            <v>77328.134999999995</v>
          </cell>
          <cell r="BI777">
            <v>19.599999999999998</v>
          </cell>
          <cell r="BJ777">
            <v>84201.746999999988</v>
          </cell>
          <cell r="BK777">
            <v>60.400000000000006</v>
          </cell>
          <cell r="BL777">
            <v>259478.853</v>
          </cell>
          <cell r="BM777">
            <v>9.6</v>
          </cell>
          <cell r="BN777">
            <v>41241.671999999999</v>
          </cell>
          <cell r="BO777">
            <v>6.4</v>
          </cell>
          <cell r="BP777">
            <v>27494.448</v>
          </cell>
          <cell r="BQ777">
            <v>16.600000000000001</v>
          </cell>
          <cell r="BR777">
            <v>71313.724499999997</v>
          </cell>
          <cell r="BS777">
            <v>14.399999999999999</v>
          </cell>
          <cell r="BT777">
            <v>61862.507999999987</v>
          </cell>
          <cell r="BU777">
            <v>14.399999999999999</v>
          </cell>
          <cell r="BV777">
            <v>61862.507999999987</v>
          </cell>
          <cell r="BW777">
            <v>4.8000000000000007</v>
          </cell>
          <cell r="BX777">
            <v>20620.836000000003</v>
          </cell>
          <cell r="BY777">
            <v>4.8000000000000007</v>
          </cell>
          <cell r="BZ777">
            <v>20620.836000000003</v>
          </cell>
          <cell r="CA777">
            <v>6.4</v>
          </cell>
          <cell r="CB777">
            <v>27494.448</v>
          </cell>
          <cell r="CC777">
            <v>8</v>
          </cell>
          <cell r="CD777">
            <v>34368.06</v>
          </cell>
          <cell r="CE777">
            <v>30.799999999999997</v>
          </cell>
          <cell r="CF777">
            <v>132317.03099999999</v>
          </cell>
          <cell r="CG777">
            <v>22.8</v>
          </cell>
          <cell r="CH777">
            <v>97948.97099999999</v>
          </cell>
          <cell r="CI777">
            <v>50.839999999999996</v>
          </cell>
          <cell r="CJ777">
            <v>218409.02129999996</v>
          </cell>
          <cell r="CK777">
            <v>35.4</v>
          </cell>
          <cell r="CL777">
            <v>152078.66549999997</v>
          </cell>
          <cell r="CM777">
            <v>16.8</v>
          </cell>
          <cell r="CN777">
            <v>72172.925999999992</v>
          </cell>
          <cell r="CO777">
            <v>0</v>
          </cell>
          <cell r="CP777">
            <v>0</v>
          </cell>
          <cell r="CQ777">
            <v>0</v>
          </cell>
          <cell r="CR777" t="str">
            <v>Jumlah Harga</v>
          </cell>
          <cell r="CS777" t="str">
            <v>Vol.</v>
          </cell>
          <cell r="CT777" t="str">
            <v>Jumlah Harga</v>
          </cell>
          <cell r="CU777" t="str">
            <v>Vol.</v>
          </cell>
          <cell r="CV777" t="str">
            <v>Jumlah Harga</v>
          </cell>
          <cell r="CW777" t="str">
            <v>Vol.</v>
          </cell>
          <cell r="CX777" t="str">
            <v>Jumlah Harga</v>
          </cell>
          <cell r="CY777" t="str">
            <v>Vol.</v>
          </cell>
          <cell r="CZ777" t="str">
            <v>Jumlah Harga</v>
          </cell>
          <cell r="DA777" t="str">
            <v>Vol.</v>
          </cell>
          <cell r="DB777" t="str">
            <v>Jumlah Harga</v>
          </cell>
          <cell r="DC777" t="str">
            <v>Vol.</v>
          </cell>
          <cell r="DD777" t="str">
            <v>Jumlah Harga</v>
          </cell>
          <cell r="DE777" t="str">
            <v>Vol.</v>
          </cell>
          <cell r="DF777" t="str">
            <v>Jumlah Harga</v>
          </cell>
          <cell r="DG777" t="str">
            <v>Vol.</v>
          </cell>
          <cell r="DH777" t="str">
            <v>Jumlah Harga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V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0</v>
          </cell>
          <cell r="EJ777">
            <v>0</v>
          </cell>
          <cell r="EK777">
            <v>3.6118521026730826E-143</v>
          </cell>
          <cell r="EL777">
            <v>0</v>
          </cell>
          <cell r="EM777">
            <v>0</v>
          </cell>
          <cell r="EN777">
            <v>0</v>
          </cell>
          <cell r="EO777">
            <v>0</v>
          </cell>
          <cell r="EP777">
            <v>0</v>
          </cell>
        </row>
        <row r="778">
          <cell r="A778">
            <v>39</v>
          </cell>
          <cell r="B778" t="str">
            <v>Sticker Efek Kaca Es</v>
          </cell>
          <cell r="C778" t="str">
            <v>M2</v>
          </cell>
          <cell r="D778">
            <v>150000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A779">
            <v>40</v>
          </cell>
          <cell r="B779" t="str">
            <v>Rel Pintu Dorong</v>
          </cell>
          <cell r="C779" t="str">
            <v>M'</v>
          </cell>
          <cell r="D779">
            <v>275000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A780">
            <v>41</v>
          </cell>
          <cell r="B780" t="str">
            <v>Rolling Door</v>
          </cell>
          <cell r="C780" t="str">
            <v>M2</v>
          </cell>
          <cell r="D780">
            <v>358100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>
            <v>42</v>
          </cell>
          <cell r="B781" t="str">
            <v>Roster</v>
          </cell>
          <cell r="C781" t="str">
            <v>M2</v>
          </cell>
          <cell r="D781">
            <v>133850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</row>
        <row r="782">
          <cell r="A782">
            <v>43</v>
          </cell>
          <cell r="B782" t="str">
            <v>Gipsum Board</v>
          </cell>
          <cell r="C782" t="str">
            <v>M2</v>
          </cell>
          <cell r="D782">
            <v>29000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A783">
            <v>44</v>
          </cell>
          <cell r="B783" t="str">
            <v>List Gipsum</v>
          </cell>
          <cell r="C783" t="str">
            <v>M'</v>
          </cell>
          <cell r="D783">
            <v>17300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A784">
            <v>45</v>
          </cell>
          <cell r="B784" t="str">
            <v>Sealent</v>
          </cell>
          <cell r="C784" t="str">
            <v>M'</v>
          </cell>
          <cell r="D784">
            <v>8400</v>
          </cell>
          <cell r="E784">
            <v>5.68</v>
          </cell>
          <cell r="F784">
            <v>47712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18.04</v>
          </cell>
          <cell r="P784">
            <v>151536</v>
          </cell>
          <cell r="Q784">
            <v>6.4</v>
          </cell>
          <cell r="R784">
            <v>53760</v>
          </cell>
        </row>
        <row r="785">
          <cell r="A785">
            <v>46</v>
          </cell>
          <cell r="B785" t="str">
            <v>Benangan Kusen</v>
          </cell>
          <cell r="C785" t="str">
            <v>M'</v>
          </cell>
          <cell r="D785">
            <v>4296.0074999999997</v>
          </cell>
          <cell r="E785">
            <v>11.76</v>
          </cell>
          <cell r="F785">
            <v>50521.048199999997</v>
          </cell>
          <cell r="G785">
            <v>5.5990000000000002</v>
          </cell>
          <cell r="H785">
            <v>24053.345992499999</v>
          </cell>
          <cell r="I785">
            <v>5.5990000000000002</v>
          </cell>
          <cell r="J785">
            <v>24053.345992499999</v>
          </cell>
          <cell r="K785">
            <v>5.7839999999999998</v>
          </cell>
          <cell r="L785">
            <v>24848.107379999998</v>
          </cell>
          <cell r="M785">
            <v>5.7839999999999998</v>
          </cell>
          <cell r="N785">
            <v>24848.107379999998</v>
          </cell>
          <cell r="O785">
            <v>13.6</v>
          </cell>
          <cell r="P785">
            <v>58425.701999999997</v>
          </cell>
          <cell r="Q785">
            <v>4</v>
          </cell>
          <cell r="R785">
            <v>17184.03</v>
          </cell>
        </row>
        <row r="786">
          <cell r="A786">
            <v>47</v>
          </cell>
          <cell r="B786" t="str">
            <v xml:space="preserve">Cat Kayu </v>
          </cell>
          <cell r="C786" t="str">
            <v>M2</v>
          </cell>
          <cell r="D786">
            <v>19370.5</v>
          </cell>
          <cell r="E786">
            <v>6.6879999999999997</v>
          </cell>
          <cell r="F786">
            <v>129549.90399999999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4.0991999999999997</v>
          </cell>
          <cell r="L786">
            <v>79403.553599999999</v>
          </cell>
          <cell r="M786">
            <v>4.0991999999999997</v>
          </cell>
          <cell r="N786">
            <v>79403.553599999999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>
            <v>48</v>
          </cell>
          <cell r="B787" t="str">
            <v>Cat Besi</v>
          </cell>
          <cell r="C787" t="str">
            <v>M2</v>
          </cell>
          <cell r="D787">
            <v>13698</v>
          </cell>
          <cell r="E787">
            <v>0</v>
          </cell>
          <cell r="F787">
            <v>0</v>
          </cell>
          <cell r="G787">
            <v>5.6445590696960588</v>
          </cell>
          <cell r="H787">
            <v>77319.170136696615</v>
          </cell>
          <cell r="I787">
            <v>5.6445590696960588</v>
          </cell>
          <cell r="J787">
            <v>77319.170136696615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A788">
            <v>49</v>
          </cell>
          <cell r="B788" t="str">
            <v>Cat Dinding</v>
          </cell>
          <cell r="C788" t="str">
            <v>M2</v>
          </cell>
          <cell r="D788">
            <v>9900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A789">
            <v>50</v>
          </cell>
          <cell r="B789" t="str">
            <v>Rel Jendela Geser</v>
          </cell>
          <cell r="C789" t="str">
            <v>M'</v>
          </cell>
          <cell r="D789">
            <v>275000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</row>
        <row r="790">
          <cell r="R790">
            <v>0</v>
          </cell>
        </row>
        <row r="791">
          <cell r="B791" t="str">
            <v>Jumlah Harga</v>
          </cell>
          <cell r="C791">
            <v>3295405.1922000004</v>
          </cell>
          <cell r="D791">
            <v>1760337.7291291971</v>
          </cell>
          <cell r="E791">
            <v>1760337.7291291971</v>
          </cell>
          <cell r="F791">
            <v>3295405.1922000004</v>
          </cell>
          <cell r="G791">
            <v>1690743.9109799999</v>
          </cell>
          <cell r="H791">
            <v>1760337.7291291971</v>
          </cell>
          <cell r="I791">
            <v>86952.03</v>
          </cell>
          <cell r="J791">
            <v>1760337.7291291971</v>
          </cell>
          <cell r="K791">
            <v>0</v>
          </cell>
          <cell r="L791">
            <v>1690743.9109799999</v>
          </cell>
          <cell r="M791">
            <v>0</v>
          </cell>
          <cell r="N791">
            <v>1690743.9109799999</v>
          </cell>
          <cell r="O791">
            <v>0</v>
          </cell>
          <cell r="P791">
            <v>1884105.1171249999</v>
          </cell>
          <cell r="Q791">
            <v>0</v>
          </cell>
          <cell r="R791">
            <v>86952.03</v>
          </cell>
        </row>
        <row r="792">
          <cell r="P792">
            <v>1884105.1171249999</v>
          </cell>
        </row>
        <row r="793">
          <cell r="R793">
            <v>86952.03</v>
          </cell>
        </row>
        <row r="794">
          <cell r="A794" t="str">
            <v>ANALIS ROSTER (DALAM M2)</v>
          </cell>
        </row>
        <row r="795">
          <cell r="A795" t="str">
            <v>No.</v>
          </cell>
          <cell r="B795" t="str">
            <v>Item Pekerjaan</v>
          </cell>
          <cell r="C795" t="str">
            <v>Satuan</v>
          </cell>
          <cell r="D795" t="str">
            <v>Harga Satuan</v>
          </cell>
          <cell r="E795" t="str">
            <v>P1</v>
          </cell>
        </row>
        <row r="796">
          <cell r="D796" t="str">
            <v>Rp.</v>
          </cell>
          <cell r="E796" t="str">
            <v>Vol.</v>
          </cell>
          <cell r="F796" t="str">
            <v>Jumlah Harga</v>
          </cell>
        </row>
        <row r="797">
          <cell r="A797" t="str">
            <v>XI.</v>
          </cell>
          <cell r="B797" t="str">
            <v>ANALIS ROSTER (DALAM M2)</v>
          </cell>
          <cell r="D797" t="str">
            <v>Rp.</v>
          </cell>
          <cell r="E797" t="str">
            <v>Vol.</v>
          </cell>
          <cell r="F797" t="str">
            <v>Jumlah Harga</v>
          </cell>
        </row>
        <row r="798">
          <cell r="A798" t="str">
            <v>XI.</v>
          </cell>
          <cell r="B798" t="str">
            <v>ANALIS ROSTER (DALAM M2)</v>
          </cell>
        </row>
        <row r="799">
          <cell r="A799">
            <v>1</v>
          </cell>
          <cell r="B799" t="str">
            <v>Roster</v>
          </cell>
          <cell r="C799" t="str">
            <v>M2</v>
          </cell>
          <cell r="D799">
            <v>133850</v>
          </cell>
          <cell r="E799">
            <v>1</v>
          </cell>
          <cell r="F799">
            <v>133850</v>
          </cell>
        </row>
        <row r="800">
          <cell r="A800">
            <v>2</v>
          </cell>
          <cell r="B800" t="str">
            <v>Benangan Kusen</v>
          </cell>
          <cell r="C800" t="str">
            <v>M'</v>
          </cell>
          <cell r="D800">
            <v>4296.0074999999997</v>
          </cell>
          <cell r="E800">
            <v>8</v>
          </cell>
          <cell r="F800">
            <v>34368.06</v>
          </cell>
        </row>
        <row r="801">
          <cell r="A801">
            <v>3</v>
          </cell>
          <cell r="B801" t="str">
            <v>Cat Dinding</v>
          </cell>
          <cell r="C801" t="str">
            <v>M2</v>
          </cell>
          <cell r="D801">
            <v>9900</v>
          </cell>
          <cell r="E801">
            <v>2</v>
          </cell>
          <cell r="F801">
            <v>19800</v>
          </cell>
        </row>
        <row r="802">
          <cell r="A802">
            <v>3</v>
          </cell>
          <cell r="B802" t="str">
            <v>Cat Dinding</v>
          </cell>
          <cell r="C802" t="str">
            <v>M2</v>
          </cell>
          <cell r="D802">
            <v>9900</v>
          </cell>
          <cell r="E802">
            <v>2</v>
          </cell>
          <cell r="F802">
            <v>19800</v>
          </cell>
        </row>
        <row r="803">
          <cell r="B803" t="str">
            <v>Jumlah Harga</v>
          </cell>
          <cell r="C803">
            <v>188018.06</v>
          </cell>
          <cell r="D803">
            <v>0</v>
          </cell>
          <cell r="E803">
            <v>0</v>
          </cell>
          <cell r="F803">
            <v>188018.06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">
          <cell r="A1">
            <v>0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17">
          <cell r="A17">
            <v>2</v>
          </cell>
        </row>
      </sheetData>
      <sheetData sheetId="626">
        <row r="17">
          <cell r="A17">
            <v>2</v>
          </cell>
        </row>
      </sheetData>
      <sheetData sheetId="627">
        <row r="17">
          <cell r="A17">
            <v>2</v>
          </cell>
        </row>
      </sheetData>
      <sheetData sheetId="628">
        <row r="17">
          <cell r="A17">
            <v>2</v>
          </cell>
        </row>
      </sheetData>
      <sheetData sheetId="629">
        <row r="17">
          <cell r="A17">
            <v>2</v>
          </cell>
        </row>
      </sheetData>
      <sheetData sheetId="630">
        <row r="17">
          <cell r="A17">
            <v>2</v>
          </cell>
        </row>
      </sheetData>
      <sheetData sheetId="631">
        <row r="17">
          <cell r="A17">
            <v>2</v>
          </cell>
        </row>
      </sheetData>
      <sheetData sheetId="632">
        <row r="17">
          <cell r="A17">
            <v>2</v>
          </cell>
        </row>
      </sheetData>
      <sheetData sheetId="633">
        <row r="17">
          <cell r="A17">
            <v>2</v>
          </cell>
        </row>
      </sheetData>
      <sheetData sheetId="634">
        <row r="17">
          <cell r="A17">
            <v>2</v>
          </cell>
        </row>
      </sheetData>
      <sheetData sheetId="635">
        <row r="17">
          <cell r="A17">
            <v>2</v>
          </cell>
        </row>
      </sheetData>
      <sheetData sheetId="636">
        <row r="17">
          <cell r="A17">
            <v>2</v>
          </cell>
        </row>
      </sheetData>
      <sheetData sheetId="637">
        <row r="17">
          <cell r="A17">
            <v>2</v>
          </cell>
        </row>
      </sheetData>
      <sheetData sheetId="638">
        <row r="17">
          <cell r="A17">
            <v>2</v>
          </cell>
        </row>
      </sheetData>
      <sheetData sheetId="639">
        <row r="17">
          <cell r="A17">
            <v>2</v>
          </cell>
        </row>
      </sheetData>
      <sheetData sheetId="640">
        <row r="17">
          <cell r="A17">
            <v>2</v>
          </cell>
        </row>
      </sheetData>
      <sheetData sheetId="641">
        <row r="17">
          <cell r="A17">
            <v>2</v>
          </cell>
        </row>
      </sheetData>
      <sheetData sheetId="642">
        <row r="17">
          <cell r="A17">
            <v>2</v>
          </cell>
        </row>
      </sheetData>
      <sheetData sheetId="643">
        <row r="17">
          <cell r="A17">
            <v>2</v>
          </cell>
        </row>
      </sheetData>
      <sheetData sheetId="644">
        <row r="17">
          <cell r="A17">
            <v>2</v>
          </cell>
        </row>
      </sheetData>
      <sheetData sheetId="645">
        <row r="17">
          <cell r="A17">
            <v>2</v>
          </cell>
        </row>
      </sheetData>
      <sheetData sheetId="646">
        <row r="17">
          <cell r="A17">
            <v>2</v>
          </cell>
        </row>
      </sheetData>
      <sheetData sheetId="647">
        <row r="17">
          <cell r="A17">
            <v>2</v>
          </cell>
        </row>
      </sheetData>
      <sheetData sheetId="648">
        <row r="17">
          <cell r="A17">
            <v>2</v>
          </cell>
        </row>
      </sheetData>
      <sheetData sheetId="649">
        <row r="17">
          <cell r="A17">
            <v>2</v>
          </cell>
        </row>
      </sheetData>
      <sheetData sheetId="650">
        <row r="17">
          <cell r="A17">
            <v>2</v>
          </cell>
        </row>
      </sheetData>
      <sheetData sheetId="651">
        <row r="17">
          <cell r="A17">
            <v>2</v>
          </cell>
        </row>
      </sheetData>
      <sheetData sheetId="652">
        <row r="17">
          <cell r="A17">
            <v>2</v>
          </cell>
        </row>
      </sheetData>
      <sheetData sheetId="653">
        <row r="17">
          <cell r="A17">
            <v>2</v>
          </cell>
        </row>
      </sheetData>
      <sheetData sheetId="654">
        <row r="17">
          <cell r="A17">
            <v>2</v>
          </cell>
        </row>
      </sheetData>
      <sheetData sheetId="655">
        <row r="17">
          <cell r="A17">
            <v>2</v>
          </cell>
        </row>
      </sheetData>
      <sheetData sheetId="656">
        <row r="17">
          <cell r="A17">
            <v>2</v>
          </cell>
        </row>
      </sheetData>
      <sheetData sheetId="657">
        <row r="17">
          <cell r="A17">
            <v>2</v>
          </cell>
        </row>
      </sheetData>
      <sheetData sheetId="658">
        <row r="17">
          <cell r="A17">
            <v>2</v>
          </cell>
        </row>
      </sheetData>
      <sheetData sheetId="659">
        <row r="17">
          <cell r="A17">
            <v>2</v>
          </cell>
        </row>
      </sheetData>
      <sheetData sheetId="660">
        <row r="17">
          <cell r="A17">
            <v>2</v>
          </cell>
        </row>
      </sheetData>
      <sheetData sheetId="661">
        <row r="17">
          <cell r="A17">
            <v>2</v>
          </cell>
        </row>
      </sheetData>
      <sheetData sheetId="662">
        <row r="17">
          <cell r="A17">
            <v>2</v>
          </cell>
        </row>
      </sheetData>
      <sheetData sheetId="663">
        <row r="17">
          <cell r="A17">
            <v>2</v>
          </cell>
        </row>
      </sheetData>
      <sheetData sheetId="664">
        <row r="17">
          <cell r="A17">
            <v>2</v>
          </cell>
        </row>
      </sheetData>
      <sheetData sheetId="665">
        <row r="17">
          <cell r="A17">
            <v>2</v>
          </cell>
        </row>
      </sheetData>
      <sheetData sheetId="666">
        <row r="17">
          <cell r="A17">
            <v>2</v>
          </cell>
        </row>
      </sheetData>
      <sheetData sheetId="667">
        <row r="17">
          <cell r="A17">
            <v>2</v>
          </cell>
        </row>
      </sheetData>
      <sheetData sheetId="668">
        <row r="17">
          <cell r="A17">
            <v>2</v>
          </cell>
        </row>
      </sheetData>
      <sheetData sheetId="669">
        <row r="17">
          <cell r="A17">
            <v>2</v>
          </cell>
        </row>
      </sheetData>
      <sheetData sheetId="670">
        <row r="17">
          <cell r="A17">
            <v>2</v>
          </cell>
        </row>
      </sheetData>
      <sheetData sheetId="671">
        <row r="17">
          <cell r="A17">
            <v>2</v>
          </cell>
        </row>
      </sheetData>
      <sheetData sheetId="672">
        <row r="17">
          <cell r="A17">
            <v>2</v>
          </cell>
        </row>
      </sheetData>
      <sheetData sheetId="673">
        <row r="17">
          <cell r="A17">
            <v>2</v>
          </cell>
        </row>
      </sheetData>
      <sheetData sheetId="674">
        <row r="17">
          <cell r="A17">
            <v>2</v>
          </cell>
        </row>
      </sheetData>
      <sheetData sheetId="675">
        <row r="17">
          <cell r="A17">
            <v>2</v>
          </cell>
        </row>
      </sheetData>
      <sheetData sheetId="676">
        <row r="17">
          <cell r="A17">
            <v>2</v>
          </cell>
        </row>
      </sheetData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/>
      <sheetData sheetId="781"/>
      <sheetData sheetId="782">
        <row r="17">
          <cell r="A17">
            <v>2</v>
          </cell>
        </row>
      </sheetData>
      <sheetData sheetId="783">
        <row r="17">
          <cell r="A17">
            <v>2</v>
          </cell>
        </row>
      </sheetData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VOLUME"/>
      <sheetName val="ANALISA"/>
      <sheetName val="HARSAT"/>
      <sheetName val="Morang"/>
      <sheetName val="3-DIV3"/>
      <sheetName val="5-ALAT(1)"/>
      <sheetName val="4-Basic Price"/>
      <sheetName val="Peralatan"/>
      <sheetName val="metode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me"/>
      <sheetName val="fire-alrm"/>
      <sheetName val="CB"/>
      <sheetName val="KBL"/>
      <sheetName val="TRY"/>
      <sheetName val="PV"/>
      <sheetName val="VAC"/>
      <sheetName val="SAT PL"/>
      <sheetName val="SAT EL"/>
      <sheetName val="ARL"/>
      <sheetName val="REKAP"/>
      <sheetName val="KOEF"/>
      <sheetName val="TEKNOPARK"/>
    </sheetNames>
    <sheetDataSet>
      <sheetData sheetId="0"/>
      <sheetData sheetId="1"/>
      <sheetData sheetId="2">
        <row r="44">
          <cell r="G44">
            <v>83200</v>
          </cell>
        </row>
        <row r="45">
          <cell r="G45">
            <v>83200</v>
          </cell>
        </row>
        <row r="64">
          <cell r="G64">
            <v>153800</v>
          </cell>
        </row>
        <row r="112">
          <cell r="G112">
            <v>306000</v>
          </cell>
        </row>
        <row r="114">
          <cell r="G114">
            <v>332700</v>
          </cell>
        </row>
        <row r="261">
          <cell r="G261">
            <v>914900</v>
          </cell>
        </row>
        <row r="262">
          <cell r="G262">
            <v>914900</v>
          </cell>
        </row>
        <row r="263">
          <cell r="G263">
            <v>914900</v>
          </cell>
        </row>
        <row r="277">
          <cell r="G277">
            <v>1238900</v>
          </cell>
        </row>
      </sheetData>
      <sheetData sheetId="3">
        <row r="7">
          <cell r="X7">
            <v>2900</v>
          </cell>
        </row>
        <row r="9">
          <cell r="X9">
            <v>7200</v>
          </cell>
        </row>
        <row r="12">
          <cell r="X12">
            <v>29400</v>
          </cell>
        </row>
        <row r="15">
          <cell r="X15">
            <v>89500</v>
          </cell>
        </row>
        <row r="16">
          <cell r="U16">
            <v>134300</v>
          </cell>
        </row>
        <row r="46">
          <cell r="U46">
            <v>33800</v>
          </cell>
        </row>
        <row r="49">
          <cell r="X49">
            <v>110800</v>
          </cell>
        </row>
        <row r="65">
          <cell r="U65">
            <v>48200</v>
          </cell>
        </row>
      </sheetData>
      <sheetData sheetId="4"/>
      <sheetData sheetId="5">
        <row r="99">
          <cell r="J99">
            <v>182800</v>
          </cell>
          <cell r="K99">
            <v>258600</v>
          </cell>
        </row>
      </sheetData>
      <sheetData sheetId="6"/>
      <sheetData sheetId="7">
        <row r="22">
          <cell r="K22">
            <v>84740</v>
          </cell>
        </row>
        <row r="31">
          <cell r="K31">
            <v>111090</v>
          </cell>
        </row>
        <row r="422">
          <cell r="K422">
            <v>29260</v>
          </cell>
        </row>
        <row r="435">
          <cell r="K435">
            <v>34720</v>
          </cell>
        </row>
        <row r="448">
          <cell r="K448">
            <v>56090</v>
          </cell>
        </row>
        <row r="461">
          <cell r="K461">
            <v>64310</v>
          </cell>
        </row>
      </sheetData>
      <sheetData sheetId="8">
        <row r="3">
          <cell r="K3">
            <v>274470</v>
          </cell>
        </row>
        <row r="50">
          <cell r="K50">
            <v>330250</v>
          </cell>
        </row>
        <row r="57">
          <cell r="K57">
            <v>310440</v>
          </cell>
        </row>
        <row r="78">
          <cell r="K78">
            <v>266070</v>
          </cell>
        </row>
      </sheetData>
      <sheetData sheetId="9">
        <row r="11">
          <cell r="G11">
            <v>418670</v>
          </cell>
        </row>
        <row r="252">
          <cell r="G252">
            <v>217950</v>
          </cell>
        </row>
      </sheetData>
      <sheetData sheetId="10"/>
      <sheetData sheetId="11">
        <row r="3">
          <cell r="B3">
            <v>1.06</v>
          </cell>
          <cell r="C3">
            <v>1.05</v>
          </cell>
          <cell r="D3">
            <v>1.115</v>
          </cell>
        </row>
        <row r="13">
          <cell r="E13">
            <v>0.76807232814566806</v>
          </cell>
        </row>
        <row r="23">
          <cell r="E23">
            <v>1.1148272017837235</v>
          </cell>
        </row>
      </sheetData>
      <sheetData sheetId="1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VAR"/>
      <sheetName val="BREAKER"/>
      <sheetName val="TOEVOER"/>
      <sheetName val=" SAT PL"/>
      <sheetName val="SAT EL"/>
      <sheetName val="RAB  M E"/>
      <sheetName val="RAB  M E (2)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70">
          <cell r="K70">
            <v>146090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Cash Flow 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&amp;E"/>
      <sheetName val="ANLS PL"/>
      <sheetName val="ANLS EL"/>
      <sheetName val="BREAKER"/>
      <sheetName val="TOEVOER"/>
      <sheetName val=" SAT PL"/>
      <sheetName val="SAT EL"/>
      <sheetName val="RAB  HOTEL"/>
      <sheetName val="RAB  RC"/>
    </sheetNames>
    <sheetDataSet>
      <sheetData sheetId="0">
        <row r="870">
          <cell r="Q870">
            <v>2016562.5</v>
          </cell>
        </row>
        <row r="874">
          <cell r="Q874">
            <v>1402720.875</v>
          </cell>
        </row>
        <row r="876">
          <cell r="Q876">
            <v>1225860.875</v>
          </cell>
        </row>
        <row r="878">
          <cell r="Q878">
            <v>469186.875</v>
          </cell>
        </row>
        <row r="880">
          <cell r="Q880">
            <v>383385.875</v>
          </cell>
        </row>
        <row r="882">
          <cell r="Q882">
            <v>275835.875</v>
          </cell>
        </row>
        <row r="884">
          <cell r="Q884">
            <v>170078.375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K3">
            <v>208010</v>
          </cell>
        </row>
      </sheetData>
      <sheetData sheetId="7"/>
      <sheetData sheetId="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P"/>
      <sheetName val="KOP"/>
      <sheetName val="MUKAMC"/>
      <sheetName val="REKAP"/>
      <sheetName val="REKAP (3)"/>
      <sheetName val="REKAPMC"/>
      <sheetName val="REKAPMC (2)"/>
      <sheetName val="MOBILISASI"/>
      <sheetName val="GALIAN BIASA"/>
      <sheetName val="DTA UKUR tPIL"/>
      <sheetName val="VOLUME timb piL"/>
      <sheetName val="BETON K-225_ISI"/>
      <sheetName val="BETON K-175"/>
      <sheetName val="BETON K-125"/>
      <sheetName val="Rekap Beton K-225"/>
      <sheetName val="Skts Abutment (Beton)"/>
      <sheetName val="Skts Pier (Beton) 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  <sheetName val="LAMP. BA.MO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-Amal"/>
      <sheetName val="Basic Price"/>
      <sheetName val="Kuantitas &amp; Harga"/>
      <sheetName val="Sheet2"/>
      <sheetName val="Sheet3"/>
      <sheetName val="RAB-Amal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"/>
      <sheetName val="RAB "/>
      <sheetName val="Jadwal"/>
      <sheetName val="SB"/>
      <sheetName val="Analisa"/>
      <sheetName val="P Bahan"/>
      <sheetName val="Berem"/>
      <sheetName val="Telford"/>
      <sheetName val="Gorong (2)"/>
      <sheetName val="Rabat"/>
      <sheetName val="Gorong"/>
      <sheetName val="shert"/>
      <sheetName val="Jadwal (2)"/>
    </sheetNames>
    <sheetDataSet>
      <sheetData sheetId="0"/>
      <sheetData sheetId="1"/>
      <sheetData sheetId="2"/>
      <sheetData sheetId="3">
        <row r="7">
          <cell r="I7">
            <v>81500</v>
          </cell>
        </row>
        <row r="8">
          <cell r="I8">
            <v>86500</v>
          </cell>
        </row>
        <row r="9">
          <cell r="I9">
            <v>86500</v>
          </cell>
        </row>
        <row r="10">
          <cell r="I10">
            <v>76500</v>
          </cell>
        </row>
        <row r="11">
          <cell r="I11">
            <v>91500</v>
          </cell>
        </row>
        <row r="12">
          <cell r="I12">
            <v>100500</v>
          </cell>
        </row>
        <row r="13">
          <cell r="I13">
            <v>106500</v>
          </cell>
        </row>
        <row r="14">
          <cell r="I14">
            <v>116500</v>
          </cell>
        </row>
        <row r="15">
          <cell r="I15">
            <v>171500</v>
          </cell>
        </row>
        <row r="16">
          <cell r="I16">
            <v>206500</v>
          </cell>
        </row>
        <row r="17">
          <cell r="I17">
            <v>211500</v>
          </cell>
        </row>
        <row r="18">
          <cell r="I18">
            <v>226500</v>
          </cell>
        </row>
        <row r="19">
          <cell r="I19">
            <v>84000</v>
          </cell>
        </row>
        <row r="20">
          <cell r="I20">
            <v>114000</v>
          </cell>
        </row>
        <row r="21">
          <cell r="I21">
            <v>149000</v>
          </cell>
        </row>
        <row r="22">
          <cell r="I22">
            <v>125500</v>
          </cell>
        </row>
        <row r="23">
          <cell r="I23">
            <v>130500</v>
          </cell>
        </row>
        <row r="24">
          <cell r="I24">
            <v>346500</v>
          </cell>
        </row>
        <row r="25">
          <cell r="I25">
            <v>125500</v>
          </cell>
        </row>
        <row r="26">
          <cell r="I26">
            <v>149500</v>
          </cell>
        </row>
        <row r="27">
          <cell r="I27">
            <v>90000</v>
          </cell>
        </row>
        <row r="28">
          <cell r="I28">
            <v>8998.75</v>
          </cell>
        </row>
        <row r="29">
          <cell r="I29">
            <v>8998.75</v>
          </cell>
        </row>
        <row r="30">
          <cell r="I30">
            <v>8000</v>
          </cell>
        </row>
        <row r="31">
          <cell r="I31">
            <v>6000</v>
          </cell>
        </row>
        <row r="32">
          <cell r="I32">
            <v>45000</v>
          </cell>
        </row>
        <row r="33">
          <cell r="I33">
            <v>225000</v>
          </cell>
        </row>
        <row r="34">
          <cell r="I34">
            <v>85000</v>
          </cell>
        </row>
        <row r="35">
          <cell r="I35">
            <v>52000</v>
          </cell>
        </row>
        <row r="36">
          <cell r="I36">
            <v>172500</v>
          </cell>
        </row>
        <row r="37">
          <cell r="I37">
            <v>32000</v>
          </cell>
        </row>
        <row r="38">
          <cell r="I38">
            <v>25000</v>
          </cell>
        </row>
        <row r="39">
          <cell r="I39">
            <v>15000</v>
          </cell>
        </row>
        <row r="40">
          <cell r="I40">
            <v>70000</v>
          </cell>
        </row>
        <row r="41">
          <cell r="I41">
            <v>12500</v>
          </cell>
        </row>
        <row r="42">
          <cell r="I42">
            <v>14000</v>
          </cell>
        </row>
        <row r="43">
          <cell r="I43">
            <v>9915</v>
          </cell>
        </row>
        <row r="44">
          <cell r="I44">
            <v>12915</v>
          </cell>
        </row>
        <row r="45">
          <cell r="I45">
            <v>55000</v>
          </cell>
        </row>
        <row r="47">
          <cell r="I47">
            <v>1620000</v>
          </cell>
        </row>
        <row r="48">
          <cell r="I48">
            <v>7500000</v>
          </cell>
        </row>
        <row r="49">
          <cell r="I49">
            <v>5100</v>
          </cell>
        </row>
        <row r="50">
          <cell r="I50">
            <v>12000</v>
          </cell>
        </row>
        <row r="51">
          <cell r="I51">
            <v>20000</v>
          </cell>
        </row>
        <row r="52">
          <cell r="I52">
            <v>30000</v>
          </cell>
        </row>
        <row r="70">
          <cell r="F70" t="str">
            <v>Direktur</v>
          </cell>
        </row>
        <row r="76">
          <cell r="I76">
            <v>42000</v>
          </cell>
        </row>
        <row r="77">
          <cell r="I77">
            <v>34000</v>
          </cell>
        </row>
        <row r="78">
          <cell r="I78">
            <v>27000</v>
          </cell>
        </row>
        <row r="79">
          <cell r="I79">
            <v>42000</v>
          </cell>
        </row>
        <row r="80">
          <cell r="I80">
            <v>40000</v>
          </cell>
        </row>
        <row r="81">
          <cell r="I81">
            <v>35000</v>
          </cell>
        </row>
        <row r="82">
          <cell r="I82">
            <v>30000</v>
          </cell>
        </row>
        <row r="83">
          <cell r="I83">
            <v>28000</v>
          </cell>
        </row>
        <row r="84">
          <cell r="I84">
            <v>35000</v>
          </cell>
        </row>
        <row r="85">
          <cell r="I85">
            <v>35000</v>
          </cell>
        </row>
        <row r="86">
          <cell r="I86">
            <v>28000</v>
          </cell>
        </row>
        <row r="87">
          <cell r="I87">
            <v>31000</v>
          </cell>
        </row>
        <row r="88">
          <cell r="I88">
            <v>32000</v>
          </cell>
        </row>
        <row r="89">
          <cell r="I89">
            <v>33000</v>
          </cell>
        </row>
        <row r="106">
          <cell r="H106">
            <v>173376</v>
          </cell>
        </row>
        <row r="107">
          <cell r="H107">
            <v>157447</v>
          </cell>
        </row>
        <row r="108">
          <cell r="H108">
            <v>4189</v>
          </cell>
        </row>
        <row r="109">
          <cell r="H109">
            <v>115109</v>
          </cell>
        </row>
        <row r="110">
          <cell r="H110">
            <v>529352</v>
          </cell>
        </row>
        <row r="111">
          <cell r="H111">
            <v>125672</v>
          </cell>
        </row>
        <row r="112">
          <cell r="H112">
            <v>123912</v>
          </cell>
        </row>
        <row r="113">
          <cell r="H113">
            <v>86017</v>
          </cell>
        </row>
        <row r="114">
          <cell r="H114">
            <v>82161</v>
          </cell>
        </row>
        <row r="116">
          <cell r="H116">
            <v>110898</v>
          </cell>
        </row>
        <row r="117">
          <cell r="H117">
            <v>13441</v>
          </cell>
        </row>
        <row r="118">
          <cell r="H118">
            <v>5464</v>
          </cell>
        </row>
        <row r="119">
          <cell r="H119">
            <v>9481</v>
          </cell>
        </row>
        <row r="120">
          <cell r="H120">
            <v>87000</v>
          </cell>
        </row>
        <row r="121">
          <cell r="H121">
            <v>32278</v>
          </cell>
        </row>
        <row r="122">
          <cell r="H122">
            <v>32278</v>
          </cell>
        </row>
        <row r="123">
          <cell r="H123">
            <v>2255968</v>
          </cell>
        </row>
        <row r="124">
          <cell r="H124">
            <v>95850</v>
          </cell>
        </row>
        <row r="125">
          <cell r="H125">
            <v>93696</v>
          </cell>
        </row>
        <row r="126">
          <cell r="H126">
            <v>106121</v>
          </cell>
        </row>
        <row r="127">
          <cell r="H127">
            <v>138919</v>
          </cell>
        </row>
        <row r="128">
          <cell r="H128">
            <v>108737</v>
          </cell>
        </row>
        <row r="129">
          <cell r="H129">
            <v>19607</v>
          </cell>
        </row>
        <row r="130">
          <cell r="H130">
            <v>19607</v>
          </cell>
        </row>
        <row r="131">
          <cell r="H131">
            <v>19607</v>
          </cell>
        </row>
        <row r="132">
          <cell r="H132">
            <v>79142</v>
          </cell>
        </row>
        <row r="133">
          <cell r="H133">
            <v>6578</v>
          </cell>
        </row>
        <row r="134">
          <cell r="H134">
            <v>149146</v>
          </cell>
        </row>
      </sheetData>
      <sheetData sheetId="4">
        <row r="53">
          <cell r="L53">
            <v>1198453.28</v>
          </cell>
        </row>
        <row r="108">
          <cell r="L108">
            <v>899598.36</v>
          </cell>
        </row>
        <row r="160">
          <cell r="L160">
            <v>1172670.82</v>
          </cell>
        </row>
        <row r="213">
          <cell r="L213">
            <v>846315.83499999996</v>
          </cell>
        </row>
        <row r="263">
          <cell r="L263">
            <v>44405</v>
          </cell>
        </row>
        <row r="315">
          <cell r="L315">
            <v>605249.6875</v>
          </cell>
        </row>
        <row r="366">
          <cell r="L366">
            <v>313330</v>
          </cell>
        </row>
        <row r="417">
          <cell r="L417">
            <v>859500.74074074079</v>
          </cell>
        </row>
        <row r="468">
          <cell r="L468">
            <v>917781.66666666663</v>
          </cell>
        </row>
        <row r="516">
          <cell r="L516">
            <v>1378.3333333333333</v>
          </cell>
        </row>
        <row r="567">
          <cell r="L567">
            <v>138663.61666666667</v>
          </cell>
        </row>
        <row r="617">
          <cell r="L617">
            <v>31760</v>
          </cell>
        </row>
        <row r="665">
          <cell r="L665">
            <v>206423</v>
          </cell>
        </row>
        <row r="717">
          <cell r="L717">
            <v>192913.71733333333</v>
          </cell>
        </row>
        <row r="769">
          <cell r="L769">
            <v>74830.3125</v>
          </cell>
        </row>
        <row r="823">
          <cell r="L823">
            <v>41586.412500000006</v>
          </cell>
        </row>
        <row r="875">
          <cell r="L875">
            <v>76765.416666666672</v>
          </cell>
        </row>
        <row r="927">
          <cell r="L927">
            <v>4762.74</v>
          </cell>
        </row>
        <row r="978">
          <cell r="L978">
            <v>254201.15</v>
          </cell>
        </row>
        <row r="1030">
          <cell r="L1030">
            <v>208317.75</v>
          </cell>
        </row>
        <row r="1082">
          <cell r="L1082">
            <v>187501.0625</v>
          </cell>
        </row>
        <row r="1137">
          <cell r="L1137">
            <v>104121.29444444444</v>
          </cell>
        </row>
        <row r="1194">
          <cell r="L1194">
            <v>45836.107638888891</v>
          </cell>
        </row>
        <row r="1249">
          <cell r="L1249">
            <v>64011.887499999997</v>
          </cell>
        </row>
        <row r="1301">
          <cell r="L1301">
            <v>83923.014999999999</v>
          </cell>
        </row>
        <row r="1351">
          <cell r="L1351">
            <v>103381.14222222222</v>
          </cell>
        </row>
        <row r="1404">
          <cell r="L1404">
            <v>382013.2</v>
          </cell>
        </row>
        <row r="1456">
          <cell r="L1456">
            <v>58280</v>
          </cell>
        </row>
        <row r="1509">
          <cell r="L1509">
            <v>12259.375</v>
          </cell>
        </row>
        <row r="1563">
          <cell r="L1563">
            <v>613951.38461538462</v>
          </cell>
        </row>
        <row r="1617">
          <cell r="L1617">
            <v>684888.33333333337</v>
          </cell>
        </row>
        <row r="1671">
          <cell r="L1671">
            <v>806455</v>
          </cell>
        </row>
        <row r="1725">
          <cell r="L1725">
            <v>836788.33333333337</v>
          </cell>
        </row>
        <row r="1777">
          <cell r="L1777">
            <v>408951.2</v>
          </cell>
        </row>
        <row r="1829">
          <cell r="L1829">
            <v>199847</v>
          </cell>
        </row>
        <row r="1871">
          <cell r="L1871">
            <v>28627.5</v>
          </cell>
        </row>
        <row r="1913">
          <cell r="L1913">
            <v>28485</v>
          </cell>
        </row>
        <row r="2039">
          <cell r="L2039">
            <v>46650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 Bahan"/>
      <sheetName val="SB"/>
      <sheetName val="Analisa"/>
      <sheetName val="RAB "/>
      <sheetName val="RKP"/>
      <sheetName val="time"/>
      <sheetName val="urugan"/>
      <sheetName val="talud"/>
      <sheetName val="talud (2)"/>
      <sheetName val="telford"/>
      <sheetName val="Lapen"/>
      <sheetName val="bahu"/>
      <sheetName val="PARIT"/>
      <sheetName val="sh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ver Mc+B.Up"/>
      <sheetName val="Kaver Item"/>
      <sheetName val="Kaver Bln"/>
      <sheetName val="Lap Bln 6"/>
      <sheetName val="Kaver Mgn"/>
      <sheetName val="Schedule PU 6 Revs2"/>
      <sheetName val="Lap Mgn BLN4"/>
      <sheetName val="REKAP Pen. Mc"/>
      <sheetName val="REKAP MC"/>
      <sheetName val="LAMP MC"/>
      <sheetName val="Rkp Progres"/>
      <sheetName val="Rkp Back Up"/>
      <sheetName val="MBLSS "/>
      <sheetName val="3.4(2) Tim Pil"/>
      <sheetName val="Tim Pilihan "/>
      <sheetName val="5.1(1) Agg A"/>
      <sheetName val="Agg kls A"/>
      <sheetName val="5.1(2) Agg B"/>
      <sheetName val="Agg kls B"/>
      <sheetName val="7.1 ( 3 )a K350 Tp Pdk"/>
      <sheetName val="K350"/>
      <sheetName val="7.1 ( 5 )a K250"/>
      <sheetName val="K250 Abtn Pinang"/>
      <sheetName val="7.1 ( 5 )b K250 Pds"/>
      <sheetName val=" K250 Ps Batu Mc6"/>
      <sheetName val="7.1 ( 8 ) K125 "/>
      <sheetName val=" K125 Pas Bt"/>
      <sheetName val="K125 Trotoar"/>
      <sheetName val="7.3 ( 1 ) Bj Polos"/>
      <sheetName val="Bj Polos"/>
      <sheetName val="Skt Bj Polos Pas Batu"/>
      <sheetName val="7.3 ( 3 ) Bj Ulir 32"/>
      <sheetName val="Besi Lantai Jb S.Garis Cs."/>
      <sheetName val="7.4 ( 1 )Baja T leleh 2500"/>
      <sheetName val="Bj Exp Joint "/>
      <sheetName val="7.4 ( 3 )a Peng Rangka  "/>
      <sheetName val="Peng Rk 30 Mc 5"/>
      <sheetName val="Peng Rk 20 Mc 5"/>
      <sheetName val="7.6 ( 1 ) Pon Cerucuk"/>
      <sheetName val="Cerucuk Galam"/>
      <sheetName val="7.9 Pas Batu"/>
      <sheetName val="Pas Batu"/>
      <sheetName val="8.4(10) Kerep"/>
      <sheetName val="Hit kerp"/>
      <sheetName val="Photo Back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8">
          <cell r="B28" t="str">
            <v>1.2</v>
          </cell>
          <cell r="D28" t="str">
            <v>Mobilisasi Dan Demobilisasi</v>
          </cell>
          <cell r="F28" t="str">
            <v>Ls</v>
          </cell>
          <cell r="G28">
            <v>1</v>
          </cell>
          <cell r="H28">
            <v>1.0829822969532081</v>
          </cell>
          <cell r="K28">
            <v>0.65015153511661605</v>
          </cell>
          <cell r="L28">
            <v>0.70410260286824733</v>
          </cell>
          <cell r="M28">
            <v>0.14327503309276871</v>
          </cell>
          <cell r="N28">
            <v>0.15516432443485359</v>
          </cell>
          <cell r="O28">
            <v>0.79342656820938473</v>
          </cell>
        </row>
        <row r="29">
          <cell r="B29" t="str">
            <v>1.18 (2)</v>
          </cell>
          <cell r="D29" t="str">
            <v>Relokasi Utilitas dan Pelayanan PDAM yang ada</v>
          </cell>
          <cell r="F29" t="str">
            <v>Ls</v>
          </cell>
          <cell r="G29">
            <v>1</v>
          </cell>
          <cell r="H29">
            <v>2.8540843245571441E-2</v>
          </cell>
          <cell r="K29">
            <v>1</v>
          </cell>
          <cell r="L29">
            <v>2.8540843245571441E-2</v>
          </cell>
          <cell r="M29">
            <v>0</v>
          </cell>
          <cell r="N29">
            <v>0</v>
          </cell>
          <cell r="O29">
            <v>1</v>
          </cell>
        </row>
        <row r="30">
          <cell r="B30" t="str">
            <v>1.18 (3)</v>
          </cell>
          <cell r="D30" t="str">
            <v>Relokasi Utilitas dan Pelayanan PLN yang ada</v>
          </cell>
          <cell r="F30" t="str">
            <v>Ls</v>
          </cell>
          <cell r="G30">
            <v>1</v>
          </cell>
          <cell r="H30">
            <v>5.7081686491142883E-2</v>
          </cell>
          <cell r="K30">
            <v>1</v>
          </cell>
          <cell r="L30">
            <v>5.7081686491142883E-2</v>
          </cell>
          <cell r="M30">
            <v>0</v>
          </cell>
          <cell r="N30">
            <v>0</v>
          </cell>
          <cell r="O30">
            <v>1</v>
          </cell>
        </row>
        <row r="31">
          <cell r="G31" t="str">
            <v>Sub Total Divisi 1</v>
          </cell>
          <cell r="H31">
            <v>1.1686048266899225</v>
          </cell>
          <cell r="L31">
            <v>0.78972513260496169</v>
          </cell>
          <cell r="N31">
            <v>0.15516432443485359</v>
          </cell>
        </row>
        <row r="32">
          <cell r="D32" t="str">
            <v>Divisi  2</v>
          </cell>
          <cell r="E32" t="str">
            <v>DRAINASE</v>
          </cell>
          <cell r="H32">
            <v>0</v>
          </cell>
        </row>
        <row r="33">
          <cell r="D33" t="str">
            <v>Divisi  3</v>
          </cell>
          <cell r="E33" t="str">
            <v xml:space="preserve">PEKERJAAN  TANAH </v>
          </cell>
          <cell r="H33">
            <v>0</v>
          </cell>
        </row>
        <row r="34">
          <cell r="B34" t="str">
            <v>3.1 (3)</v>
          </cell>
          <cell r="D34" t="str">
            <v>Galian  Struktur dengan kedalaman 0 - 2 meter</v>
          </cell>
          <cell r="F34" t="str">
            <v>m³</v>
          </cell>
          <cell r="G34">
            <v>236.78</v>
          </cell>
          <cell r="H34">
            <v>9.0913013118241945E-2</v>
          </cell>
          <cell r="K34">
            <v>137.41</v>
          </cell>
          <cell r="L34">
            <v>5.2759342565155951E-2</v>
          </cell>
          <cell r="M34">
            <v>0</v>
          </cell>
          <cell r="N34">
            <v>0</v>
          </cell>
          <cell r="O34">
            <v>137.41</v>
          </cell>
        </row>
        <row r="35">
          <cell r="B35" t="str">
            <v>3.1 (4)</v>
          </cell>
          <cell r="D35" t="str">
            <v>Galian  Struktur dengan kedalaman 2 - 4 meter</v>
          </cell>
          <cell r="F35" t="str">
            <v>m³</v>
          </cell>
          <cell r="G35">
            <v>37.56</v>
          </cell>
          <cell r="H35">
            <v>2.2196091792534005E-2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3.2 (2)</v>
          </cell>
          <cell r="D36" t="str">
            <v>Timbunan Pilihan</v>
          </cell>
          <cell r="F36" t="str">
            <v>m³</v>
          </cell>
          <cell r="G36">
            <v>2067.5</v>
          </cell>
          <cell r="H36">
            <v>2.3192349025834287</v>
          </cell>
          <cell r="K36">
            <v>0</v>
          </cell>
          <cell r="L36">
            <v>0</v>
          </cell>
          <cell r="M36">
            <v>2067.5</v>
          </cell>
          <cell r="N36">
            <v>2.3192349025834287</v>
          </cell>
          <cell r="O36">
            <v>2067.5</v>
          </cell>
        </row>
        <row r="37">
          <cell r="G37" t="str">
            <v>Sub Total Divisi 3</v>
          </cell>
          <cell r="H37">
            <v>2.4323440074942044</v>
          </cell>
          <cell r="L37">
            <v>5.2759342565155951E-2</v>
          </cell>
          <cell r="N37">
            <v>2.3192349025834287</v>
          </cell>
        </row>
        <row r="38">
          <cell r="D38" t="str">
            <v>Divisi  4</v>
          </cell>
          <cell r="E38" t="str">
            <v>PELEBARAN PERKERASAN DAN BAHU  JALAN</v>
          </cell>
          <cell r="H38">
            <v>0</v>
          </cell>
        </row>
        <row r="39">
          <cell r="D39" t="str">
            <v>Divisi  5</v>
          </cell>
          <cell r="E39" t="str">
            <v>PERKERASAN  BERBUTIR</v>
          </cell>
          <cell r="H39">
            <v>0</v>
          </cell>
        </row>
        <row r="40">
          <cell r="B40" t="str">
            <v>5.1 (1)</v>
          </cell>
          <cell r="D40" t="str">
            <v>Lapis  Pondasi  Agregat  Kelas   A</v>
          </cell>
          <cell r="F40" t="str">
            <v>m³</v>
          </cell>
          <cell r="G40">
            <v>357</v>
          </cell>
          <cell r="H40">
            <v>0.942497372971555</v>
          </cell>
          <cell r="K40">
            <v>0</v>
          </cell>
          <cell r="L40">
            <v>0</v>
          </cell>
          <cell r="M40">
            <v>78.209999999999994</v>
          </cell>
          <cell r="N40">
            <v>0.20647820599469269</v>
          </cell>
          <cell r="O40">
            <v>78.209999999999994</v>
          </cell>
        </row>
        <row r="41">
          <cell r="B41" t="str">
            <v>5.1 (2)</v>
          </cell>
          <cell r="D41" t="str">
            <v>Lapis  Pondasi  Agregat  Kelas   B</v>
          </cell>
          <cell r="F41" t="str">
            <v>m³</v>
          </cell>
          <cell r="G41">
            <v>925</v>
          </cell>
          <cell r="H41">
            <v>2.3953102879320358</v>
          </cell>
          <cell r="K41">
            <v>0</v>
          </cell>
          <cell r="L41">
            <v>0</v>
          </cell>
          <cell r="M41">
            <v>89.29</v>
          </cell>
          <cell r="N41">
            <v>0.23121865471292052</v>
          </cell>
          <cell r="O41">
            <v>89.29</v>
          </cell>
        </row>
        <row r="42">
          <cell r="G42" t="str">
            <v>Sub Total Divisi 5</v>
          </cell>
          <cell r="H42">
            <v>3.3378076609035907</v>
          </cell>
          <cell r="L42">
            <v>0</v>
          </cell>
          <cell r="N42">
            <v>0.43769686070761321</v>
          </cell>
        </row>
        <row r="43">
          <cell r="D43" t="str">
            <v>Divisi  6</v>
          </cell>
          <cell r="E43" t="str">
            <v>PERKERASAN  ASPAL</v>
          </cell>
          <cell r="H43">
            <v>0</v>
          </cell>
        </row>
        <row r="44">
          <cell r="B44" t="str">
            <v>6.1 (1)</v>
          </cell>
          <cell r="D44" t="str">
            <v>Lapis  Resap  Ikat</v>
          </cell>
          <cell r="F44" t="str">
            <v>liter</v>
          </cell>
          <cell r="G44">
            <v>2660</v>
          </cell>
          <cell r="H44">
            <v>0.2037419512845362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6.1 (2)</v>
          </cell>
          <cell r="D45" t="str">
            <v>Lapis Perekat</v>
          </cell>
          <cell r="F45" t="str">
            <v>liter</v>
          </cell>
          <cell r="G45">
            <v>1026</v>
          </cell>
          <cell r="H45">
            <v>8.7459487134349839E-2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6.3 (3)</v>
          </cell>
          <cell r="D46" t="str">
            <v>Lataston - Lapis Aus ( HRS - WC )</v>
          </cell>
          <cell r="F46" t="str">
            <v>m²</v>
          </cell>
          <cell r="G46">
            <v>3420</v>
          </cell>
          <cell r="H46">
            <v>1.8179561554331796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6.3 (4)</v>
          </cell>
          <cell r="D47" t="str">
            <v>Lataston - Lapis Pondasi ( HRS - Base )</v>
          </cell>
          <cell r="F47" t="str">
            <v>m²</v>
          </cell>
          <cell r="G47">
            <v>106.4</v>
          </cell>
          <cell r="H47">
            <v>1.6720067583814766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6.5 (1)</v>
          </cell>
          <cell r="D48" t="str">
            <v>Lapis Penetrasi Macadam</v>
          </cell>
          <cell r="H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G49" t="str">
            <v>Sub Total Divisi 6</v>
          </cell>
          <cell r="H49">
            <v>3.7811643522335423</v>
          </cell>
          <cell r="L49">
            <v>0</v>
          </cell>
          <cell r="N49">
            <v>0</v>
          </cell>
        </row>
        <row r="50">
          <cell r="D50" t="str">
            <v>Divisi  7</v>
          </cell>
          <cell r="E50" t="str">
            <v>STRUKTUR</v>
          </cell>
          <cell r="H50">
            <v>0</v>
          </cell>
        </row>
        <row r="51">
          <cell r="B51" t="str">
            <v>7.1 (3)a</v>
          </cell>
          <cell r="D51" t="str">
            <v>Beton  K.350 Tanpa deck plate</v>
          </cell>
          <cell r="F51" t="str">
            <v>m³</v>
          </cell>
          <cell r="G51">
            <v>202.91</v>
          </cell>
          <cell r="H51">
            <v>1.8447974493808399</v>
          </cell>
          <cell r="K51">
            <v>0</v>
          </cell>
          <cell r="L51">
            <v>0</v>
          </cell>
          <cell r="M51">
            <v>174.33</v>
          </cell>
          <cell r="N51">
            <v>1.5849565785351232</v>
          </cell>
          <cell r="O51">
            <v>174.33</v>
          </cell>
        </row>
        <row r="52">
          <cell r="B52" t="str">
            <v>7.1 (5)a</v>
          </cell>
          <cell r="D52" t="str">
            <v xml:space="preserve">Beton  K.250 </v>
          </cell>
          <cell r="F52" t="str">
            <v>m³</v>
          </cell>
          <cell r="G52">
            <v>222.8</v>
          </cell>
          <cell r="H52">
            <v>2.0003873519922561</v>
          </cell>
          <cell r="K52">
            <v>133.52000000000001</v>
          </cell>
          <cell r="L52">
            <v>1.1987958673160057</v>
          </cell>
          <cell r="M52">
            <v>89.28</v>
          </cell>
          <cell r="N52">
            <v>0.80159148467625063</v>
          </cell>
          <cell r="O52">
            <v>222.8</v>
          </cell>
        </row>
        <row r="53">
          <cell r="B53" t="str">
            <v>7.1 (5)b</v>
          </cell>
          <cell r="D53" t="str">
            <v xml:space="preserve">Beton  K 250 Untuk pondasi </v>
          </cell>
          <cell r="F53" t="str">
            <v>m³</v>
          </cell>
          <cell r="G53">
            <v>300.18</v>
          </cell>
          <cell r="H53">
            <v>2.283866880458818</v>
          </cell>
          <cell r="K53">
            <v>88.22</v>
          </cell>
          <cell r="L53">
            <v>0.67120639680883776</v>
          </cell>
          <cell r="M53">
            <v>211.96</v>
          </cell>
          <cell r="N53">
            <v>1.6126604836499803</v>
          </cell>
          <cell r="O53">
            <v>300.18</v>
          </cell>
        </row>
        <row r="54">
          <cell r="B54" t="str">
            <v>7.1 (8)</v>
          </cell>
          <cell r="D54" t="str">
            <v>Beton  K.125</v>
          </cell>
          <cell r="F54" t="str">
            <v>m³</v>
          </cell>
          <cell r="G54">
            <v>264.42</v>
          </cell>
          <cell r="H54">
            <v>1.5094149019114707</v>
          </cell>
          <cell r="K54">
            <v>223.78</v>
          </cell>
          <cell r="L54">
            <v>1.2774255606601197</v>
          </cell>
          <cell r="M54">
            <v>40.640000000000015</v>
          </cell>
          <cell r="N54">
            <v>0.23198934125135084</v>
          </cell>
          <cell r="O54">
            <v>264.42</v>
          </cell>
        </row>
        <row r="55">
          <cell r="B55" t="str">
            <v>7.3 (1)</v>
          </cell>
          <cell r="D55" t="str">
            <v>Baja Tulangan BJ.24 Polos</v>
          </cell>
          <cell r="F55" t="str">
            <v>kg</v>
          </cell>
          <cell r="G55">
            <v>70971.87</v>
          </cell>
          <cell r="H55">
            <v>8.165043832975142</v>
          </cell>
          <cell r="K55">
            <v>47080.03</v>
          </cell>
          <cell r="L55">
            <v>5.4163784694948109</v>
          </cell>
          <cell r="M55">
            <v>15405.62</v>
          </cell>
          <cell r="N55">
            <v>1.772358014156292</v>
          </cell>
          <cell r="O55">
            <v>62485.65</v>
          </cell>
        </row>
        <row r="56">
          <cell r="B56" t="str">
            <v>7.3 (3)</v>
          </cell>
          <cell r="D56" t="str">
            <v>Baja Tulangan BJ.32 Ulir</v>
          </cell>
          <cell r="F56" t="str">
            <v>kg</v>
          </cell>
          <cell r="G56">
            <v>27053.03</v>
          </cell>
          <cell r="H56">
            <v>3.4648193409503687</v>
          </cell>
          <cell r="K56">
            <v>0</v>
          </cell>
          <cell r="L56">
            <v>0</v>
          </cell>
          <cell r="M56">
            <v>27053.03</v>
          </cell>
          <cell r="N56">
            <v>3.4648193409503687</v>
          </cell>
          <cell r="O56">
            <v>27053.03</v>
          </cell>
        </row>
        <row r="57">
          <cell r="B57" t="str">
            <v>7.4 (1)</v>
          </cell>
          <cell r="D57" t="str">
            <v>Baja Struktur Titik Leleh 2500 kg/cm2, Penyediaan dan pemasangan</v>
          </cell>
          <cell r="F57" t="str">
            <v>kg</v>
          </cell>
          <cell r="G57">
            <v>3635.47</v>
          </cell>
          <cell r="H57">
            <v>0.37491459563929441</v>
          </cell>
          <cell r="K57">
            <v>3635.47</v>
          </cell>
          <cell r="L57">
            <v>0.37491459563929441</v>
          </cell>
          <cell r="M57">
            <v>0</v>
          </cell>
          <cell r="N57">
            <v>0</v>
          </cell>
          <cell r="O57">
            <v>3635.47</v>
          </cell>
        </row>
        <row r="58">
          <cell r="B58" t="str">
            <v>7.4 (3)a</v>
          </cell>
          <cell r="D58" t="str">
            <v>Pengadaan dan Pemasangan Jembatan Baja Tipe Gelagar Komposit</v>
          </cell>
          <cell r="F58" t="str">
            <v>kg</v>
          </cell>
          <cell r="G58">
            <v>82706</v>
          </cell>
          <cell r="H58">
            <v>22.842274825786227</v>
          </cell>
          <cell r="K58">
            <v>80430.34</v>
          </cell>
          <cell r="L58">
            <v>22.213768415972563</v>
          </cell>
          <cell r="M58">
            <v>2275.6600000000035</v>
          </cell>
          <cell r="N58">
            <v>0.62850640981366235</v>
          </cell>
          <cell r="O58">
            <v>82706</v>
          </cell>
        </row>
        <row r="59">
          <cell r="B59" t="str">
            <v>7.6 (1)</v>
          </cell>
          <cell r="D59" t="str">
            <v>Pondasi cerucuk, Penyediaan dan Pemancangan</v>
          </cell>
          <cell r="F59" t="str">
            <v>m1</v>
          </cell>
          <cell r="G59">
            <v>24160.32</v>
          </cell>
          <cell r="H59">
            <v>2.0170668700995087</v>
          </cell>
          <cell r="K59">
            <v>0</v>
          </cell>
          <cell r="L59">
            <v>0</v>
          </cell>
          <cell r="M59">
            <v>24160.32</v>
          </cell>
          <cell r="N59">
            <v>2.0170668700995087</v>
          </cell>
          <cell r="O59">
            <v>24160.32</v>
          </cell>
        </row>
        <row r="60">
          <cell r="B60" t="str">
            <v>7.6 (8)</v>
          </cell>
          <cell r="D60" t="str">
            <v>Penyediaan tiang pancang Pipa Baja.</v>
          </cell>
          <cell r="F60" t="str">
            <v>kg</v>
          </cell>
          <cell r="G60">
            <v>330624</v>
          </cell>
          <cell r="H60">
            <v>32.27878502143755</v>
          </cell>
          <cell r="K60">
            <v>330624</v>
          </cell>
          <cell r="L60">
            <v>32.278785021437557</v>
          </cell>
          <cell r="M60">
            <v>0</v>
          </cell>
          <cell r="N60">
            <v>0</v>
          </cell>
          <cell r="O60">
            <v>330624</v>
          </cell>
        </row>
        <row r="61">
          <cell r="B61" t="str">
            <v>7.6 (12)</v>
          </cell>
          <cell r="D61" t="str">
            <v>Pemancangan Tiang Pancang Pipa Baja : Diameter 406,40 mm</v>
          </cell>
          <cell r="F61" t="str">
            <v>m1</v>
          </cell>
          <cell r="G61">
            <v>2688</v>
          </cell>
          <cell r="H61">
            <v>4.0431872360112271</v>
          </cell>
          <cell r="K61">
            <v>2631.25</v>
          </cell>
          <cell r="L61">
            <v>3.9578260471557076</v>
          </cell>
          <cell r="M61">
            <v>0</v>
          </cell>
          <cell r="N61">
            <v>0</v>
          </cell>
          <cell r="O61">
            <v>2631.25</v>
          </cell>
        </row>
        <row r="62">
          <cell r="B62" t="str">
            <v>7.9</v>
          </cell>
          <cell r="D62" t="str">
            <v>Pasangan  Batu</v>
          </cell>
          <cell r="F62" t="str">
            <v>m³</v>
          </cell>
          <cell r="G62">
            <v>1080</v>
          </cell>
          <cell r="H62">
            <v>6.3375752530086062</v>
          </cell>
          <cell r="K62">
            <v>0</v>
          </cell>
          <cell r="L62">
            <v>0</v>
          </cell>
          <cell r="M62">
            <v>1034.45</v>
          </cell>
          <cell r="N62">
            <v>6.0702821485877347</v>
          </cell>
          <cell r="O62">
            <v>1034.45</v>
          </cell>
        </row>
        <row r="63">
          <cell r="B63" t="str">
            <v>7.14</v>
          </cell>
          <cell r="D63" t="str">
            <v>Papan Nama Jembatan</v>
          </cell>
          <cell r="F63" t="str">
            <v>Bh</v>
          </cell>
          <cell r="G63">
            <v>6</v>
          </cell>
          <cell r="H63">
            <v>5.6510869626231454E-2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7.15 (4)</v>
          </cell>
          <cell r="D64" t="str">
            <v>Pembongkaran Bangunan Gedung</v>
          </cell>
          <cell r="F64" t="str">
            <v>m2</v>
          </cell>
          <cell r="G64">
            <v>1200</v>
          </cell>
          <cell r="H64">
            <v>0.67246838886834792</v>
          </cell>
          <cell r="K64">
            <v>1027.17</v>
          </cell>
          <cell r="L64">
            <v>0.57561612916158422</v>
          </cell>
          <cell r="M64">
            <v>0</v>
          </cell>
          <cell r="N64">
            <v>0</v>
          </cell>
          <cell r="O64">
            <v>1027.17</v>
          </cell>
        </row>
        <row r="65">
          <cell r="B65" t="str">
            <v>7.15 (8)</v>
          </cell>
          <cell r="D65" t="str">
            <v>Pembongkaran Jembatan Kayu</v>
          </cell>
          <cell r="F65" t="str">
            <v>m2</v>
          </cell>
          <cell r="G65">
            <v>242.2</v>
          </cell>
          <cell r="H65">
            <v>0.21951771680454668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7.K2</v>
          </cell>
          <cell r="D66" t="str">
            <v>Pemasangan Parapet</v>
          </cell>
          <cell r="F66" t="str">
            <v>Bh</v>
          </cell>
          <cell r="G66">
            <v>12</v>
          </cell>
          <cell r="H66">
            <v>7.4368523621796703E-2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G67" t="str">
            <v>Sub Total Divisi 7</v>
          </cell>
          <cell r="H67">
            <v>88.184999058572245</v>
          </cell>
          <cell r="L67">
            <v>67.964716503646486</v>
          </cell>
          <cell r="N67">
            <v>18.184230671720272</v>
          </cell>
        </row>
        <row r="68">
          <cell r="D68" t="str">
            <v>Divisi 8</v>
          </cell>
          <cell r="E68" t="str">
            <v>PENGEMBALIAN  KONDISI DAN PEKERJAAN MINOR</v>
          </cell>
          <cell r="H68">
            <v>0</v>
          </cell>
        </row>
        <row r="69">
          <cell r="B69" t="str">
            <v>8.4 (2)</v>
          </cell>
          <cell r="D69" t="str">
            <v>Marka Jalan Bukan Thermoplastic</v>
          </cell>
          <cell r="F69" t="str">
            <v>m²</v>
          </cell>
          <cell r="G69">
            <v>203.31</v>
          </cell>
          <cell r="H69">
            <v>0.24959340728371998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8.4 (3)a</v>
          </cell>
          <cell r="D70" t="str">
            <v>Rambu Jalan dengan Permukaan Pemantul Jenis Eng.Grade</v>
          </cell>
          <cell r="F70" t="str">
            <v>bh</v>
          </cell>
          <cell r="G70">
            <v>12</v>
          </cell>
          <cell r="H70">
            <v>7.534782616830861E-2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8.4 (5)</v>
          </cell>
          <cell r="D71" t="str">
            <v>Patok  Pengarah</v>
          </cell>
          <cell r="F71" t="str">
            <v>bh</v>
          </cell>
          <cell r="G71">
            <v>252</v>
          </cell>
          <cell r="H71">
            <v>0.57410898313843517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8.4 (7)</v>
          </cell>
          <cell r="D72" t="str">
            <v>Rel Pengaman</v>
          </cell>
          <cell r="H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8.4 (10)</v>
          </cell>
          <cell r="D73" t="str">
            <v>Kerb Pracetak</v>
          </cell>
          <cell r="F73" t="str">
            <v>m'</v>
          </cell>
          <cell r="G73">
            <v>143.54</v>
          </cell>
          <cell r="H73">
            <v>0.13951900788976732</v>
          </cell>
          <cell r="K73">
            <v>0</v>
          </cell>
          <cell r="L73">
            <v>0</v>
          </cell>
          <cell r="M73">
            <v>102.36</v>
          </cell>
          <cell r="N73">
            <v>9.9492584976986084E-2</v>
          </cell>
          <cell r="O73">
            <v>102.36</v>
          </cell>
        </row>
        <row r="74">
          <cell r="B74" t="str">
            <v>8.7 (3)</v>
          </cell>
          <cell r="D74" t="str">
            <v>Unit Lampu Penerangan Jalan Lengan tunggal Tipe Mercury  250 watt</v>
          </cell>
          <cell r="F74" t="str">
            <v>bh</v>
          </cell>
          <cell r="G74">
            <v>6</v>
          </cell>
          <cell r="H74">
            <v>5.6510869626231454E-2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G75" t="str">
            <v>Sub Total Divisi 8</v>
          </cell>
          <cell r="H75">
            <v>1.0950800941064625</v>
          </cell>
          <cell r="L75">
            <v>0</v>
          </cell>
          <cell r="N75">
            <v>9.9492584976986084E-2</v>
          </cell>
        </row>
        <row r="76">
          <cell r="D76" t="str">
            <v>Divisi  9</v>
          </cell>
          <cell r="E76" t="str">
            <v>PEKERJAAN HARIAN</v>
          </cell>
          <cell r="H76">
            <v>0</v>
          </cell>
        </row>
        <row r="77">
          <cell r="D77" t="str">
            <v>Divisi  10</v>
          </cell>
          <cell r="E77" t="str">
            <v>PEKERJAAN PEMELIHARAAN RUTIN</v>
          </cell>
          <cell r="H77">
            <v>0</v>
          </cell>
        </row>
        <row r="80">
          <cell r="H80">
            <v>99.999999999999972</v>
          </cell>
          <cell r="L80">
            <v>68.80720097881661</v>
          </cell>
          <cell r="N80">
            <v>21.195819344423153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Sheet1"/>
      <sheetName val="REKAP"/>
      <sheetName val="NEGOSIASI"/>
      <sheetName val="MPU"/>
      <sheetName val="SCHEDULE"/>
      <sheetName val="XL4Tes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 M-E"/>
      <sheetName val="Plumbing "/>
      <sheetName val="AC"/>
      <sheetName val="EF"/>
      <sheetName val="Hydrant"/>
      <sheetName val="Elektrikal"/>
      <sheetName val="Telepone"/>
      <sheetName val="Sound System"/>
      <sheetName val="MATV+CCTV+PTR"/>
      <sheetName val="Spek"/>
      <sheetName val="Lampu "/>
      <sheetName val="Harga "/>
      <sheetName val="FINISHING"/>
      <sheetName val="Up &amp; bhn"/>
      <sheetName val="Str"/>
      <sheetName val="DAF-4"/>
      <sheetName val="Hrg.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L10">
            <v>3664.27734375</v>
          </cell>
        </row>
        <row r="16">
          <cell r="L16">
            <v>22167.59765625</v>
          </cell>
        </row>
        <row r="17">
          <cell r="L17">
            <v>36739.8046875</v>
          </cell>
        </row>
        <row r="19">
          <cell r="L19">
            <v>83863.30078125</v>
          </cell>
        </row>
        <row r="82">
          <cell r="L82">
            <v>42140.3125</v>
          </cell>
        </row>
        <row r="84">
          <cell r="L84">
            <v>89484.375</v>
          </cell>
        </row>
        <row r="85">
          <cell r="L85">
            <v>115634.89583333334</v>
          </cell>
        </row>
        <row r="86">
          <cell r="L86">
            <v>165132.8125</v>
          </cell>
        </row>
        <row r="88">
          <cell r="L88">
            <v>289584.375</v>
          </cell>
        </row>
        <row r="97">
          <cell r="L97">
            <v>15884.375</v>
          </cell>
        </row>
        <row r="98">
          <cell r="L98">
            <v>19909.375</v>
          </cell>
        </row>
        <row r="99">
          <cell r="L99">
            <v>30954.166666666664</v>
          </cell>
        </row>
        <row r="100">
          <cell r="L100">
            <v>41615.625</v>
          </cell>
        </row>
        <row r="101">
          <cell r="L101">
            <v>46395.3125</v>
          </cell>
        </row>
        <row r="102">
          <cell r="L102">
            <v>63250</v>
          </cell>
        </row>
        <row r="103">
          <cell r="L103">
            <v>84560.9375</v>
          </cell>
        </row>
        <row r="104">
          <cell r="L104">
            <v>106734.375</v>
          </cell>
        </row>
        <row r="140">
          <cell r="L140">
            <v>10925</v>
          </cell>
        </row>
        <row r="141">
          <cell r="L141">
            <v>14260</v>
          </cell>
        </row>
        <row r="142">
          <cell r="L142">
            <v>22137.5</v>
          </cell>
        </row>
        <row r="143">
          <cell r="L143">
            <v>33810</v>
          </cell>
        </row>
        <row r="146">
          <cell r="L146">
            <v>86480</v>
          </cell>
        </row>
        <row r="147">
          <cell r="L147">
            <v>121095</v>
          </cell>
        </row>
        <row r="148">
          <cell r="L148">
            <v>164795</v>
          </cell>
        </row>
        <row r="153">
          <cell r="L153">
            <v>512555</v>
          </cell>
        </row>
        <row r="169">
          <cell r="L169">
            <v>51390.625</v>
          </cell>
        </row>
        <row r="170">
          <cell r="L170">
            <v>71300</v>
          </cell>
        </row>
        <row r="171">
          <cell r="L171">
            <v>99618.75</v>
          </cell>
        </row>
        <row r="172">
          <cell r="L172">
            <v>126715.625</v>
          </cell>
        </row>
        <row r="173">
          <cell r="L173">
            <v>190756.25</v>
          </cell>
        </row>
        <row r="174">
          <cell r="L174">
            <v>941203.125</v>
          </cell>
        </row>
        <row r="175">
          <cell r="L175">
            <v>1134403.125</v>
          </cell>
        </row>
        <row r="181">
          <cell r="L181">
            <v>161431.25</v>
          </cell>
        </row>
        <row r="183">
          <cell r="L183">
            <v>393300</v>
          </cell>
        </row>
        <row r="184">
          <cell r="L184">
            <v>515703.125</v>
          </cell>
        </row>
        <row r="186">
          <cell r="L186">
            <v>1134403.125</v>
          </cell>
        </row>
        <row r="187">
          <cell r="L187">
            <v>1615606.25</v>
          </cell>
        </row>
        <row r="189">
          <cell r="L189">
            <v>2985256.25</v>
          </cell>
        </row>
        <row r="197">
          <cell r="L197">
            <v>161071.875</v>
          </cell>
        </row>
        <row r="198">
          <cell r="L198">
            <v>253790.625</v>
          </cell>
        </row>
        <row r="217">
          <cell r="L217">
            <v>337237.5</v>
          </cell>
        </row>
        <row r="218">
          <cell r="L218">
            <v>877234.375</v>
          </cell>
        </row>
        <row r="222">
          <cell r="L222">
            <v>533887.5</v>
          </cell>
        </row>
        <row r="225">
          <cell r="L225">
            <v>1475018.75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Harga "/>
      <sheetName val="D.1.5"/>
      <sheetName val="FORM X COST"/>
      <sheetName val="H.Satuan"/>
      <sheetName val="D.2.2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43">
          <cell r="I143">
            <v>45427.25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2">
          <cell r="H12">
            <v>35000</v>
          </cell>
        </row>
        <row r="147">
          <cell r="H147">
            <v>33000</v>
          </cell>
        </row>
        <row r="153">
          <cell r="H153">
            <v>23000</v>
          </cell>
        </row>
      </sheetData>
      <sheetData sheetId="1"/>
      <sheetData sheetId="2" refreshError="1"/>
      <sheetData sheetId="3" refreshError="1">
        <row r="3">
          <cell r="F3" t="str">
            <v>Rehab gedung</v>
          </cell>
        </row>
        <row r="4">
          <cell r="F4" t="str">
            <v>Rehab gedung</v>
          </cell>
        </row>
        <row r="6">
          <cell r="F6">
            <v>2006</v>
          </cell>
        </row>
      </sheetData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"/>
      <sheetName val="ANALISA"/>
      <sheetName val="B Q"/>
      <sheetName val="REKAP"/>
      <sheetName val="NEGOSIASI"/>
      <sheetName val="MPU"/>
      <sheetName val="SCHEDULE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RAB "/>
      <sheetName val="REKAP"/>
      <sheetName val="Jadwal"/>
      <sheetName val="BAhan"/>
      <sheetName val="alat"/>
      <sheetName val="Jadwal (2)"/>
      <sheetName val="metode"/>
    </sheetNames>
    <sheetDataSet>
      <sheetData sheetId="0">
        <row r="9">
          <cell r="I9">
            <v>45000</v>
          </cell>
        </row>
        <row r="11">
          <cell r="I11">
            <v>14000</v>
          </cell>
        </row>
        <row r="12">
          <cell r="I12">
            <v>12900</v>
          </cell>
        </row>
        <row r="15">
          <cell r="I15">
            <v>2500</v>
          </cell>
        </row>
        <row r="16">
          <cell r="I16">
            <v>92400</v>
          </cell>
        </row>
        <row r="17">
          <cell r="I17">
            <v>92150</v>
          </cell>
        </row>
        <row r="18">
          <cell r="I18">
            <v>55000</v>
          </cell>
        </row>
        <row r="19">
          <cell r="I19">
            <v>74500</v>
          </cell>
        </row>
        <row r="20">
          <cell r="I20">
            <v>48500</v>
          </cell>
        </row>
        <row r="21">
          <cell r="I21">
            <v>100500</v>
          </cell>
        </row>
        <row r="23">
          <cell r="I23">
            <v>75000</v>
          </cell>
        </row>
        <row r="25">
          <cell r="I25">
            <v>40000</v>
          </cell>
        </row>
        <row r="27">
          <cell r="I27">
            <v>38000</v>
          </cell>
        </row>
        <row r="32">
          <cell r="I32">
            <v>1750</v>
          </cell>
        </row>
        <row r="33">
          <cell r="I33">
            <v>3500</v>
          </cell>
        </row>
        <row r="34">
          <cell r="I34">
            <v>88000</v>
          </cell>
        </row>
        <row r="36">
          <cell r="I36">
            <v>95000</v>
          </cell>
        </row>
        <row r="37">
          <cell r="I37">
            <v>49000</v>
          </cell>
        </row>
        <row r="38">
          <cell r="I38">
            <v>22000</v>
          </cell>
        </row>
        <row r="39">
          <cell r="I39">
            <v>2400</v>
          </cell>
        </row>
        <row r="40">
          <cell r="I40">
            <v>3000</v>
          </cell>
        </row>
        <row r="41">
          <cell r="I41">
            <v>2400</v>
          </cell>
        </row>
        <row r="42">
          <cell r="I42">
            <v>1600</v>
          </cell>
        </row>
        <row r="43">
          <cell r="I43">
            <v>560</v>
          </cell>
        </row>
        <row r="44">
          <cell r="I44">
            <v>850</v>
          </cell>
        </row>
        <row r="45">
          <cell r="I45">
            <v>4750</v>
          </cell>
        </row>
        <row r="46">
          <cell r="I46">
            <v>2500</v>
          </cell>
        </row>
        <row r="47">
          <cell r="I47">
            <v>6500</v>
          </cell>
        </row>
        <row r="48">
          <cell r="I48">
            <v>9500</v>
          </cell>
        </row>
        <row r="49">
          <cell r="I49">
            <v>16500</v>
          </cell>
        </row>
        <row r="50">
          <cell r="I50">
            <v>15000</v>
          </cell>
        </row>
        <row r="51">
          <cell r="I51">
            <v>18000</v>
          </cell>
        </row>
        <row r="53">
          <cell r="I53">
            <v>3400000</v>
          </cell>
        </row>
        <row r="54">
          <cell r="I54">
            <v>3200000</v>
          </cell>
        </row>
        <row r="55">
          <cell r="I55">
            <v>1800000</v>
          </cell>
        </row>
        <row r="56">
          <cell r="I56">
            <v>3700000</v>
          </cell>
        </row>
        <row r="57">
          <cell r="I57">
            <v>3000000</v>
          </cell>
        </row>
        <row r="58">
          <cell r="I58">
            <v>2050000</v>
          </cell>
        </row>
        <row r="60">
          <cell r="I60">
            <v>560000</v>
          </cell>
        </row>
        <row r="61">
          <cell r="I61">
            <v>600000</v>
          </cell>
        </row>
        <row r="62">
          <cell r="I62">
            <v>20000</v>
          </cell>
        </row>
        <row r="63">
          <cell r="I63">
            <v>18500</v>
          </cell>
        </row>
        <row r="64">
          <cell r="I64">
            <v>30000</v>
          </cell>
        </row>
        <row r="66">
          <cell r="I66">
            <v>5900</v>
          </cell>
        </row>
        <row r="67">
          <cell r="I67">
            <v>7600</v>
          </cell>
        </row>
        <row r="72">
          <cell r="I72">
            <v>16500</v>
          </cell>
        </row>
        <row r="73">
          <cell r="I73">
            <v>22000</v>
          </cell>
        </row>
        <row r="74">
          <cell r="I74">
            <v>24000</v>
          </cell>
        </row>
        <row r="75">
          <cell r="I75">
            <v>44000</v>
          </cell>
        </row>
        <row r="77">
          <cell r="I77">
            <v>975000</v>
          </cell>
        </row>
        <row r="78">
          <cell r="I78">
            <v>75000</v>
          </cell>
        </row>
        <row r="79">
          <cell r="I79">
            <v>590000</v>
          </cell>
        </row>
        <row r="82">
          <cell r="I82">
            <v>14500</v>
          </cell>
        </row>
        <row r="83">
          <cell r="I83">
            <v>22000</v>
          </cell>
        </row>
        <row r="87">
          <cell r="I87">
            <v>72000</v>
          </cell>
        </row>
        <row r="90">
          <cell r="I90">
            <v>82000</v>
          </cell>
        </row>
        <row r="91">
          <cell r="I91">
            <v>19000</v>
          </cell>
        </row>
        <row r="93">
          <cell r="I93">
            <v>20000</v>
          </cell>
        </row>
        <row r="95">
          <cell r="I95">
            <v>9000</v>
          </cell>
        </row>
        <row r="99">
          <cell r="I99">
            <v>18500</v>
          </cell>
        </row>
        <row r="101">
          <cell r="I101">
            <v>68000</v>
          </cell>
        </row>
        <row r="102">
          <cell r="I102">
            <v>8500</v>
          </cell>
        </row>
        <row r="105">
          <cell r="I105">
            <v>9500</v>
          </cell>
        </row>
        <row r="106">
          <cell r="I106">
            <v>38500</v>
          </cell>
        </row>
        <row r="107">
          <cell r="I107">
            <v>1200</v>
          </cell>
        </row>
        <row r="109">
          <cell r="I109">
            <v>11000</v>
          </cell>
        </row>
        <row r="110">
          <cell r="I110">
            <v>22000</v>
          </cell>
        </row>
        <row r="116">
          <cell r="I116">
            <v>50000</v>
          </cell>
        </row>
        <row r="117">
          <cell r="I117">
            <v>4500</v>
          </cell>
        </row>
        <row r="118">
          <cell r="I118">
            <v>7000</v>
          </cell>
        </row>
        <row r="121">
          <cell r="I121">
            <v>58000</v>
          </cell>
        </row>
        <row r="122">
          <cell r="I122">
            <v>55000</v>
          </cell>
        </row>
        <row r="125">
          <cell r="I125">
            <v>80000</v>
          </cell>
        </row>
        <row r="127">
          <cell r="I127">
            <v>57500</v>
          </cell>
        </row>
        <row r="128">
          <cell r="I128">
            <v>82000</v>
          </cell>
        </row>
        <row r="129">
          <cell r="I129">
            <v>275000</v>
          </cell>
        </row>
        <row r="130">
          <cell r="I130">
            <v>165000</v>
          </cell>
        </row>
        <row r="131">
          <cell r="I131">
            <v>5000</v>
          </cell>
        </row>
        <row r="133">
          <cell r="I133">
            <v>5000</v>
          </cell>
        </row>
        <row r="134">
          <cell r="I134">
            <v>406000</v>
          </cell>
        </row>
        <row r="136">
          <cell r="I136">
            <v>1000000</v>
          </cell>
        </row>
        <row r="137">
          <cell r="I137">
            <v>5000</v>
          </cell>
        </row>
        <row r="145">
          <cell r="I145">
            <v>23000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LT 12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el 2"/>
      <sheetName val="rab"/>
      <sheetName val="an"/>
      <sheetName val="hrg sat"/>
      <sheetName val="hrg sat1"/>
      <sheetName val="DAF-1"/>
    </sheetNames>
    <sheetDataSet>
      <sheetData sheetId="0"/>
      <sheetData sheetId="1"/>
      <sheetData sheetId="2"/>
      <sheetData sheetId="3"/>
      <sheetData sheetId="4"/>
      <sheetData sheetId="5" refreshError="1">
        <row r="8">
          <cell r="L8">
            <v>35000</v>
          </cell>
        </row>
        <row r="9">
          <cell r="L9">
            <v>30000</v>
          </cell>
        </row>
        <row r="10">
          <cell r="L10">
            <v>30000</v>
          </cell>
        </row>
        <row r="11">
          <cell r="L11">
            <v>30000</v>
          </cell>
        </row>
        <row r="12">
          <cell r="L12">
            <v>28750</v>
          </cell>
        </row>
        <row r="13">
          <cell r="L13">
            <v>35000</v>
          </cell>
        </row>
        <row r="14">
          <cell r="L14">
            <v>30000</v>
          </cell>
        </row>
        <row r="15">
          <cell r="L15">
            <v>30000</v>
          </cell>
        </row>
        <row r="16">
          <cell r="L16">
            <v>25000</v>
          </cell>
        </row>
        <row r="17">
          <cell r="L17">
            <v>25000</v>
          </cell>
        </row>
        <row r="18">
          <cell r="L18">
            <v>25000</v>
          </cell>
        </row>
        <row r="19">
          <cell r="L19">
            <v>30000</v>
          </cell>
        </row>
        <row r="20">
          <cell r="L20">
            <v>25000</v>
          </cell>
        </row>
        <row r="21">
          <cell r="L21">
            <v>25000</v>
          </cell>
        </row>
        <row r="22">
          <cell r="L22">
            <v>25000</v>
          </cell>
        </row>
        <row r="23">
          <cell r="L23">
            <v>25000</v>
          </cell>
        </row>
        <row r="24">
          <cell r="L24">
            <v>20000</v>
          </cell>
        </row>
        <row r="25">
          <cell r="L25">
            <v>22500</v>
          </cell>
        </row>
        <row r="30">
          <cell r="L30">
            <v>40000</v>
          </cell>
        </row>
        <row r="31">
          <cell r="L31">
            <v>165000</v>
          </cell>
        </row>
        <row r="32">
          <cell r="L32">
            <v>45000</v>
          </cell>
        </row>
        <row r="33">
          <cell r="L33">
            <v>96250</v>
          </cell>
        </row>
        <row r="34">
          <cell r="L34">
            <v>60500</v>
          </cell>
        </row>
        <row r="35">
          <cell r="L35">
            <v>25000</v>
          </cell>
        </row>
        <row r="36">
          <cell r="L36">
            <v>70000</v>
          </cell>
        </row>
        <row r="37">
          <cell r="L37">
            <v>70000</v>
          </cell>
        </row>
        <row r="38">
          <cell r="L38">
            <v>60500</v>
          </cell>
        </row>
        <row r="39">
          <cell r="L39">
            <v>300</v>
          </cell>
        </row>
        <row r="40">
          <cell r="L40">
            <v>5000</v>
          </cell>
        </row>
        <row r="41">
          <cell r="L41">
            <v>800</v>
          </cell>
        </row>
        <row r="42">
          <cell r="L42">
            <v>1705</v>
          </cell>
        </row>
        <row r="43">
          <cell r="L43">
            <v>24750</v>
          </cell>
        </row>
        <row r="44">
          <cell r="L44">
            <v>3600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0</v>
          </cell>
        </row>
        <row r="48">
          <cell r="L48">
            <v>3680</v>
          </cell>
        </row>
        <row r="49">
          <cell r="L49">
            <v>1250</v>
          </cell>
        </row>
        <row r="50">
          <cell r="L50">
            <v>3250</v>
          </cell>
        </row>
        <row r="51">
          <cell r="L51">
            <v>7200</v>
          </cell>
        </row>
        <row r="52">
          <cell r="L52">
            <v>10200</v>
          </cell>
        </row>
        <row r="53">
          <cell r="L53">
            <v>41400</v>
          </cell>
        </row>
        <row r="57">
          <cell r="L57">
            <v>46200</v>
          </cell>
        </row>
        <row r="58">
          <cell r="L58">
            <v>30250</v>
          </cell>
        </row>
        <row r="59">
          <cell r="L59">
            <v>11220</v>
          </cell>
        </row>
        <row r="60">
          <cell r="L60">
            <v>3000</v>
          </cell>
        </row>
        <row r="61">
          <cell r="L61">
            <v>33000</v>
          </cell>
        </row>
        <row r="62">
          <cell r="L62">
            <v>50600</v>
          </cell>
        </row>
        <row r="63">
          <cell r="L63">
            <v>66000</v>
          </cell>
        </row>
        <row r="64">
          <cell r="L64">
            <v>55000</v>
          </cell>
        </row>
        <row r="65">
          <cell r="L65">
            <v>47000</v>
          </cell>
        </row>
        <row r="66">
          <cell r="L66">
            <v>67000</v>
          </cell>
        </row>
        <row r="68">
          <cell r="L68">
            <v>4000</v>
          </cell>
        </row>
        <row r="69">
          <cell r="L69">
            <v>63000</v>
          </cell>
        </row>
        <row r="70">
          <cell r="L70">
            <v>9000000</v>
          </cell>
        </row>
        <row r="71">
          <cell r="L71">
            <v>2750000</v>
          </cell>
        </row>
        <row r="72">
          <cell r="L72">
            <v>3300000</v>
          </cell>
        </row>
        <row r="73">
          <cell r="L73">
            <v>2220000</v>
          </cell>
        </row>
        <row r="74">
          <cell r="L74">
            <v>1500000</v>
          </cell>
        </row>
        <row r="75">
          <cell r="L75">
            <v>935000</v>
          </cell>
        </row>
        <row r="76">
          <cell r="L76">
            <v>9000</v>
          </cell>
        </row>
        <row r="77">
          <cell r="L77">
            <v>9600</v>
          </cell>
        </row>
        <row r="78">
          <cell r="L78">
            <v>9000</v>
          </cell>
        </row>
        <row r="79">
          <cell r="L79">
            <v>4500</v>
          </cell>
        </row>
        <row r="80">
          <cell r="L80">
            <v>27600</v>
          </cell>
        </row>
        <row r="81">
          <cell r="L81">
            <v>11400</v>
          </cell>
        </row>
        <row r="82">
          <cell r="L82">
            <v>32000</v>
          </cell>
        </row>
        <row r="83">
          <cell r="L83">
            <v>10200</v>
          </cell>
        </row>
        <row r="84">
          <cell r="L84">
            <v>12000</v>
          </cell>
        </row>
        <row r="85">
          <cell r="L85">
            <v>5200</v>
          </cell>
        </row>
        <row r="86">
          <cell r="L86">
            <v>6750</v>
          </cell>
        </row>
        <row r="87">
          <cell r="L87">
            <v>42000</v>
          </cell>
        </row>
        <row r="88">
          <cell r="L88">
            <v>54000</v>
          </cell>
        </row>
        <row r="89">
          <cell r="L89">
            <v>24000</v>
          </cell>
        </row>
        <row r="90">
          <cell r="L90">
            <v>5500</v>
          </cell>
        </row>
        <row r="91">
          <cell r="L91">
            <v>5400</v>
          </cell>
        </row>
        <row r="92">
          <cell r="L92">
            <v>7200</v>
          </cell>
        </row>
        <row r="93">
          <cell r="L93">
            <v>1500000</v>
          </cell>
        </row>
        <row r="94">
          <cell r="L94">
            <v>1800</v>
          </cell>
        </row>
        <row r="95">
          <cell r="L95">
            <v>16000</v>
          </cell>
        </row>
        <row r="96">
          <cell r="L96">
            <v>6300</v>
          </cell>
        </row>
        <row r="97">
          <cell r="L97">
            <v>32400</v>
          </cell>
        </row>
        <row r="98">
          <cell r="L98">
            <v>16350</v>
          </cell>
        </row>
        <row r="99">
          <cell r="L99">
            <v>25000</v>
          </cell>
        </row>
        <row r="100">
          <cell r="L100">
            <v>94100</v>
          </cell>
        </row>
        <row r="101">
          <cell r="L101">
            <v>21000</v>
          </cell>
        </row>
        <row r="102">
          <cell r="L102">
            <v>84000</v>
          </cell>
        </row>
        <row r="103">
          <cell r="L103">
            <v>102000</v>
          </cell>
        </row>
        <row r="104">
          <cell r="L104">
            <v>64800</v>
          </cell>
        </row>
        <row r="105">
          <cell r="L105">
            <v>266400</v>
          </cell>
        </row>
      </sheetData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TOTAL"/>
      <sheetName val="DAF_1"/>
      <sheetName val="DAF_2"/>
      <sheetName val="DAF_3"/>
      <sheetName val="DAF_4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Week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Bag_1"/>
      <sheetName val="DAFTAR 7"/>
      <sheetName val="DAF_1"/>
      <sheetName val="DAFTAR_8"/>
      <sheetName val="304-06"/>
      <sheetName val="304_06"/>
      <sheetName val="_BQ-PS&amp;A.xlsÝCAT_HRG"/>
      <sheetName val="PAD-F"/>
      <sheetName val="Mall"/>
      <sheetName val="SAT-BHN"/>
      <sheetName val="data grafik"/>
      <sheetName val="Cover"/>
      <sheetName val="HRG BHN"/>
      <sheetName val="Material"/>
      <sheetName val="A"/>
      <sheetName val="Fill this out first___"/>
      <sheetName val="Cover Daf_2"/>
      <sheetName val="DivVII"/>
      <sheetName val="DAFTAR HARGA"/>
      <sheetName val="BQ"/>
      <sheetName val="LAMP_AB "/>
      <sheetName val="BQ-E20-02(Rp)"/>
      <sheetName val="Anl"/>
      <sheetName val="I_KAMAR"/>
      <sheetName val="DAF_2"/>
      <sheetName val="DAF_3"/>
      <sheetName val="DAF_4"/>
      <sheetName val="TE TS FA LAN MATV"/>
      <sheetName val="rab - persiapan &amp; lantai-1"/>
      <sheetName val="daftar harsat"/>
      <sheetName val="DAFTAR NO_1_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Material"/>
      <sheetName val="Mall"/>
      <sheetName val="DAFTAR 7"/>
      <sheetName val="DAFTAR_8"/>
      <sheetName val="DAF_1"/>
      <sheetName val="PAD-F"/>
      <sheetName val="A"/>
      <sheetName val="SAT-BHN"/>
      <sheetName val="_BQ-PS&amp;A.xlsÝCAT_HRG"/>
      <sheetName val="data grafik"/>
      <sheetName val="Cover"/>
      <sheetName val="Fill this out first___"/>
      <sheetName val="304-06"/>
      <sheetName val="304_06"/>
      <sheetName val="Bag_1"/>
      <sheetName val="HRG BHN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Cover Daf_2"/>
      <sheetName val="rab - persiapan &amp; lantai-1"/>
      <sheetName val="Anl"/>
      <sheetName val="DivVII"/>
      <sheetName val="DAFTAR HARGA"/>
      <sheetName val="I_KAMAR"/>
      <sheetName val="BQ"/>
      <sheetName val="BQ-E20-02(Rp)"/>
      <sheetName val="daftar harsat"/>
      <sheetName val="DAF_2"/>
      <sheetName val="DAF_3"/>
      <sheetName val="DAF_4"/>
      <sheetName val="TE TS FA LAN MATV"/>
      <sheetName val="LAMP_AB "/>
      <sheetName val="DAFTAR NO_1_PRELIM"/>
      <sheetName val="S-Curve"/>
      <sheetName val="DETAIL"/>
      <sheetName val="Analisa"/>
      <sheetName val="daf_3_OK_"/>
      <sheetName val="daf-3(OK)"/>
      <sheetName val="daf_7_OK_"/>
      <sheetName val="daf-7(OK)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.4"/>
      <sheetName val="JW"/>
      <sheetName val="JA"/>
      <sheetName val="JB"/>
      <sheetName val="010-111"/>
      <sheetName val="112-885"/>
      <sheetName val="Anl.+"/>
      <sheetName val="Anl.BOW"/>
      <sheetName val="P"/>
      <sheetName val="L"/>
      <sheetName val="M"/>
      <sheetName val="E"/>
      <sheetName val="REKAN"/>
      <sheetName val="PB"/>
      <sheetName val="K.8"/>
      <sheetName val="K.9"/>
      <sheetName val="JU"/>
      <sheetName val="BAG_2"/>
      <sheetName val="K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522">
          <cell r="A5522" t="str">
            <v>ANALISA HARGA SATUAN</v>
          </cell>
          <cell r="L5522" t="str">
            <v>KODE</v>
          </cell>
        </row>
        <row r="5523">
          <cell r="A5523" t="str">
            <v>PASANG PAVING BLOK (INTER BLOK)</v>
          </cell>
        </row>
        <row r="5524">
          <cell r="A5524" t="str">
            <v>(MENGGUNAKAN BURUH)</v>
          </cell>
          <cell r="L5524" t="str">
            <v>Supl XII</v>
          </cell>
        </row>
        <row r="5526">
          <cell r="A5526" t="str">
            <v xml:space="preserve"> PROPINSI            :</v>
          </cell>
          <cell r="C5526" t="str">
            <v>LAMPUNG</v>
          </cell>
          <cell r="E5526" t="str">
            <v>KODE</v>
          </cell>
          <cell r="F5526" t="str">
            <v xml:space="preserve">KOTA </v>
          </cell>
          <cell r="H5526" t="str">
            <v>KODE</v>
          </cell>
          <cell r="I5526" t="str">
            <v xml:space="preserve"> DISIAPKAN OLEH :</v>
          </cell>
          <cell r="K5526" t="str">
            <v>TANGGAL</v>
          </cell>
        </row>
        <row r="5527">
          <cell r="E5527" t="str">
            <v>[071]</v>
          </cell>
          <cell r="F5527" t="str">
            <v>BANDAR LAMPUNG</v>
          </cell>
          <cell r="H5527" t="str">
            <v>[018]</v>
          </cell>
          <cell r="I5527" t="str">
            <v>CV.PUTRA SILIWANGI JAYA</v>
          </cell>
          <cell r="K5527" t="str">
            <v>05 Agustus 2005</v>
          </cell>
        </row>
        <row r="5530">
          <cell r="A5530" t="str">
            <v xml:space="preserve"> URAIAN</v>
          </cell>
          <cell r="F5530" t="str">
            <v xml:space="preserve"> ANGGAPAN / ASUMSI</v>
          </cell>
        </row>
        <row r="5531">
          <cell r="A5531" t="str">
            <v xml:space="preserve"> 1.</v>
          </cell>
          <cell r="B5531" t="str">
            <v>Paving block diadakan leveransir dilokasi</v>
          </cell>
          <cell r="F5531" t="str">
            <v xml:space="preserve"> 1. Lapisan bawah diberi pasir urug tebal 5 cm</v>
          </cell>
        </row>
        <row r="5532">
          <cell r="B5532" t="str">
            <v>proyek</v>
          </cell>
          <cell r="F5532" t="str">
            <v xml:space="preserve"> 2. Bidang yang akan dipasang paving diratakan terlebih dahulu dan dipadatkan</v>
          </cell>
        </row>
        <row r="5533">
          <cell r="A5533" t="str">
            <v>2.</v>
          </cell>
          <cell r="B5533" t="str">
            <v>Pasir urug alas tebal 5 cm padat atau 4 - 8</v>
          </cell>
          <cell r="F5533" t="str">
            <v xml:space="preserve"> 3. Paving Blok 1 M2 sebanyak 38 buah tebal 8 cm</v>
          </cell>
        </row>
        <row r="5534">
          <cell r="B5534" t="str">
            <v>cm gembur dia &lt; 9,5 cm kadar air maksimum</v>
          </cell>
          <cell r="F5534" t="str">
            <v xml:space="preserve"> 4. Menggunakan tenaga manusia 175 m2/hari</v>
          </cell>
        </row>
        <row r="5535">
          <cell r="B5535" t="str">
            <v>10%</v>
          </cell>
          <cell r="F5535" t="str">
            <v xml:space="preserve"> 5. Paving block mempunyai kekuatan tekan 250 kg/cm2</v>
          </cell>
        </row>
        <row r="5536">
          <cell r="A5536" t="str">
            <v>3.</v>
          </cell>
          <cell r="B5536" t="str">
            <v>Paving block 38 buah/m2</v>
          </cell>
          <cell r="F5536" t="str">
            <v xml:space="preserve"> 6. Pasir pengisi/filler sand dia &lt; 4,5 mm, 0,75 m3/100 m2</v>
          </cell>
        </row>
        <row r="5537">
          <cell r="A5537" t="str">
            <v>4.</v>
          </cell>
          <cell r="B5537" t="str">
            <v>Pasir pengisi /pasir pasang atau filler sand</v>
          </cell>
          <cell r="F5537" t="str">
            <v xml:space="preserve"> 7. Alat bantu 1 set</v>
          </cell>
        </row>
        <row r="5538">
          <cell r="B5538" t="str">
            <v>0,75 m3/ 100 m2 dia &lt; 4,5 mm dicampur pasir</v>
          </cell>
        </row>
        <row r="5539">
          <cell r="B5539" t="str">
            <v>urug 10% lebar net 2 - 4 mm</v>
          </cell>
        </row>
        <row r="5542">
          <cell r="F5542" t="str">
            <v xml:space="preserve"> </v>
          </cell>
        </row>
        <row r="5543">
          <cell r="B5543" t="str">
            <v>PEKERJA</v>
          </cell>
          <cell r="E5543" t="str">
            <v>JUMLAH</v>
          </cell>
          <cell r="F5543" t="str">
            <v>HARI</v>
          </cell>
          <cell r="G5543" t="str">
            <v>KODE</v>
          </cell>
          <cell r="H5543" t="str">
            <v>TOTAL VOL</v>
          </cell>
          <cell r="I5543" t="str">
            <v>UPAH</v>
          </cell>
          <cell r="J5543" t="str">
            <v>BIAYA</v>
          </cell>
          <cell r="K5543" t="str">
            <v>SUB TOTAL</v>
          </cell>
        </row>
        <row r="5544">
          <cell r="E5544" t="str">
            <v>ORANG</v>
          </cell>
          <cell r="H5544" t="str">
            <v>(Orang-hari)</v>
          </cell>
          <cell r="I5544" t="str">
            <v>(Rp.)</v>
          </cell>
          <cell r="J5544" t="str">
            <v>(Rp)</v>
          </cell>
          <cell r="K5544" t="str">
            <v>(Rp)</v>
          </cell>
        </row>
        <row r="5546">
          <cell r="A5546" t="str">
            <v>P</v>
          </cell>
          <cell r="B5546" t="str">
            <v xml:space="preserve"> Buruh terampil</v>
          </cell>
          <cell r="E5546">
            <v>10</v>
          </cell>
          <cell r="F5546">
            <v>1</v>
          </cell>
          <cell r="G5546" t="str">
            <v>L 106</v>
          </cell>
          <cell r="H5546">
            <v>10</v>
          </cell>
          <cell r="I5546">
            <v>24800</v>
          </cell>
          <cell r="J5546">
            <v>248000</v>
          </cell>
        </row>
        <row r="5547">
          <cell r="A5547" t="str">
            <v>E</v>
          </cell>
          <cell r="B5547" t="str">
            <v>Operator terampil</v>
          </cell>
          <cell r="E5547">
            <v>2</v>
          </cell>
          <cell r="F5547">
            <v>1</v>
          </cell>
          <cell r="G5547" t="str">
            <v>L 081</v>
          </cell>
          <cell r="H5547">
            <v>2</v>
          </cell>
          <cell r="I5547">
            <v>34400</v>
          </cell>
          <cell r="J5547">
            <v>68800</v>
          </cell>
        </row>
        <row r="5548">
          <cell r="A5548" t="str">
            <v>K</v>
          </cell>
          <cell r="B5548" t="str">
            <v xml:space="preserve"> Mandor</v>
          </cell>
          <cell r="E5548">
            <v>1</v>
          </cell>
          <cell r="F5548">
            <v>1</v>
          </cell>
          <cell r="G5548" t="str">
            <v>L 061</v>
          </cell>
          <cell r="H5548">
            <v>1</v>
          </cell>
          <cell r="I5548">
            <v>34400</v>
          </cell>
          <cell r="J5548">
            <v>34400</v>
          </cell>
        </row>
        <row r="5549">
          <cell r="A5549" t="str">
            <v>E</v>
          </cell>
        </row>
        <row r="5550">
          <cell r="A5550" t="str">
            <v>R</v>
          </cell>
        </row>
        <row r="5551">
          <cell r="A5551" t="str">
            <v>J</v>
          </cell>
        </row>
        <row r="5552">
          <cell r="A5552" t="str">
            <v>A</v>
          </cell>
        </row>
        <row r="5560">
          <cell r="D5560" t="str">
            <v xml:space="preserve"> JUMLAH BIAYA UNTUK PEKERJA</v>
          </cell>
          <cell r="L5560">
            <v>351200</v>
          </cell>
        </row>
        <row r="5561">
          <cell r="B5561" t="str">
            <v>MATERIAL</v>
          </cell>
          <cell r="F5561" t="str">
            <v>SATUAN</v>
          </cell>
          <cell r="G5561" t="str">
            <v>KODE</v>
          </cell>
          <cell r="H5561" t="str">
            <v>TOTAL VOL</v>
          </cell>
          <cell r="I5561" t="str">
            <v>H A R G A</v>
          </cell>
          <cell r="J5561" t="str">
            <v>BIAYA</v>
          </cell>
          <cell r="K5561" t="str">
            <v>SUB TOTAL</v>
          </cell>
        </row>
        <row r="5562">
          <cell r="I5562" t="str">
            <v>(Rp/Satuan)</v>
          </cell>
          <cell r="J5562" t="str">
            <v>(Rp)</v>
          </cell>
          <cell r="K5562" t="str">
            <v>(Rp)</v>
          </cell>
        </row>
        <row r="5563">
          <cell r="A5563" t="str">
            <v xml:space="preserve"> </v>
          </cell>
        </row>
        <row r="5564">
          <cell r="A5564" t="str">
            <v>M</v>
          </cell>
          <cell r="B5564" t="str">
            <v>Paving blok 8 cm</v>
          </cell>
          <cell r="F5564" t="str">
            <v>Buah</v>
          </cell>
          <cell r="G5564" t="str">
            <v>B 004</v>
          </cell>
          <cell r="H5564">
            <v>6300</v>
          </cell>
          <cell r="I5564">
            <v>1100</v>
          </cell>
          <cell r="J5564">
            <v>6930000</v>
          </cell>
        </row>
        <row r="5565">
          <cell r="A5565" t="str">
            <v>A</v>
          </cell>
          <cell r="B5565" t="str">
            <v>Pasir urug</v>
          </cell>
          <cell r="F5565" t="str">
            <v>M3</v>
          </cell>
          <cell r="G5565" t="str">
            <v>M 040</v>
          </cell>
          <cell r="H5565">
            <v>8.75</v>
          </cell>
          <cell r="I5565">
            <v>69210</v>
          </cell>
          <cell r="J5565">
            <v>605587.5</v>
          </cell>
        </row>
        <row r="5566">
          <cell r="A5566" t="str">
            <v>T</v>
          </cell>
          <cell r="B5566" t="str">
            <v>Pasir Pasang</v>
          </cell>
          <cell r="F5566" t="str">
            <v>M3</v>
          </cell>
          <cell r="G5566" t="str">
            <v>M 041a</v>
          </cell>
          <cell r="H5566">
            <v>1.31</v>
          </cell>
          <cell r="I5566">
            <v>69210</v>
          </cell>
          <cell r="J5566">
            <v>90665.1</v>
          </cell>
        </row>
        <row r="5567">
          <cell r="A5567" t="str">
            <v>E</v>
          </cell>
          <cell r="B5567" t="str">
            <v>Alat bantu (set @ 3 alat)</v>
          </cell>
          <cell r="F5567" t="str">
            <v>set</v>
          </cell>
          <cell r="G5567" t="str">
            <v>M 170</v>
          </cell>
          <cell r="H5567">
            <v>0.05</v>
          </cell>
          <cell r="I5567">
            <v>49935</v>
          </cell>
          <cell r="J5567">
            <v>2496.75</v>
          </cell>
        </row>
        <row r="5568">
          <cell r="A5568" t="str">
            <v>R</v>
          </cell>
        </row>
        <row r="5569">
          <cell r="A5569" t="str">
            <v>I</v>
          </cell>
        </row>
        <row r="5570">
          <cell r="A5570" t="str">
            <v>A</v>
          </cell>
        </row>
        <row r="5571">
          <cell r="A5571" t="str">
            <v>L</v>
          </cell>
        </row>
        <row r="5573">
          <cell r="E5573" t="str">
            <v xml:space="preserve"> </v>
          </cell>
        </row>
        <row r="5574">
          <cell r="E5574" t="str">
            <v xml:space="preserve"> </v>
          </cell>
        </row>
        <row r="5575">
          <cell r="E5575" t="str">
            <v xml:space="preserve"> </v>
          </cell>
        </row>
        <row r="5576">
          <cell r="B5576" t="str">
            <v xml:space="preserve"> </v>
          </cell>
          <cell r="E5576" t="str">
            <v xml:space="preserve"> </v>
          </cell>
          <cell r="F5576" t="str">
            <v xml:space="preserve"> </v>
          </cell>
          <cell r="G5576" t="str">
            <v xml:space="preserve"> </v>
          </cell>
          <cell r="H5576" t="str">
            <v xml:space="preserve"> </v>
          </cell>
          <cell r="I5576" t="str">
            <v xml:space="preserve"> </v>
          </cell>
        </row>
        <row r="5578">
          <cell r="D5578" t="str">
            <v xml:space="preserve"> JUMLAH BIAYA UNTUK MATERIAL</v>
          </cell>
          <cell r="L5578">
            <v>7628749.3499999996</v>
          </cell>
        </row>
        <row r="5579">
          <cell r="B5579" t="str">
            <v>PERALATAN</v>
          </cell>
          <cell r="E5579" t="str">
            <v>JUMLAH</v>
          </cell>
          <cell r="F5579" t="str">
            <v xml:space="preserve">HARI </v>
          </cell>
          <cell r="G5579" t="str">
            <v>KODE</v>
          </cell>
          <cell r="H5579" t="str">
            <v>JAM KERJA</v>
          </cell>
          <cell r="I5579" t="str">
            <v>HARGA</v>
          </cell>
          <cell r="J5579" t="str">
            <v>BIAYA</v>
          </cell>
          <cell r="K5579" t="str">
            <v>SUB TOTAL</v>
          </cell>
        </row>
        <row r="5580">
          <cell r="E5580" t="str">
            <v>ALAT</v>
          </cell>
          <cell r="F5580" t="str">
            <v>KERJA</v>
          </cell>
          <cell r="I5580" t="str">
            <v>(Rp/Jam)</v>
          </cell>
          <cell r="J5580" t="str">
            <v>(Rp)</v>
          </cell>
          <cell r="K5580" t="str">
            <v>(Rp)</v>
          </cell>
        </row>
        <row r="5582">
          <cell r="A5582" t="str">
            <v>P</v>
          </cell>
          <cell r="B5582" t="str">
            <v>Vibrator Plate 4 HP</v>
          </cell>
          <cell r="E5582">
            <v>2</v>
          </cell>
          <cell r="F5582">
            <v>1</v>
          </cell>
          <cell r="G5582" t="str">
            <v>E 088</v>
          </cell>
          <cell r="H5582">
            <v>10</v>
          </cell>
          <cell r="I5582">
            <v>44930</v>
          </cell>
          <cell r="J5582">
            <v>449300</v>
          </cell>
        </row>
        <row r="5583">
          <cell r="A5583" t="str">
            <v>E</v>
          </cell>
        </row>
        <row r="5584">
          <cell r="A5584" t="str">
            <v>R</v>
          </cell>
        </row>
        <row r="5585">
          <cell r="A5585" t="str">
            <v>A</v>
          </cell>
        </row>
        <row r="5586">
          <cell r="A5586" t="str">
            <v>L</v>
          </cell>
        </row>
        <row r="5587">
          <cell r="A5587" t="str">
            <v>A</v>
          </cell>
        </row>
        <row r="5588">
          <cell r="A5588" t="str">
            <v>T</v>
          </cell>
        </row>
        <row r="5589">
          <cell r="A5589" t="str">
            <v>A</v>
          </cell>
        </row>
        <row r="5590">
          <cell r="A5590" t="str">
            <v>N</v>
          </cell>
        </row>
        <row r="5596">
          <cell r="D5596" t="str">
            <v xml:space="preserve"> JUMLAH BIAYA UNTUK PERALATAN</v>
          </cell>
          <cell r="L5596">
            <v>449300</v>
          </cell>
        </row>
        <row r="5597">
          <cell r="J5597" t="str">
            <v xml:space="preserve"> T O T A L (Rp)</v>
          </cell>
          <cell r="L5597">
            <v>8429249.3499999996</v>
          </cell>
        </row>
        <row r="5599">
          <cell r="B5599" t="str">
            <v>VOLUME  :</v>
          </cell>
          <cell r="C5599">
            <v>175</v>
          </cell>
          <cell r="E5599" t="str">
            <v>SATUAN  :</v>
          </cell>
          <cell r="F5599" t="str">
            <v>M2</v>
          </cell>
          <cell r="H5599" t="str">
            <v>HARGA SATUAN  :</v>
          </cell>
          <cell r="I5599">
            <v>48167.14</v>
          </cell>
          <cell r="J5599" t="str">
            <v xml:space="preserve">                  per</v>
          </cell>
          <cell r="K5599" t="str">
            <v>M2</v>
          </cell>
        </row>
        <row r="5602">
          <cell r="A5602" t="str">
            <v>ANALISA HARGA SATUAN</v>
          </cell>
          <cell r="L5602" t="str">
            <v>KODE</v>
          </cell>
        </row>
        <row r="5603">
          <cell r="A5603" t="str">
            <v>BETON STRUKTUR TAK BERTULANG</v>
          </cell>
        </row>
        <row r="5604">
          <cell r="A5604" t="str">
            <v>(MENGGUNAKAN BURUH)</v>
          </cell>
          <cell r="L5604" t="str">
            <v>G.44</v>
          </cell>
        </row>
        <row r="5606">
          <cell r="A5606" t="str">
            <v xml:space="preserve"> PROPINSI            :</v>
          </cell>
          <cell r="C5606" t="str">
            <v>LAMPUNG</v>
          </cell>
          <cell r="E5606" t="str">
            <v>KODE</v>
          </cell>
          <cell r="F5606" t="str">
            <v xml:space="preserve">KOTA </v>
          </cell>
          <cell r="H5606" t="str">
            <v>KODE</v>
          </cell>
          <cell r="I5606" t="str">
            <v xml:space="preserve"> DISIAPKAN OLEH :</v>
          </cell>
          <cell r="K5606" t="str">
            <v>TANGGAL</v>
          </cell>
        </row>
        <row r="5607">
          <cell r="E5607" t="str">
            <v>[071]</v>
          </cell>
          <cell r="F5607" t="str">
            <v>BANDAR LAMPUNG</v>
          </cell>
          <cell r="H5607" t="str">
            <v>[018]</v>
          </cell>
          <cell r="I5607" t="str">
            <v>CV.PUTRA SILIWANGI JAYA</v>
          </cell>
          <cell r="K5607" t="str">
            <v>05 Agustus 2005</v>
          </cell>
        </row>
        <row r="5610">
          <cell r="A5610" t="str">
            <v xml:space="preserve"> URAIAN</v>
          </cell>
          <cell r="F5610" t="str">
            <v xml:space="preserve"> ANGGAPAN / ASUMSI</v>
          </cell>
        </row>
        <row r="5611">
          <cell r="A5611" t="str">
            <v>1.</v>
          </cell>
          <cell r="B5611" t="str">
            <v>Pemasok mengirim material</v>
          </cell>
          <cell r="F5611" t="str">
            <v xml:space="preserve"> 1. Bahan-bahan dasar dikirim ke lokasi pekerjaan oleh pemasok</v>
          </cell>
        </row>
        <row r="5612">
          <cell r="A5612" t="str">
            <v>2.</v>
          </cell>
          <cell r="B5612" t="str">
            <v>Acuan dipasang</v>
          </cell>
          <cell r="F5612" t="str">
            <v xml:space="preserve"> 2. Dipakai agresi pecah dan tersaring yang termurah</v>
          </cell>
        </row>
        <row r="5613">
          <cell r="A5613" t="str">
            <v>3.</v>
          </cell>
          <cell r="B5613" t="str">
            <v>Beton diaduk di lokasi pekerjaan</v>
          </cell>
          <cell r="F5613" t="str">
            <v xml:space="preserve"> 3. Dicor 6,0 m3/hari dengan 50 adukan/6 jam/hari</v>
          </cell>
        </row>
        <row r="5614">
          <cell r="A5614" t="str">
            <v>4.</v>
          </cell>
          <cell r="B5614" t="str">
            <v>Beton dicor dan digetar dengan padat</v>
          </cell>
          <cell r="F5614" t="str">
            <v xml:space="preserve"> 4. Adukan 1 Pc : 3 Ps : 6 Kr</v>
          </cell>
        </row>
        <row r="5615">
          <cell r="F5615" t="str">
            <v xml:space="preserve"> 5. Tidak termasuk acuan dan tulangan besi beton yang sedang dipasang</v>
          </cell>
        </row>
        <row r="5616">
          <cell r="F5616" t="str">
            <v xml:space="preserve"> 6. Untuk pekerjaan100 m3/hari</v>
          </cell>
        </row>
        <row r="5622">
          <cell r="F5622" t="str">
            <v xml:space="preserve"> </v>
          </cell>
        </row>
        <row r="5623">
          <cell r="B5623" t="str">
            <v>PEKERJA</v>
          </cell>
          <cell r="E5623" t="str">
            <v>JUMLAH</v>
          </cell>
          <cell r="F5623" t="str">
            <v>HARI</v>
          </cell>
          <cell r="G5623" t="str">
            <v>KODE</v>
          </cell>
          <cell r="H5623" t="str">
            <v>TOTAL VOL</v>
          </cell>
          <cell r="I5623" t="str">
            <v>UPAH</v>
          </cell>
          <cell r="J5623" t="str">
            <v>BIAYA</v>
          </cell>
          <cell r="K5623" t="str">
            <v>SUB TOTAL</v>
          </cell>
        </row>
        <row r="5624">
          <cell r="E5624" t="str">
            <v>ORANG</v>
          </cell>
          <cell r="H5624" t="str">
            <v>(Orang-hari)</v>
          </cell>
          <cell r="I5624" t="str">
            <v>(Rp/Org/Hari)</v>
          </cell>
          <cell r="J5624" t="str">
            <v>(Rp)</v>
          </cell>
          <cell r="K5624" t="str">
            <v>(Rp)</v>
          </cell>
        </row>
        <row r="5626">
          <cell r="A5626" t="str">
            <v>P</v>
          </cell>
          <cell r="B5626" t="str">
            <v xml:space="preserve"> Buruh tak terampil</v>
          </cell>
          <cell r="E5626">
            <v>600</v>
          </cell>
          <cell r="F5626">
            <v>1</v>
          </cell>
          <cell r="G5626" t="str">
            <v>L 101</v>
          </cell>
          <cell r="H5626">
            <v>600</v>
          </cell>
          <cell r="I5626">
            <v>21800</v>
          </cell>
          <cell r="J5626">
            <v>13080000</v>
          </cell>
        </row>
        <row r="5627">
          <cell r="A5627" t="str">
            <v>E</v>
          </cell>
          <cell r="B5627" t="str">
            <v xml:space="preserve"> Mandor</v>
          </cell>
          <cell r="E5627">
            <v>30</v>
          </cell>
          <cell r="F5627">
            <v>1</v>
          </cell>
          <cell r="G5627" t="str">
            <v>L 061</v>
          </cell>
          <cell r="H5627">
            <v>30</v>
          </cell>
          <cell r="I5627">
            <v>34400</v>
          </cell>
          <cell r="J5627">
            <v>1032000</v>
          </cell>
        </row>
        <row r="5628">
          <cell r="A5628" t="str">
            <v>K</v>
          </cell>
          <cell r="B5628" t="str">
            <v>Tukang Batu</v>
          </cell>
          <cell r="E5628">
            <v>50</v>
          </cell>
          <cell r="F5628">
            <v>1</v>
          </cell>
          <cell r="G5628" t="str">
            <v>L 079</v>
          </cell>
          <cell r="H5628">
            <v>50</v>
          </cell>
          <cell r="I5628">
            <v>31400</v>
          </cell>
          <cell r="J5628">
            <v>1570000</v>
          </cell>
        </row>
        <row r="5629">
          <cell r="A5629" t="str">
            <v>E</v>
          </cell>
          <cell r="B5629" t="str">
            <v xml:space="preserve"> Kepala tukang</v>
          </cell>
          <cell r="E5629">
            <v>5</v>
          </cell>
          <cell r="F5629">
            <v>1</v>
          </cell>
          <cell r="G5629" t="str">
            <v>L 073</v>
          </cell>
          <cell r="H5629">
            <v>5</v>
          </cell>
          <cell r="I5629">
            <v>34400</v>
          </cell>
          <cell r="J5629">
            <v>172000</v>
          </cell>
        </row>
        <row r="5630">
          <cell r="A5630" t="str">
            <v>R</v>
          </cell>
        </row>
        <row r="5631">
          <cell r="A5631" t="str">
            <v>J</v>
          </cell>
        </row>
        <row r="5632">
          <cell r="A5632" t="str">
            <v>A</v>
          </cell>
        </row>
        <row r="5640">
          <cell r="D5640" t="str">
            <v xml:space="preserve"> JUMLAH BIAYA UNTUK PEKERJA</v>
          </cell>
          <cell r="L5640">
            <v>15854000</v>
          </cell>
        </row>
        <row r="5641">
          <cell r="B5641" t="str">
            <v>MATERIAL</v>
          </cell>
          <cell r="F5641" t="str">
            <v>SATUAN</v>
          </cell>
          <cell r="G5641" t="str">
            <v>KODE</v>
          </cell>
          <cell r="H5641" t="str">
            <v>TOTAL VOL</v>
          </cell>
          <cell r="I5641" t="str">
            <v>H A R G A</v>
          </cell>
          <cell r="J5641" t="str">
            <v>BIAYA</v>
          </cell>
          <cell r="K5641" t="str">
            <v>SUB TOTAL</v>
          </cell>
        </row>
        <row r="5642">
          <cell r="I5642" t="str">
            <v>(Rp/Satuan)</v>
          </cell>
          <cell r="J5642" t="str">
            <v>(Rp)</v>
          </cell>
          <cell r="K5642" t="str">
            <v>(Rp)</v>
          </cell>
        </row>
        <row r="5643">
          <cell r="A5643" t="str">
            <v xml:space="preserve"> </v>
          </cell>
        </row>
        <row r="5644">
          <cell r="A5644" t="str">
            <v>M</v>
          </cell>
          <cell r="B5644" t="str">
            <v>Pasir beton</v>
          </cell>
          <cell r="F5644" t="str">
            <v>M3</v>
          </cell>
          <cell r="G5644" t="str">
            <v>M 041</v>
          </cell>
          <cell r="H5644">
            <v>50</v>
          </cell>
          <cell r="I5644">
            <v>69210</v>
          </cell>
          <cell r="J5644">
            <v>3460500</v>
          </cell>
        </row>
        <row r="5645">
          <cell r="A5645" t="str">
            <v>A</v>
          </cell>
          <cell r="B5645" t="str">
            <v>Semen</v>
          </cell>
          <cell r="F5645" t="str">
            <v>50 Kg</v>
          </cell>
          <cell r="G5645" t="str">
            <v>M 080</v>
          </cell>
          <cell r="H5645">
            <v>525.82000000000005</v>
          </cell>
          <cell r="I5645">
            <v>30960</v>
          </cell>
          <cell r="J5645">
            <v>16279387.199999999</v>
          </cell>
        </row>
        <row r="5646">
          <cell r="A5646" t="str">
            <v>T</v>
          </cell>
          <cell r="B5646" t="str">
            <v>Batu Koral/Kerikil</v>
          </cell>
          <cell r="F5646" t="str">
            <v>M3</v>
          </cell>
          <cell r="G5646" t="str">
            <v xml:space="preserve"> </v>
          </cell>
          <cell r="H5646">
            <v>100</v>
          </cell>
          <cell r="I5646">
            <v>34950</v>
          </cell>
          <cell r="J5646">
            <v>3495000</v>
          </cell>
        </row>
        <row r="5647">
          <cell r="A5647" t="str">
            <v>E</v>
          </cell>
        </row>
        <row r="5648">
          <cell r="A5648" t="str">
            <v>R</v>
          </cell>
        </row>
        <row r="5649">
          <cell r="A5649" t="str">
            <v>I</v>
          </cell>
        </row>
        <row r="5650">
          <cell r="A5650" t="str">
            <v>A</v>
          </cell>
        </row>
        <row r="5651">
          <cell r="A5651" t="str">
            <v>L</v>
          </cell>
        </row>
        <row r="5653">
          <cell r="E5653" t="str">
            <v xml:space="preserve"> </v>
          </cell>
        </row>
        <row r="5654">
          <cell r="E5654" t="str">
            <v xml:space="preserve"> </v>
          </cell>
        </row>
        <row r="5655">
          <cell r="E5655" t="str">
            <v xml:space="preserve"> </v>
          </cell>
        </row>
        <row r="5656">
          <cell r="B5656" t="str">
            <v xml:space="preserve"> </v>
          </cell>
          <cell r="E5656" t="str">
            <v xml:space="preserve"> </v>
          </cell>
          <cell r="F5656" t="str">
            <v xml:space="preserve"> </v>
          </cell>
          <cell r="G5656" t="str">
            <v xml:space="preserve"> </v>
          </cell>
          <cell r="H5656" t="str">
            <v xml:space="preserve"> </v>
          </cell>
          <cell r="I5656" t="str">
            <v xml:space="preserve"> </v>
          </cell>
        </row>
        <row r="5658">
          <cell r="D5658" t="str">
            <v xml:space="preserve"> JUMLAH BIAYA UNTUK MATERIAL</v>
          </cell>
          <cell r="L5658">
            <v>23234887.199999999</v>
          </cell>
        </row>
        <row r="5659">
          <cell r="B5659" t="str">
            <v>PERALATAN</v>
          </cell>
          <cell r="E5659" t="str">
            <v>JUMLAH</v>
          </cell>
          <cell r="F5659" t="str">
            <v xml:space="preserve">HARI </v>
          </cell>
          <cell r="G5659" t="str">
            <v>KODE</v>
          </cell>
          <cell r="H5659" t="str">
            <v>JAM KERJA</v>
          </cell>
          <cell r="I5659" t="str">
            <v>HARGA</v>
          </cell>
          <cell r="J5659" t="str">
            <v>BIAYA</v>
          </cell>
          <cell r="K5659" t="str">
            <v>SUB TOTAL</v>
          </cell>
        </row>
        <row r="5660">
          <cell r="E5660" t="str">
            <v>ALAT</v>
          </cell>
          <cell r="F5660" t="str">
            <v>KERJA</v>
          </cell>
          <cell r="I5660" t="str">
            <v>(Rp/Jam)</v>
          </cell>
          <cell r="J5660" t="str">
            <v>(Rp)</v>
          </cell>
          <cell r="K5660" t="str">
            <v>(Rp)</v>
          </cell>
        </row>
        <row r="5662">
          <cell r="A5662" t="str">
            <v>P</v>
          </cell>
        </row>
        <row r="5663">
          <cell r="A5663" t="str">
            <v>E</v>
          </cell>
        </row>
        <row r="5664">
          <cell r="A5664" t="str">
            <v>R</v>
          </cell>
        </row>
        <row r="5665">
          <cell r="A5665" t="str">
            <v>A</v>
          </cell>
        </row>
        <row r="5666">
          <cell r="A5666" t="str">
            <v>L</v>
          </cell>
        </row>
        <row r="5667">
          <cell r="A5667" t="str">
            <v>A</v>
          </cell>
        </row>
        <row r="5668">
          <cell r="A5668" t="str">
            <v>T</v>
          </cell>
        </row>
        <row r="5669">
          <cell r="A5669" t="str">
            <v>A</v>
          </cell>
        </row>
        <row r="5670">
          <cell r="A5670" t="str">
            <v>N</v>
          </cell>
        </row>
        <row r="5676">
          <cell r="D5676" t="str">
            <v xml:space="preserve"> JUMLAH BIAYA UNTUK PERALATAN</v>
          </cell>
          <cell r="L5676">
            <v>0</v>
          </cell>
        </row>
        <row r="5677">
          <cell r="J5677" t="str">
            <v xml:space="preserve"> T O T A L (Rp)</v>
          </cell>
          <cell r="L5677">
            <v>39088887.200000003</v>
          </cell>
        </row>
        <row r="5679">
          <cell r="B5679" t="str">
            <v>VOLUME  :</v>
          </cell>
          <cell r="C5679">
            <v>100</v>
          </cell>
          <cell r="E5679" t="str">
            <v>SATUAN  :</v>
          </cell>
          <cell r="F5679" t="str">
            <v>M3</v>
          </cell>
          <cell r="H5679" t="str">
            <v>HARGA SATUAN  :</v>
          </cell>
          <cell r="I5679">
            <v>390888.87</v>
          </cell>
          <cell r="J5679" t="str">
            <v xml:space="preserve">                  per</v>
          </cell>
          <cell r="K5679" t="str">
            <v>M3</v>
          </cell>
        </row>
        <row r="5682">
          <cell r="A5682" t="str">
            <v>ANALISA HARGA SATUAN</v>
          </cell>
          <cell r="L5682" t="str">
            <v>KODE</v>
          </cell>
        </row>
        <row r="5683">
          <cell r="A5683" t="str">
            <v>PENGURUGAN KEMBALI DAN DIPADATKAN (UNTUK TALUD DAN SIRING PASANGAN)</v>
          </cell>
        </row>
        <row r="5684">
          <cell r="A5684" t="str">
            <v>(MENGGUNAKAN BURUH)</v>
          </cell>
          <cell r="L5684" t="str">
            <v>K. 225.a</v>
          </cell>
        </row>
        <row r="5686">
          <cell r="A5686" t="str">
            <v xml:space="preserve"> PROPINSI            :</v>
          </cell>
          <cell r="C5686" t="str">
            <v>LAMPUNG</v>
          </cell>
          <cell r="E5686" t="str">
            <v>KODE</v>
          </cell>
          <cell r="F5686" t="str">
            <v xml:space="preserve">KOTA </v>
          </cell>
          <cell r="H5686" t="str">
            <v>KODE</v>
          </cell>
          <cell r="I5686" t="str">
            <v xml:space="preserve"> DISIAPKAN OLEH :</v>
          </cell>
          <cell r="K5686" t="str">
            <v>TANGGAL</v>
          </cell>
        </row>
        <row r="5687">
          <cell r="E5687" t="str">
            <v>[071]</v>
          </cell>
          <cell r="F5687" t="str">
            <v>BANDAR LAMPUNG</v>
          </cell>
          <cell r="H5687" t="str">
            <v>[018]</v>
          </cell>
          <cell r="I5687" t="str">
            <v>CV.PUTRA SILIWANGI JAYA</v>
          </cell>
          <cell r="K5687" t="str">
            <v>05 Agustus 2005</v>
          </cell>
        </row>
        <row r="5690">
          <cell r="A5690" t="str">
            <v xml:space="preserve"> URAIAN</v>
          </cell>
          <cell r="F5690" t="str">
            <v xml:space="preserve"> ANGGAPAN / ASUMSI</v>
          </cell>
        </row>
        <row r="5691">
          <cell r="A5691" t="str">
            <v xml:space="preserve"> 1.</v>
          </cell>
          <cell r="B5691" t="str">
            <v>Membersihkan struktur dari bahan organik</v>
          </cell>
          <cell r="F5691" t="str">
            <v>1. Bahan uurugan diambil dari bekas galian</v>
          </cell>
        </row>
        <row r="5692">
          <cell r="A5692" t="str">
            <v xml:space="preserve"> 2.</v>
          </cell>
          <cell r="B5692" t="str">
            <v>Buruh mengurug bagian belakang struktur</v>
          </cell>
        </row>
        <row r="5693">
          <cell r="A5693" t="str">
            <v xml:space="preserve"> 3. </v>
          </cell>
          <cell r="B5693" t="str">
            <v xml:space="preserve">Memadatkan dengan tamper </v>
          </cell>
        </row>
        <row r="5703">
          <cell r="B5703" t="str">
            <v>PEKERJA</v>
          </cell>
          <cell r="E5703" t="str">
            <v>JUMLAH</v>
          </cell>
          <cell r="F5703" t="str">
            <v>HARI</v>
          </cell>
          <cell r="G5703" t="str">
            <v>KODE</v>
          </cell>
          <cell r="H5703" t="str">
            <v>TOTAL VOL</v>
          </cell>
          <cell r="I5703" t="str">
            <v>UPAH</v>
          </cell>
          <cell r="J5703" t="str">
            <v>BIAYA</v>
          </cell>
          <cell r="K5703" t="str">
            <v>SUB TOTAL</v>
          </cell>
        </row>
        <row r="5704">
          <cell r="E5704" t="str">
            <v>ORANG</v>
          </cell>
          <cell r="H5704" t="str">
            <v>(Orang hari)</v>
          </cell>
          <cell r="I5704" t="str">
            <v>(Rp/Org/Hari)</v>
          </cell>
          <cell r="J5704" t="str">
            <v>(Rp)</v>
          </cell>
          <cell r="K5704" t="str">
            <v>(Rp)</v>
          </cell>
        </row>
        <row r="5706">
          <cell r="A5706" t="str">
            <v>P</v>
          </cell>
          <cell r="B5706" t="str">
            <v>Buruh tak Terampil</v>
          </cell>
          <cell r="F5706">
            <v>1</v>
          </cell>
          <cell r="G5706" t="str">
            <v>L 101</v>
          </cell>
          <cell r="H5706">
            <v>0</v>
          </cell>
          <cell r="I5706">
            <v>21800</v>
          </cell>
          <cell r="J5706">
            <v>0</v>
          </cell>
        </row>
        <row r="5707">
          <cell r="A5707" t="str">
            <v>E</v>
          </cell>
          <cell r="B5707" t="str">
            <v>Mandor</v>
          </cell>
          <cell r="F5707">
            <v>1</v>
          </cell>
          <cell r="G5707" t="str">
            <v>L 061</v>
          </cell>
          <cell r="H5707">
            <v>0</v>
          </cell>
          <cell r="I5707">
            <v>34400</v>
          </cell>
          <cell r="J5707">
            <v>0</v>
          </cell>
        </row>
        <row r="5708">
          <cell r="A5708" t="str">
            <v>K</v>
          </cell>
          <cell r="B5708" t="str">
            <v>Buruh Terampil</v>
          </cell>
          <cell r="F5708">
            <v>1</v>
          </cell>
          <cell r="G5708" t="str">
            <v>L 106</v>
          </cell>
          <cell r="H5708">
            <v>0</v>
          </cell>
          <cell r="I5708">
            <v>24800</v>
          </cell>
          <cell r="J5708">
            <v>0</v>
          </cell>
        </row>
        <row r="5709">
          <cell r="A5709" t="str">
            <v>E</v>
          </cell>
        </row>
        <row r="5710">
          <cell r="A5710" t="str">
            <v>R</v>
          </cell>
        </row>
        <row r="5711">
          <cell r="A5711" t="str">
            <v>J</v>
          </cell>
        </row>
        <row r="5712">
          <cell r="A5712" t="str">
            <v>A</v>
          </cell>
        </row>
        <row r="5720">
          <cell r="D5720" t="str">
            <v xml:space="preserve"> JUMLAH BIAYA UNTUK PEKERJA</v>
          </cell>
          <cell r="L5720">
            <v>0</v>
          </cell>
        </row>
        <row r="5721">
          <cell r="B5721" t="str">
            <v>MATERIAL</v>
          </cell>
          <cell r="F5721" t="str">
            <v>SATUAN</v>
          </cell>
          <cell r="G5721" t="str">
            <v>KODE</v>
          </cell>
          <cell r="H5721" t="str">
            <v>TOTAL VOL</v>
          </cell>
          <cell r="I5721" t="str">
            <v>HARGA SATUAN</v>
          </cell>
          <cell r="J5721" t="str">
            <v>BIAYA</v>
          </cell>
          <cell r="K5721" t="str">
            <v>SUB TOTAL</v>
          </cell>
        </row>
        <row r="5722">
          <cell r="I5722" t="str">
            <v>(Rp/Satuan)</v>
          </cell>
          <cell r="J5722" t="str">
            <v>(Rp)</v>
          </cell>
          <cell r="K5722" t="str">
            <v>(Rp)</v>
          </cell>
        </row>
        <row r="5724">
          <cell r="A5724" t="str">
            <v>M</v>
          </cell>
        </row>
        <row r="5725">
          <cell r="A5725" t="str">
            <v>A</v>
          </cell>
          <cell r="B5725" t="str">
            <v>Alat bantu (set @ 3 alat)</v>
          </cell>
          <cell r="F5725" t="str">
            <v>set</v>
          </cell>
          <cell r="G5725" t="str">
            <v>M 170</v>
          </cell>
          <cell r="H5725">
            <v>0.4</v>
          </cell>
          <cell r="I5725">
            <v>49935</v>
          </cell>
          <cell r="J5725">
            <v>19974</v>
          </cell>
        </row>
        <row r="5726">
          <cell r="A5726" t="str">
            <v>T</v>
          </cell>
        </row>
        <row r="5727">
          <cell r="A5727" t="str">
            <v>E</v>
          </cell>
        </row>
        <row r="5728">
          <cell r="A5728" t="str">
            <v>R</v>
          </cell>
        </row>
        <row r="5729">
          <cell r="A5729" t="str">
            <v>I</v>
          </cell>
        </row>
        <row r="5730">
          <cell r="A5730" t="str">
            <v>A</v>
          </cell>
        </row>
        <row r="5731">
          <cell r="A5731" t="str">
            <v>L</v>
          </cell>
        </row>
        <row r="5733">
          <cell r="E5733" t="str">
            <v xml:space="preserve"> </v>
          </cell>
        </row>
        <row r="5734">
          <cell r="E5734" t="str">
            <v xml:space="preserve"> </v>
          </cell>
        </row>
        <row r="5735">
          <cell r="E5735" t="str">
            <v xml:space="preserve"> </v>
          </cell>
        </row>
        <row r="5736">
          <cell r="E5736" t="str">
            <v xml:space="preserve"> </v>
          </cell>
        </row>
        <row r="5738">
          <cell r="D5738" t="str">
            <v xml:space="preserve"> JUMLAH BIAYA UNTUK MATERIAL</v>
          </cell>
          <cell r="L5738">
            <v>19974</v>
          </cell>
        </row>
        <row r="5739">
          <cell r="B5739" t="str">
            <v>PERALATAN</v>
          </cell>
          <cell r="E5739" t="str">
            <v>JUMLAH</v>
          </cell>
          <cell r="F5739" t="str">
            <v xml:space="preserve">HARI </v>
          </cell>
          <cell r="G5739" t="str">
            <v>KODE</v>
          </cell>
          <cell r="H5739" t="str">
            <v>JAM KERJA</v>
          </cell>
          <cell r="I5739" t="str">
            <v>HARGA</v>
          </cell>
          <cell r="J5739" t="str">
            <v>BIAYA</v>
          </cell>
          <cell r="K5739" t="str">
            <v>SUB TOTAL</v>
          </cell>
        </row>
        <row r="5740">
          <cell r="E5740" t="str">
            <v>ALAT</v>
          </cell>
          <cell r="F5740" t="str">
            <v>KERJA</v>
          </cell>
          <cell r="I5740" t="str">
            <v>(Rp/Jam)</v>
          </cell>
          <cell r="J5740" t="str">
            <v>(Rp)</v>
          </cell>
          <cell r="K5740" t="str">
            <v>(Rp)</v>
          </cell>
        </row>
        <row r="5742">
          <cell r="A5742" t="str">
            <v>P</v>
          </cell>
        </row>
        <row r="5743">
          <cell r="A5743" t="str">
            <v>E</v>
          </cell>
          <cell r="B5743" t="str">
            <v>Tamper 4 HP</v>
          </cell>
          <cell r="E5743">
            <v>2</v>
          </cell>
          <cell r="F5743">
            <v>1</v>
          </cell>
          <cell r="G5743" t="str">
            <v>E 088</v>
          </cell>
          <cell r="H5743">
            <v>10</v>
          </cell>
          <cell r="I5743">
            <v>44930</v>
          </cell>
          <cell r="J5743">
            <v>449300</v>
          </cell>
        </row>
        <row r="5744">
          <cell r="A5744" t="str">
            <v>R</v>
          </cell>
        </row>
        <row r="5745">
          <cell r="A5745" t="str">
            <v>A</v>
          </cell>
        </row>
        <row r="5746">
          <cell r="A5746" t="str">
            <v>L</v>
          </cell>
        </row>
        <row r="5747">
          <cell r="A5747" t="str">
            <v>A</v>
          </cell>
        </row>
        <row r="5748">
          <cell r="A5748" t="str">
            <v>T</v>
          </cell>
        </row>
        <row r="5749">
          <cell r="A5749" t="str">
            <v>A</v>
          </cell>
        </row>
        <row r="5750">
          <cell r="A5750" t="str">
            <v>N</v>
          </cell>
        </row>
        <row r="5756">
          <cell r="D5756" t="str">
            <v xml:space="preserve"> JUMLAH BIAYA UNTUK PERALATAN</v>
          </cell>
          <cell r="L5756">
            <v>449300</v>
          </cell>
        </row>
        <row r="5757">
          <cell r="J5757" t="str">
            <v xml:space="preserve"> T O T A L (Rp)</v>
          </cell>
          <cell r="L5757">
            <v>469274</v>
          </cell>
        </row>
        <row r="5759">
          <cell r="B5759" t="str">
            <v>VOLUME  :</v>
          </cell>
          <cell r="C5759">
            <v>15</v>
          </cell>
          <cell r="E5759" t="str">
            <v>SATUAN  :</v>
          </cell>
          <cell r="F5759" t="str">
            <v>M3</v>
          </cell>
          <cell r="H5759" t="str">
            <v>HARGA SATUAN  :</v>
          </cell>
          <cell r="I5759">
            <v>31284.93</v>
          </cell>
          <cell r="J5759" t="str">
            <v xml:space="preserve">                  per</v>
          </cell>
          <cell r="K5759" t="str">
            <v>M3</v>
          </cell>
        </row>
        <row r="5762">
          <cell r="A5762" t="str">
            <v>ANALISA HARGA SATUAN</v>
          </cell>
          <cell r="L5762" t="str">
            <v>KODE</v>
          </cell>
        </row>
        <row r="5763">
          <cell r="A5763" t="str">
            <v>URUGAN TANAH DIPADATKAN</v>
          </cell>
        </row>
        <row r="5764">
          <cell r="A5764" t="str">
            <v>(MENGGUNAKAN BURUH)</v>
          </cell>
          <cell r="L5764" t="str">
            <v>A.17</v>
          </cell>
        </row>
        <row r="5766">
          <cell r="A5766" t="str">
            <v xml:space="preserve"> PROPINSI            :</v>
          </cell>
          <cell r="C5766" t="str">
            <v>LAMPUNG</v>
          </cell>
          <cell r="E5766" t="str">
            <v>KODE</v>
          </cell>
          <cell r="F5766" t="str">
            <v xml:space="preserve">KOTA </v>
          </cell>
          <cell r="H5766" t="str">
            <v>KODE</v>
          </cell>
          <cell r="I5766" t="str">
            <v xml:space="preserve"> DISIAPKAN OLEH :</v>
          </cell>
          <cell r="K5766" t="str">
            <v>TANGGAL</v>
          </cell>
        </row>
        <row r="5767">
          <cell r="E5767" t="str">
            <v>[071]</v>
          </cell>
          <cell r="F5767" t="str">
            <v>BANDAR LAMPUNG</v>
          </cell>
          <cell r="H5767" t="str">
            <v>[018]</v>
          </cell>
          <cell r="I5767" t="str">
            <v>CV.PUTRA SILIWANGI JAYA</v>
          </cell>
          <cell r="K5767" t="str">
            <v>05 Agustus 2005</v>
          </cell>
        </row>
        <row r="5770">
          <cell r="A5770" t="str">
            <v xml:space="preserve"> URAIAN</v>
          </cell>
          <cell r="F5770" t="str">
            <v xml:space="preserve"> ANGGAPAN / ASUMSI</v>
          </cell>
        </row>
        <row r="5771">
          <cell r="A5771" t="str">
            <v xml:space="preserve"> 1.</v>
          </cell>
          <cell r="B5771" t="str">
            <v>Lahan yang akan diurug telah siap</v>
          </cell>
          <cell r="F5771" t="str">
            <v xml:space="preserve"> 1. Menggunakan Tenaga Manusia  100 m3/hari</v>
          </cell>
        </row>
        <row r="5772">
          <cell r="A5772" t="str">
            <v xml:space="preserve"> 2.</v>
          </cell>
          <cell r="B5772" t="str">
            <v>Pekerja mengurugkan, meratakan, dan</v>
          </cell>
        </row>
        <row r="5773">
          <cell r="B5773" t="str">
            <v>memadatkan dengan material yang ada</v>
          </cell>
        </row>
        <row r="5783">
          <cell r="B5783" t="str">
            <v>PEKERJA</v>
          </cell>
          <cell r="E5783" t="str">
            <v>JUMLAH</v>
          </cell>
          <cell r="F5783" t="str">
            <v>HARI</v>
          </cell>
          <cell r="G5783" t="str">
            <v>KODE</v>
          </cell>
          <cell r="H5783" t="str">
            <v>TOTAL VOL</v>
          </cell>
          <cell r="I5783" t="str">
            <v>UPAH</v>
          </cell>
          <cell r="J5783" t="str">
            <v>BIAYA</v>
          </cell>
          <cell r="K5783" t="str">
            <v>SUB TOTAL</v>
          </cell>
        </row>
        <row r="5784">
          <cell r="E5784" t="str">
            <v>ORANG</v>
          </cell>
          <cell r="H5784" t="str">
            <v>(Orang hari)</v>
          </cell>
          <cell r="I5784" t="str">
            <v>(Rp/Org/Hari)</v>
          </cell>
          <cell r="J5784" t="str">
            <v>(Rp)</v>
          </cell>
          <cell r="K5784" t="str">
            <v>(Rp)</v>
          </cell>
        </row>
        <row r="5786">
          <cell r="A5786" t="str">
            <v>P</v>
          </cell>
          <cell r="B5786" t="str">
            <v>Buruh tak terampil</v>
          </cell>
          <cell r="E5786">
            <v>25</v>
          </cell>
          <cell r="F5786">
            <v>1</v>
          </cell>
          <cell r="G5786" t="str">
            <v>L 101</v>
          </cell>
          <cell r="H5786">
            <v>25</v>
          </cell>
          <cell r="I5786">
            <v>21800</v>
          </cell>
          <cell r="J5786">
            <v>545000</v>
          </cell>
        </row>
        <row r="5787">
          <cell r="A5787" t="str">
            <v>E</v>
          </cell>
          <cell r="B5787" t="str">
            <v>Mandor</v>
          </cell>
          <cell r="E5787">
            <v>1</v>
          </cell>
          <cell r="F5787">
            <v>1</v>
          </cell>
          <cell r="G5787" t="str">
            <v>L 061</v>
          </cell>
          <cell r="H5787">
            <v>1</v>
          </cell>
          <cell r="I5787">
            <v>34400</v>
          </cell>
          <cell r="J5787">
            <v>34400</v>
          </cell>
        </row>
        <row r="5788">
          <cell r="A5788" t="str">
            <v>K</v>
          </cell>
        </row>
        <row r="5789">
          <cell r="A5789" t="str">
            <v>E</v>
          </cell>
        </row>
        <row r="5790">
          <cell r="A5790" t="str">
            <v>R</v>
          </cell>
        </row>
        <row r="5791">
          <cell r="A5791" t="str">
            <v>J</v>
          </cell>
        </row>
        <row r="5792">
          <cell r="A5792" t="str">
            <v>A</v>
          </cell>
        </row>
        <row r="5800">
          <cell r="D5800" t="str">
            <v xml:space="preserve"> JUMLAH BIAYA UNTUK PEKERJA</v>
          </cell>
          <cell r="L5800">
            <v>579400</v>
          </cell>
        </row>
        <row r="5801">
          <cell r="B5801" t="str">
            <v>MATERIAL</v>
          </cell>
          <cell r="F5801" t="str">
            <v>SATUAN</v>
          </cell>
          <cell r="G5801" t="str">
            <v>KODE</v>
          </cell>
          <cell r="H5801" t="str">
            <v>TOTAL VOL</v>
          </cell>
          <cell r="I5801" t="str">
            <v>HARGA SATUAN</v>
          </cell>
          <cell r="J5801" t="str">
            <v>BIAYA</v>
          </cell>
          <cell r="K5801" t="str">
            <v>SUB TOTAL</v>
          </cell>
        </row>
        <row r="5802">
          <cell r="I5802" t="str">
            <v>(Rp.)</v>
          </cell>
          <cell r="J5802" t="str">
            <v>(Rp)</v>
          </cell>
          <cell r="K5802" t="str">
            <v>(Rp)</v>
          </cell>
        </row>
        <row r="5804">
          <cell r="A5804" t="str">
            <v>M</v>
          </cell>
        </row>
        <row r="5805">
          <cell r="A5805" t="str">
            <v>A</v>
          </cell>
        </row>
        <row r="5806">
          <cell r="A5806" t="str">
            <v>T</v>
          </cell>
        </row>
        <row r="5807">
          <cell r="A5807" t="str">
            <v>E</v>
          </cell>
        </row>
        <row r="5808">
          <cell r="A5808" t="str">
            <v>R</v>
          </cell>
        </row>
        <row r="5809">
          <cell r="A5809" t="str">
            <v>I</v>
          </cell>
        </row>
        <row r="5810">
          <cell r="A5810" t="str">
            <v>A</v>
          </cell>
        </row>
        <row r="5811">
          <cell r="A5811" t="str">
            <v>L</v>
          </cell>
        </row>
        <row r="5813">
          <cell r="E5813" t="str">
            <v xml:space="preserve"> </v>
          </cell>
        </row>
        <row r="5814">
          <cell r="E5814" t="str">
            <v xml:space="preserve"> </v>
          </cell>
        </row>
        <row r="5815">
          <cell r="E5815" t="str">
            <v xml:space="preserve"> </v>
          </cell>
        </row>
        <row r="5816">
          <cell r="E5816" t="str">
            <v xml:space="preserve"> </v>
          </cell>
        </row>
        <row r="5818">
          <cell r="D5818" t="str">
            <v xml:space="preserve"> JUMLAH BIAYA UNTUK MATERIAL</v>
          </cell>
          <cell r="L5818">
            <v>0</v>
          </cell>
        </row>
        <row r="5819">
          <cell r="B5819" t="str">
            <v>PERALATAN</v>
          </cell>
          <cell r="E5819" t="str">
            <v>JUMLAH</v>
          </cell>
          <cell r="F5819" t="str">
            <v xml:space="preserve">HARI </v>
          </cell>
          <cell r="G5819" t="str">
            <v>KODE</v>
          </cell>
          <cell r="H5819" t="str">
            <v>JAM KERJA</v>
          </cell>
          <cell r="I5819" t="str">
            <v>HARGA</v>
          </cell>
          <cell r="J5819" t="str">
            <v>BIAYA</v>
          </cell>
          <cell r="K5819" t="str">
            <v>SUB TOTAL</v>
          </cell>
        </row>
        <row r="5820">
          <cell r="E5820" t="str">
            <v>ALAT</v>
          </cell>
          <cell r="F5820" t="str">
            <v>KERJA</v>
          </cell>
          <cell r="I5820" t="str">
            <v>(Rp/Jam)</v>
          </cell>
          <cell r="J5820" t="str">
            <v>(Rp)</v>
          </cell>
          <cell r="K5820" t="str">
            <v>(Rp)</v>
          </cell>
        </row>
        <row r="5822">
          <cell r="A5822" t="str">
            <v>P</v>
          </cell>
        </row>
        <row r="5823">
          <cell r="A5823" t="str">
            <v>E</v>
          </cell>
        </row>
        <row r="5824">
          <cell r="A5824" t="str">
            <v>R</v>
          </cell>
        </row>
        <row r="5825">
          <cell r="A5825" t="str">
            <v>A</v>
          </cell>
        </row>
        <row r="5826">
          <cell r="A5826" t="str">
            <v>L</v>
          </cell>
        </row>
        <row r="5827">
          <cell r="A5827" t="str">
            <v>A</v>
          </cell>
        </row>
        <row r="5828">
          <cell r="A5828" t="str">
            <v>T</v>
          </cell>
        </row>
        <row r="5829">
          <cell r="A5829" t="str">
            <v>A</v>
          </cell>
        </row>
        <row r="5830">
          <cell r="A5830" t="str">
            <v>N</v>
          </cell>
        </row>
        <row r="5836">
          <cell r="D5836" t="str">
            <v xml:space="preserve"> JUMLAH BIAYA UNTUK PERALATAN</v>
          </cell>
          <cell r="L5836">
            <v>0</v>
          </cell>
        </row>
        <row r="5837">
          <cell r="J5837" t="str">
            <v xml:space="preserve"> T O T A L (Rp)</v>
          </cell>
          <cell r="L5837">
            <v>579400</v>
          </cell>
        </row>
        <row r="5839">
          <cell r="B5839" t="str">
            <v>VOLUME  :</v>
          </cell>
          <cell r="C5839">
            <v>100</v>
          </cell>
          <cell r="E5839" t="str">
            <v>SATUAN  :</v>
          </cell>
          <cell r="F5839" t="str">
            <v>M 3</v>
          </cell>
          <cell r="H5839" t="str">
            <v>HARGA SATUAN  :</v>
          </cell>
          <cell r="I5839">
            <v>5794</v>
          </cell>
          <cell r="J5839" t="str">
            <v xml:space="preserve">                  per</v>
          </cell>
          <cell r="K5839" t="str">
            <v>M 3</v>
          </cell>
        </row>
        <row r="5922">
          <cell r="A5922" t="str">
            <v>ANALISA HARGA SATUAN</v>
          </cell>
          <cell r="L5922" t="str">
            <v>KODE</v>
          </cell>
        </row>
        <row r="5923">
          <cell r="A5923" t="str">
            <v>GALIAN TANAH BIASA</v>
          </cell>
        </row>
        <row r="5924">
          <cell r="A5924" t="str">
            <v>(MENGGUNAKAN BURUH)</v>
          </cell>
          <cell r="L5924" t="str">
            <v>A.1</v>
          </cell>
        </row>
        <row r="5926">
          <cell r="A5926" t="str">
            <v xml:space="preserve"> PROPINSI            :</v>
          </cell>
          <cell r="C5926" t="str">
            <v>LAMPUNG</v>
          </cell>
          <cell r="E5926" t="str">
            <v>KODE</v>
          </cell>
          <cell r="F5926" t="str">
            <v xml:space="preserve">KOTA </v>
          </cell>
          <cell r="H5926" t="str">
            <v>KODE</v>
          </cell>
          <cell r="I5926" t="str">
            <v xml:space="preserve"> DISIAPKAN OLEH :</v>
          </cell>
          <cell r="K5926" t="str">
            <v>TANGGAL</v>
          </cell>
        </row>
        <row r="5927">
          <cell r="E5927" t="str">
            <v>[071]</v>
          </cell>
          <cell r="F5927" t="str">
            <v>BANDAR LAMPUNG</v>
          </cell>
          <cell r="H5927" t="str">
            <v>[018]</v>
          </cell>
          <cell r="I5927" t="str">
            <v>CV.PUTRA SILIWANGI JAYA</v>
          </cell>
          <cell r="K5927" t="str">
            <v>05 Agustus 2005</v>
          </cell>
        </row>
        <row r="5930">
          <cell r="A5930" t="str">
            <v xml:space="preserve"> URAIAN</v>
          </cell>
          <cell r="F5930" t="str">
            <v xml:space="preserve"> ANGGAPAN / ASUMSI</v>
          </cell>
        </row>
        <row r="5943">
          <cell r="B5943" t="str">
            <v>PEKERJA</v>
          </cell>
          <cell r="E5943" t="str">
            <v>JUMLAH</v>
          </cell>
          <cell r="F5943" t="str">
            <v>HARI</v>
          </cell>
          <cell r="G5943" t="str">
            <v>KODE</v>
          </cell>
          <cell r="H5943" t="str">
            <v>TOTAL VOL</v>
          </cell>
          <cell r="I5943" t="str">
            <v>UPAH</v>
          </cell>
          <cell r="J5943" t="str">
            <v>BIAYA</v>
          </cell>
          <cell r="K5943" t="str">
            <v>SUB TOTAL</v>
          </cell>
        </row>
        <row r="5944">
          <cell r="E5944" t="str">
            <v>ORANG</v>
          </cell>
          <cell r="H5944" t="str">
            <v>(Orang hari)</v>
          </cell>
          <cell r="I5944" t="str">
            <v>(Rp/Org/Hari)</v>
          </cell>
          <cell r="J5944" t="str">
            <v>(Rp)</v>
          </cell>
          <cell r="K5944" t="str">
            <v>(Rp)</v>
          </cell>
        </row>
        <row r="5946">
          <cell r="A5946" t="str">
            <v>P</v>
          </cell>
          <cell r="B5946" t="str">
            <v>Buruh tak terampil</v>
          </cell>
          <cell r="E5946">
            <v>750</v>
          </cell>
          <cell r="F5946">
            <v>1</v>
          </cell>
          <cell r="G5946" t="str">
            <v>L 101</v>
          </cell>
          <cell r="H5946">
            <v>750</v>
          </cell>
          <cell r="I5946">
            <v>21800</v>
          </cell>
          <cell r="J5946">
            <v>16350000</v>
          </cell>
        </row>
        <row r="5947">
          <cell r="A5947" t="str">
            <v>E</v>
          </cell>
          <cell r="B5947" t="str">
            <v>Mandor</v>
          </cell>
          <cell r="E5947">
            <v>25</v>
          </cell>
          <cell r="F5947">
            <v>1</v>
          </cell>
          <cell r="G5947" t="str">
            <v>L 061</v>
          </cell>
          <cell r="H5947">
            <v>25</v>
          </cell>
          <cell r="I5947">
            <v>34400</v>
          </cell>
          <cell r="J5947">
            <v>860000</v>
          </cell>
        </row>
        <row r="5948">
          <cell r="A5948" t="str">
            <v>K</v>
          </cell>
        </row>
        <row r="5949">
          <cell r="A5949" t="str">
            <v>E</v>
          </cell>
        </row>
        <row r="5950">
          <cell r="A5950" t="str">
            <v>R</v>
          </cell>
        </row>
        <row r="5951">
          <cell r="A5951" t="str">
            <v>J</v>
          </cell>
        </row>
        <row r="5952">
          <cell r="A5952" t="str">
            <v>A</v>
          </cell>
        </row>
        <row r="5960">
          <cell r="D5960" t="str">
            <v xml:space="preserve"> JUMLAH BIAYA UNTUK PEKERJA</v>
          </cell>
          <cell r="L5960">
            <v>17210000</v>
          </cell>
        </row>
        <row r="5961">
          <cell r="B5961" t="str">
            <v>MATERIAL</v>
          </cell>
          <cell r="F5961" t="str">
            <v>SATUAN</v>
          </cell>
          <cell r="G5961" t="str">
            <v>KODE</v>
          </cell>
          <cell r="H5961" t="str">
            <v>TOTAL VOL</v>
          </cell>
          <cell r="I5961" t="str">
            <v>HARGA SATUAN</v>
          </cell>
          <cell r="J5961" t="str">
            <v>BIAYA</v>
          </cell>
          <cell r="K5961" t="str">
            <v>SUB TOTAL</v>
          </cell>
        </row>
        <row r="5962">
          <cell r="H5962" t="str">
            <v>(Orang hari)</v>
          </cell>
          <cell r="I5962" t="str">
            <v>(Rp.)</v>
          </cell>
          <cell r="J5962" t="str">
            <v>(Rp)</v>
          </cell>
          <cell r="K5962" t="str">
            <v>(Rp)</v>
          </cell>
        </row>
        <row r="5964">
          <cell r="A5964" t="str">
            <v>M</v>
          </cell>
        </row>
        <row r="5965">
          <cell r="A5965" t="str">
            <v>A</v>
          </cell>
        </row>
        <row r="5966">
          <cell r="A5966" t="str">
            <v>T</v>
          </cell>
        </row>
        <row r="5967">
          <cell r="A5967" t="str">
            <v>E</v>
          </cell>
        </row>
        <row r="5968">
          <cell r="A5968" t="str">
            <v>R</v>
          </cell>
        </row>
        <row r="5969">
          <cell r="A5969" t="str">
            <v>I</v>
          </cell>
        </row>
        <row r="5970">
          <cell r="A5970" t="str">
            <v>A</v>
          </cell>
        </row>
        <row r="5971">
          <cell r="A5971" t="str">
            <v>L</v>
          </cell>
        </row>
        <row r="5973">
          <cell r="E5973" t="str">
            <v xml:space="preserve"> </v>
          </cell>
        </row>
        <row r="5974">
          <cell r="E5974" t="str">
            <v xml:space="preserve"> </v>
          </cell>
        </row>
        <row r="5975">
          <cell r="E5975" t="str">
            <v xml:space="preserve"> </v>
          </cell>
        </row>
        <row r="5976">
          <cell r="E5976" t="str">
            <v xml:space="preserve"> </v>
          </cell>
        </row>
        <row r="5978">
          <cell r="D5978" t="str">
            <v xml:space="preserve"> JUMLAH BIAYA UNTUK MATERIAL</v>
          </cell>
          <cell r="L5978">
            <v>0</v>
          </cell>
        </row>
        <row r="5979">
          <cell r="B5979" t="str">
            <v>PERALATAN</v>
          </cell>
          <cell r="E5979" t="str">
            <v>JUMLAH</v>
          </cell>
          <cell r="F5979" t="str">
            <v xml:space="preserve">HARI </v>
          </cell>
          <cell r="G5979" t="str">
            <v>KODE</v>
          </cell>
          <cell r="H5979" t="str">
            <v>JAM KERJA</v>
          </cell>
          <cell r="I5979" t="str">
            <v>HARGA</v>
          </cell>
          <cell r="J5979" t="str">
            <v>BIAYA</v>
          </cell>
          <cell r="K5979" t="str">
            <v>SUB TOTAL</v>
          </cell>
        </row>
        <row r="5980">
          <cell r="E5980" t="str">
            <v>ALAT</v>
          </cell>
          <cell r="F5980" t="str">
            <v>KERJA</v>
          </cell>
          <cell r="I5980" t="str">
            <v>(Rp/Jam)</v>
          </cell>
          <cell r="J5980" t="str">
            <v>(Rp)</v>
          </cell>
          <cell r="K5980" t="str">
            <v>(Rp)</v>
          </cell>
        </row>
        <row r="5982">
          <cell r="A5982" t="str">
            <v>P</v>
          </cell>
        </row>
        <row r="5983">
          <cell r="A5983" t="str">
            <v>E</v>
          </cell>
        </row>
        <row r="5984">
          <cell r="A5984" t="str">
            <v>R</v>
          </cell>
        </row>
        <row r="5985">
          <cell r="A5985" t="str">
            <v>A</v>
          </cell>
        </row>
        <row r="5986">
          <cell r="A5986" t="str">
            <v>L</v>
          </cell>
        </row>
        <row r="5987">
          <cell r="A5987" t="str">
            <v>A</v>
          </cell>
        </row>
        <row r="5988">
          <cell r="A5988" t="str">
            <v>T</v>
          </cell>
        </row>
        <row r="5989">
          <cell r="A5989" t="str">
            <v>A</v>
          </cell>
        </row>
        <row r="5990">
          <cell r="A5990" t="str">
            <v>N</v>
          </cell>
        </row>
        <row r="5996">
          <cell r="D5996" t="str">
            <v xml:space="preserve"> JUMLAH BIAYA UNTUK PERALATAN</v>
          </cell>
          <cell r="L5996">
            <v>0</v>
          </cell>
        </row>
        <row r="5997">
          <cell r="J5997" t="str">
            <v xml:space="preserve"> T O T A L (Rp)</v>
          </cell>
          <cell r="L5997">
            <v>17210000</v>
          </cell>
        </row>
        <row r="5999">
          <cell r="B5999" t="str">
            <v>VOLUME  :</v>
          </cell>
          <cell r="C5999">
            <v>1000</v>
          </cell>
          <cell r="E5999" t="str">
            <v>SATUAN  :</v>
          </cell>
          <cell r="F5999" t="str">
            <v>M 2</v>
          </cell>
          <cell r="H5999" t="str">
            <v>HARGA SATUAN  :</v>
          </cell>
          <cell r="I5999">
            <v>17210</v>
          </cell>
          <cell r="J5999" t="str">
            <v xml:space="preserve">                  per</v>
          </cell>
          <cell r="K5999" t="str">
            <v>M 2</v>
          </cell>
        </row>
        <row r="6003">
          <cell r="A6003" t="str">
            <v>ANALISA HARGA SATUAN</v>
          </cell>
          <cell r="L6003" t="str">
            <v>KODE</v>
          </cell>
        </row>
        <row r="6004">
          <cell r="A6004" t="str">
            <v>MEMBERSIHKAN SIRING PASANGAN TERTUTUP</v>
          </cell>
        </row>
        <row r="6005">
          <cell r="A6005" t="str">
            <v>(MENGGUNAKAN BURUH)</v>
          </cell>
          <cell r="L6005" t="str">
            <v>K - 424A</v>
          </cell>
        </row>
        <row r="6007">
          <cell r="A6007" t="str">
            <v xml:space="preserve"> PROPINSI            :</v>
          </cell>
          <cell r="C6007" t="str">
            <v>LAMPUNG</v>
          </cell>
          <cell r="E6007" t="str">
            <v>KODE</v>
          </cell>
          <cell r="F6007" t="str">
            <v xml:space="preserve">KOTA </v>
          </cell>
          <cell r="H6007" t="str">
            <v>KODE</v>
          </cell>
          <cell r="I6007" t="str">
            <v xml:space="preserve"> DISIAPKAN OLEH :</v>
          </cell>
          <cell r="K6007" t="str">
            <v>TANGGAL</v>
          </cell>
        </row>
        <row r="6008">
          <cell r="E6008" t="str">
            <v>[071]</v>
          </cell>
          <cell r="F6008" t="str">
            <v>BANDAR LAMPUNG</v>
          </cell>
          <cell r="H6008" t="str">
            <v>[018]</v>
          </cell>
          <cell r="I6008" t="str">
            <v>CV.PUTRA SILIWANGI JAYA</v>
          </cell>
          <cell r="K6008" t="str">
            <v>05 Agustus 2005</v>
          </cell>
        </row>
        <row r="6011">
          <cell r="A6011" t="str">
            <v xml:space="preserve"> URAIAN</v>
          </cell>
          <cell r="F6011" t="str">
            <v xml:space="preserve"> ANGGAPAN / ASUMSI</v>
          </cell>
        </row>
        <row r="6012">
          <cell r="A6012" t="str">
            <v xml:space="preserve"> 1.</v>
          </cell>
          <cell r="B6012" t="str">
            <v>Bersihkan saluran samping dan gorong-gorong dari</v>
          </cell>
          <cell r="F6012" t="str">
            <v xml:space="preserve"> 1. Menggunakan Tenaga Manusia 100 m perhari</v>
          </cell>
        </row>
        <row r="6013">
          <cell r="B6013" t="str">
            <v>kotoran/sampah dan tumbuh-tumbuhan</v>
          </cell>
          <cell r="F6013" t="str">
            <v xml:space="preserve"> 2. Membersihkan sampah, kotoran yang menyumbat, tumbuh-tumbuhan dari parit</v>
          </cell>
        </row>
        <row r="6014">
          <cell r="A6014" t="str">
            <v xml:space="preserve"> 2. </v>
          </cell>
          <cell r="B6014" t="str">
            <v xml:space="preserve">Buang sampah/kotoran tersebut dengan </v>
          </cell>
          <cell r="F6014" t="str">
            <v xml:space="preserve">     dan gorong-gorong.</v>
          </cell>
        </row>
        <row r="6015">
          <cell r="B6015" t="str">
            <v>menggunakantruck, dimuat oleh tenaga orang</v>
          </cell>
          <cell r="F6015" t="str">
            <v xml:space="preserve"> 3. Pembuangan reruntuhan sejauh 1,00 km (10 m3/100m)</v>
          </cell>
        </row>
        <row r="6016">
          <cell r="F6016" t="str">
            <v xml:space="preserve"> 4. Kapasitas 1 rit PP/jam/truck</v>
          </cell>
        </row>
        <row r="6017">
          <cell r="F6017" t="str">
            <v xml:space="preserve"> 5. Penggunaan alat bantu 1 bulan/orang/set @ 3 alat.</v>
          </cell>
        </row>
        <row r="6022">
          <cell r="B6022" t="str">
            <v>PEKERJA</v>
          </cell>
          <cell r="E6022" t="str">
            <v>JUMLAH</v>
          </cell>
          <cell r="F6022" t="str">
            <v>HARI</v>
          </cell>
          <cell r="G6022" t="str">
            <v>KODE</v>
          </cell>
          <cell r="H6022" t="str">
            <v>TOTAL VOL</v>
          </cell>
          <cell r="I6022" t="str">
            <v>UPAH</v>
          </cell>
          <cell r="J6022" t="str">
            <v>BIAYA</v>
          </cell>
          <cell r="K6022" t="str">
            <v>SUB TOTAL</v>
          </cell>
        </row>
        <row r="6023">
          <cell r="E6023" t="str">
            <v>ORANG</v>
          </cell>
          <cell r="H6023" t="str">
            <v>(Orang hari)</v>
          </cell>
          <cell r="I6023" t="str">
            <v>(Rp/Org/Hari)</v>
          </cell>
          <cell r="J6023" t="str">
            <v>(Rp)</v>
          </cell>
          <cell r="K6023" t="str">
            <v>(Rp)</v>
          </cell>
        </row>
        <row r="6026">
          <cell r="A6026" t="str">
            <v>P</v>
          </cell>
          <cell r="B6026" t="str">
            <v xml:space="preserve"> Buruh tak terampil</v>
          </cell>
          <cell r="E6026">
            <v>36</v>
          </cell>
          <cell r="F6026">
            <v>1</v>
          </cell>
          <cell r="G6026" t="str">
            <v>L 101</v>
          </cell>
          <cell r="H6026">
            <v>36</v>
          </cell>
          <cell r="I6026">
            <v>21800</v>
          </cell>
          <cell r="J6026">
            <v>784800</v>
          </cell>
        </row>
        <row r="6027">
          <cell r="A6027" t="str">
            <v>E</v>
          </cell>
          <cell r="B6027" t="str">
            <v xml:space="preserve"> Supir terampil</v>
          </cell>
          <cell r="E6027">
            <v>2</v>
          </cell>
          <cell r="F6027">
            <v>1</v>
          </cell>
          <cell r="G6027" t="str">
            <v>L 091</v>
          </cell>
          <cell r="H6027">
            <v>2</v>
          </cell>
          <cell r="I6027">
            <v>29500</v>
          </cell>
          <cell r="J6027">
            <v>59000</v>
          </cell>
        </row>
        <row r="6028">
          <cell r="A6028" t="str">
            <v>K</v>
          </cell>
          <cell r="B6028" t="str">
            <v xml:space="preserve"> Pembantu Supir</v>
          </cell>
          <cell r="E6028">
            <v>2</v>
          </cell>
          <cell r="F6028">
            <v>1</v>
          </cell>
          <cell r="G6028" t="str">
            <v>L 099</v>
          </cell>
          <cell r="H6028">
            <v>2</v>
          </cell>
          <cell r="I6028">
            <v>21800</v>
          </cell>
          <cell r="J6028">
            <v>43600</v>
          </cell>
        </row>
        <row r="6029">
          <cell r="A6029" t="str">
            <v>E</v>
          </cell>
          <cell r="B6029" t="str">
            <v xml:space="preserve"> Mandor</v>
          </cell>
          <cell r="E6029">
            <v>1</v>
          </cell>
          <cell r="F6029">
            <v>1</v>
          </cell>
          <cell r="G6029" t="str">
            <v>L 061</v>
          </cell>
          <cell r="H6029">
            <v>1</v>
          </cell>
          <cell r="I6029">
            <v>34400</v>
          </cell>
          <cell r="J6029">
            <v>34400</v>
          </cell>
        </row>
        <row r="6030">
          <cell r="A6030" t="str">
            <v>R</v>
          </cell>
        </row>
        <row r="6031">
          <cell r="A6031" t="str">
            <v>J</v>
          </cell>
        </row>
        <row r="6032">
          <cell r="A6032" t="str">
            <v>A</v>
          </cell>
        </row>
        <row r="6040">
          <cell r="D6040" t="str">
            <v xml:space="preserve"> JUMLAH BIAYA UNTUK PEKERJA</v>
          </cell>
          <cell r="J6040" t="str">
            <v>PEKERJA (I+II)</v>
          </cell>
          <cell r="L6040">
            <v>921800</v>
          </cell>
        </row>
        <row r="6041">
          <cell r="B6041" t="str">
            <v>MATERIAL</v>
          </cell>
          <cell r="E6041" t="str">
            <v>JUMLAH</v>
          </cell>
          <cell r="F6041" t="str">
            <v>SATUAN</v>
          </cell>
          <cell r="G6041" t="str">
            <v>KODE</v>
          </cell>
          <cell r="H6041" t="str">
            <v>TOTAL VOL</v>
          </cell>
          <cell r="I6041" t="str">
            <v>HARGA SATUAN</v>
          </cell>
          <cell r="J6041" t="str">
            <v>BIAYA</v>
          </cell>
          <cell r="K6041" t="str">
            <v>SUB TOTAL</v>
          </cell>
        </row>
        <row r="6042">
          <cell r="E6042" t="str">
            <v>MATERIAL</v>
          </cell>
          <cell r="I6042" t="str">
            <v>(Rp)</v>
          </cell>
          <cell r="J6042" t="str">
            <v>(Rp)</v>
          </cell>
          <cell r="K6042" t="str">
            <v>(Rp)</v>
          </cell>
        </row>
        <row r="6044">
          <cell r="A6044" t="str">
            <v>M</v>
          </cell>
          <cell r="B6044" t="str">
            <v>Alat bantu ( set @ 3 alat)</v>
          </cell>
          <cell r="F6044" t="str">
            <v xml:space="preserve">set </v>
          </cell>
          <cell r="G6044" t="str">
            <v>M 170</v>
          </cell>
          <cell r="H6044">
            <v>5</v>
          </cell>
          <cell r="I6044">
            <v>49935</v>
          </cell>
          <cell r="J6044">
            <v>249675</v>
          </cell>
        </row>
        <row r="6045">
          <cell r="A6045" t="str">
            <v>A</v>
          </cell>
        </row>
        <row r="6046">
          <cell r="A6046" t="str">
            <v>T</v>
          </cell>
        </row>
        <row r="6047">
          <cell r="A6047" t="str">
            <v>E</v>
          </cell>
        </row>
        <row r="6048">
          <cell r="A6048" t="str">
            <v>R</v>
          </cell>
        </row>
        <row r="6049">
          <cell r="A6049" t="str">
            <v>I</v>
          </cell>
        </row>
        <row r="6050">
          <cell r="A6050" t="str">
            <v>A</v>
          </cell>
        </row>
        <row r="6051">
          <cell r="A6051" t="str">
            <v>L</v>
          </cell>
        </row>
        <row r="6059">
          <cell r="D6059" t="str">
            <v xml:space="preserve"> JUMLAH BIAYA UNTUK MATERIAL</v>
          </cell>
          <cell r="J6059" t="str">
            <v>MATERIAL (I+II)</v>
          </cell>
          <cell r="L6059">
            <v>249675</v>
          </cell>
        </row>
        <row r="6060">
          <cell r="B6060" t="str">
            <v>PERALATAN</v>
          </cell>
          <cell r="E6060" t="str">
            <v>JUMLAH</v>
          </cell>
          <cell r="F6060" t="str">
            <v xml:space="preserve">HARI </v>
          </cell>
          <cell r="G6060" t="str">
            <v>KODE</v>
          </cell>
          <cell r="H6060" t="str">
            <v>JAM KERJA</v>
          </cell>
          <cell r="I6060" t="str">
            <v>HARGA</v>
          </cell>
          <cell r="J6060" t="str">
            <v>BIAYA</v>
          </cell>
          <cell r="K6060" t="str">
            <v>SUB TOTAL</v>
          </cell>
        </row>
        <row r="6061">
          <cell r="E6061" t="str">
            <v>ALAT</v>
          </cell>
          <cell r="F6061" t="str">
            <v>KERJA</v>
          </cell>
          <cell r="I6061" t="str">
            <v>(Rp/Jam)</v>
          </cell>
          <cell r="J6061" t="str">
            <v>(Rp)</v>
          </cell>
          <cell r="K6061" t="str">
            <v>(Rp)</v>
          </cell>
        </row>
        <row r="6063">
          <cell r="A6063" t="str">
            <v>P</v>
          </cell>
          <cell r="B6063" t="str">
            <v>Truk bak terbuka 3,5 T/115 HP</v>
          </cell>
          <cell r="E6063">
            <v>2</v>
          </cell>
          <cell r="F6063">
            <v>1</v>
          </cell>
          <cell r="G6063" t="str">
            <v>E 221</v>
          </cell>
          <cell r="H6063">
            <v>15</v>
          </cell>
          <cell r="I6063">
            <v>54910</v>
          </cell>
          <cell r="J6063">
            <v>823650</v>
          </cell>
        </row>
        <row r="6064">
          <cell r="A6064" t="str">
            <v>E</v>
          </cell>
        </row>
        <row r="6065">
          <cell r="A6065" t="str">
            <v>R</v>
          </cell>
        </row>
        <row r="6066">
          <cell r="A6066" t="str">
            <v>A</v>
          </cell>
        </row>
        <row r="6067">
          <cell r="A6067" t="str">
            <v>L</v>
          </cell>
        </row>
        <row r="6068">
          <cell r="A6068" t="str">
            <v>A</v>
          </cell>
        </row>
        <row r="6069">
          <cell r="A6069" t="str">
            <v>T</v>
          </cell>
        </row>
        <row r="6070">
          <cell r="A6070" t="str">
            <v>A</v>
          </cell>
        </row>
        <row r="6071">
          <cell r="A6071" t="str">
            <v>N</v>
          </cell>
        </row>
        <row r="6078">
          <cell r="D6078" t="str">
            <v xml:space="preserve"> JUMLAH BIAYA UNTUK PERALATAN</v>
          </cell>
          <cell r="J6078" t="str">
            <v>PERALATAN (I+II)</v>
          </cell>
          <cell r="L6078">
            <v>823650</v>
          </cell>
        </row>
        <row r="6079">
          <cell r="J6079" t="str">
            <v xml:space="preserve"> T O T A L (Rp)</v>
          </cell>
          <cell r="L6079">
            <v>1995125</v>
          </cell>
        </row>
        <row r="6081">
          <cell r="B6081" t="str">
            <v>VOLUME  :</v>
          </cell>
          <cell r="C6081">
            <v>100</v>
          </cell>
          <cell r="E6081" t="str">
            <v>SATUAN  :</v>
          </cell>
          <cell r="F6081" t="str">
            <v>M '</v>
          </cell>
          <cell r="H6081" t="str">
            <v>HARGA SATUAN  :</v>
          </cell>
          <cell r="I6081">
            <v>19951.25</v>
          </cell>
          <cell r="J6081" t="str">
            <v xml:space="preserve">                  per</v>
          </cell>
          <cell r="K6081" t="str">
            <v>M '</v>
          </cell>
        </row>
        <row r="6084">
          <cell r="A6084" t="str">
            <v>ANALISA HARGA SATUAN</v>
          </cell>
          <cell r="L6084" t="str">
            <v>KODE</v>
          </cell>
        </row>
        <row r="6085">
          <cell r="A6085" t="str">
            <v>PENIMBUNAN BADAN JALAN</v>
          </cell>
        </row>
        <row r="6086">
          <cell r="A6086" t="str">
            <v>(MENGGUNAKAN ALAT)</v>
          </cell>
          <cell r="L6086" t="str">
            <v>K - 311 A</v>
          </cell>
        </row>
        <row r="6088">
          <cell r="A6088" t="str">
            <v xml:space="preserve"> PROPINSI            :</v>
          </cell>
          <cell r="C6088" t="str">
            <v>LAMPUNG</v>
          </cell>
          <cell r="E6088" t="str">
            <v>KODE</v>
          </cell>
          <cell r="F6088" t="str">
            <v xml:space="preserve">KOTA </v>
          </cell>
          <cell r="H6088" t="str">
            <v>KODE</v>
          </cell>
          <cell r="I6088" t="str">
            <v xml:space="preserve"> DISIAPKAN OLEH :</v>
          </cell>
          <cell r="K6088" t="str">
            <v>TANGGAL</v>
          </cell>
        </row>
        <row r="6089">
          <cell r="E6089" t="str">
            <v>[071]</v>
          </cell>
          <cell r="F6089" t="str">
            <v>BANDAR LAMPUNG</v>
          </cell>
          <cell r="H6089" t="str">
            <v>[018]</v>
          </cell>
          <cell r="I6089" t="str">
            <v>CV.PUTRA SILIWANGI JAYA</v>
          </cell>
          <cell r="K6089" t="str">
            <v>05 Agustus 2005</v>
          </cell>
        </row>
        <row r="6092">
          <cell r="A6092" t="str">
            <v xml:space="preserve"> URAIAN</v>
          </cell>
          <cell r="F6092" t="str">
            <v xml:space="preserve"> ANGGAPAN / ASUMSI</v>
          </cell>
        </row>
        <row r="6093">
          <cell r="A6093" t="str">
            <v xml:space="preserve"> 1.</v>
          </cell>
          <cell r="B6093" t="str">
            <v>Material dihampar maksimum</v>
          </cell>
          <cell r="F6093" t="str">
            <v xml:space="preserve"> 1. Menggunakan alat berat ( 120 M3/hari )</v>
          </cell>
        </row>
        <row r="6094">
          <cell r="B6094" t="str">
            <v>tebal setiap lapis 20 cm</v>
          </cell>
          <cell r="F6094" t="str">
            <v xml:space="preserve"> 2. Harga material tergantung pada harga lokasi pekerjaan.</v>
          </cell>
        </row>
        <row r="6095">
          <cell r="A6095" t="str">
            <v xml:space="preserve"> 2. </v>
          </cell>
          <cell r="B6095" t="str">
            <v xml:space="preserve">Setiap lapis dipadatkan minimum 4 kali </v>
          </cell>
        </row>
        <row r="6096">
          <cell r="B6096" t="str">
            <v>lintasan dengan mesin gilas roda karet</v>
          </cell>
        </row>
        <row r="6097">
          <cell r="A6097" t="str">
            <v xml:space="preserve"> </v>
          </cell>
        </row>
        <row r="6098">
          <cell r="A6098" t="str">
            <v xml:space="preserve"> </v>
          </cell>
        </row>
        <row r="6103">
          <cell r="F6103" t="str">
            <v xml:space="preserve"> </v>
          </cell>
        </row>
        <row r="6104">
          <cell r="B6104" t="str">
            <v>PEKERJA</v>
          </cell>
          <cell r="E6104" t="str">
            <v>JUMLAH</v>
          </cell>
          <cell r="F6104" t="str">
            <v>HARI</v>
          </cell>
          <cell r="G6104" t="str">
            <v>KODE</v>
          </cell>
          <cell r="H6104" t="str">
            <v>TOTAL VOL</v>
          </cell>
          <cell r="I6104" t="str">
            <v>UPAH</v>
          </cell>
          <cell r="J6104" t="str">
            <v>BIAYA</v>
          </cell>
          <cell r="K6104" t="str">
            <v>SUB TOTAL</v>
          </cell>
        </row>
        <row r="6105">
          <cell r="E6105" t="str">
            <v>ORANG</v>
          </cell>
          <cell r="H6105" t="str">
            <v>(Orang-hari)</v>
          </cell>
          <cell r="I6105" t="str">
            <v>(Rp/Org/Hari)</v>
          </cell>
          <cell r="J6105" t="str">
            <v>(Rp)</v>
          </cell>
          <cell r="K6105" t="str">
            <v>(Rp)</v>
          </cell>
        </row>
        <row r="6108">
          <cell r="A6108" t="str">
            <v>P</v>
          </cell>
          <cell r="B6108" t="str">
            <v xml:space="preserve"> Buruh tak terampil</v>
          </cell>
          <cell r="E6108">
            <v>4</v>
          </cell>
          <cell r="F6108">
            <v>1</v>
          </cell>
          <cell r="G6108" t="str">
            <v>L 101</v>
          </cell>
          <cell r="H6108">
            <v>4</v>
          </cell>
          <cell r="I6108">
            <v>21800</v>
          </cell>
          <cell r="J6108">
            <v>87200</v>
          </cell>
        </row>
        <row r="6109">
          <cell r="A6109" t="str">
            <v>E</v>
          </cell>
          <cell r="B6109" t="str">
            <v xml:space="preserve"> Mandor</v>
          </cell>
          <cell r="E6109">
            <v>1</v>
          </cell>
          <cell r="F6109">
            <v>1</v>
          </cell>
          <cell r="G6109" t="str">
            <v>L 061</v>
          </cell>
          <cell r="H6109">
            <v>1</v>
          </cell>
          <cell r="I6109">
            <v>34400</v>
          </cell>
          <cell r="J6109">
            <v>34400</v>
          </cell>
        </row>
        <row r="6110">
          <cell r="A6110" t="str">
            <v>K</v>
          </cell>
          <cell r="B6110" t="str">
            <v xml:space="preserve"> Operator terampil</v>
          </cell>
          <cell r="E6110">
            <v>2</v>
          </cell>
          <cell r="F6110">
            <v>1</v>
          </cell>
          <cell r="G6110" t="str">
            <v>L 081</v>
          </cell>
          <cell r="H6110">
            <v>2</v>
          </cell>
          <cell r="I6110">
            <v>34400</v>
          </cell>
          <cell r="J6110">
            <v>68800</v>
          </cell>
        </row>
        <row r="6111">
          <cell r="A6111" t="str">
            <v>E</v>
          </cell>
          <cell r="B6111" t="str">
            <v xml:space="preserve"> Pembatu operator</v>
          </cell>
          <cell r="E6111">
            <v>2</v>
          </cell>
          <cell r="F6111">
            <v>1</v>
          </cell>
          <cell r="G6111" t="str">
            <v>L 083</v>
          </cell>
          <cell r="H6111">
            <v>2</v>
          </cell>
          <cell r="I6111">
            <v>21800</v>
          </cell>
          <cell r="J6111">
            <v>43600</v>
          </cell>
        </row>
        <row r="6112">
          <cell r="A6112" t="str">
            <v>R</v>
          </cell>
          <cell r="B6112" t="str">
            <v xml:space="preserve"> Supir terampil </v>
          </cell>
          <cell r="E6112">
            <v>1</v>
          </cell>
          <cell r="F6112">
            <v>1</v>
          </cell>
          <cell r="G6112" t="str">
            <v>L 091</v>
          </cell>
          <cell r="H6112">
            <v>1</v>
          </cell>
          <cell r="I6112">
            <v>29500</v>
          </cell>
          <cell r="J6112">
            <v>29500</v>
          </cell>
        </row>
        <row r="6113">
          <cell r="A6113" t="str">
            <v>J</v>
          </cell>
          <cell r="B6113" t="str">
            <v xml:space="preserve"> Pembantu Supir </v>
          </cell>
          <cell r="E6113">
            <v>1</v>
          </cell>
          <cell r="F6113">
            <v>1</v>
          </cell>
          <cell r="G6113" t="str">
            <v>L 099</v>
          </cell>
          <cell r="H6113">
            <v>1</v>
          </cell>
          <cell r="I6113">
            <v>21800</v>
          </cell>
          <cell r="J6113">
            <v>21800</v>
          </cell>
        </row>
        <row r="6114">
          <cell r="A6114" t="str">
            <v>A</v>
          </cell>
        </row>
        <row r="6120">
          <cell r="D6120" t="str">
            <v xml:space="preserve"> JUMLAH BIAYA UNTUK PEKERJA</v>
          </cell>
          <cell r="J6120" t="str">
            <v>PEKERJA (I+II)</v>
          </cell>
          <cell r="L6120">
            <v>285300</v>
          </cell>
        </row>
        <row r="6121">
          <cell r="B6121" t="str">
            <v>MATERIAL</v>
          </cell>
          <cell r="F6121" t="str">
            <v>SATUAN</v>
          </cell>
          <cell r="G6121" t="str">
            <v>KODE</v>
          </cell>
          <cell r="H6121" t="str">
            <v>TOTAL VOL</v>
          </cell>
          <cell r="I6121" t="str">
            <v>HARGA SATUAN</v>
          </cell>
          <cell r="J6121" t="str">
            <v>BIAYA</v>
          </cell>
          <cell r="K6121" t="str">
            <v>SUB TOTAL</v>
          </cell>
        </row>
        <row r="6122">
          <cell r="I6122" t="str">
            <v>(Rp)</v>
          </cell>
          <cell r="J6122" t="str">
            <v>(Rp)</v>
          </cell>
          <cell r="K6122" t="str">
            <v>(Rp)</v>
          </cell>
        </row>
        <row r="6123">
          <cell r="A6123" t="str">
            <v xml:space="preserve"> </v>
          </cell>
        </row>
        <row r="6124">
          <cell r="A6124" t="str">
            <v>M</v>
          </cell>
          <cell r="B6124" t="str">
            <v>Timbunan biasa</v>
          </cell>
          <cell r="F6124" t="str">
            <v>m3</v>
          </cell>
          <cell r="G6124" t="str">
            <v>M 050.a</v>
          </cell>
          <cell r="H6124">
            <v>144</v>
          </cell>
          <cell r="I6124">
            <v>34950</v>
          </cell>
          <cell r="J6124">
            <v>5032800</v>
          </cell>
        </row>
        <row r="6125">
          <cell r="A6125" t="str">
            <v>A</v>
          </cell>
        </row>
        <row r="6126">
          <cell r="A6126" t="str">
            <v>T</v>
          </cell>
          <cell r="B6126" t="str">
            <v>Alat Bantu (set @ 3 alat )</v>
          </cell>
          <cell r="F6126" t="str">
            <v>set</v>
          </cell>
          <cell r="G6126" t="str">
            <v>M 170</v>
          </cell>
          <cell r="H6126">
            <v>0.16</v>
          </cell>
          <cell r="I6126">
            <v>49935</v>
          </cell>
          <cell r="J6126">
            <v>7989.6</v>
          </cell>
        </row>
        <row r="6127">
          <cell r="A6127" t="str">
            <v>E</v>
          </cell>
        </row>
        <row r="6128">
          <cell r="A6128" t="str">
            <v>R</v>
          </cell>
        </row>
        <row r="6129">
          <cell r="A6129" t="str">
            <v>I</v>
          </cell>
        </row>
        <row r="6130">
          <cell r="A6130" t="str">
            <v>A</v>
          </cell>
        </row>
        <row r="6131">
          <cell r="A6131" t="str">
            <v>L</v>
          </cell>
        </row>
        <row r="6133">
          <cell r="B6133" t="str">
            <v xml:space="preserve"> </v>
          </cell>
          <cell r="E6133" t="str">
            <v xml:space="preserve"> </v>
          </cell>
          <cell r="F6133" t="str">
            <v xml:space="preserve"> </v>
          </cell>
          <cell r="G6133" t="str">
            <v xml:space="preserve"> </v>
          </cell>
          <cell r="H6133" t="str">
            <v xml:space="preserve"> </v>
          </cell>
          <cell r="I6133" t="str">
            <v xml:space="preserve"> </v>
          </cell>
        </row>
        <row r="6134">
          <cell r="B6134" t="str">
            <v xml:space="preserve"> </v>
          </cell>
          <cell r="E6134" t="str">
            <v xml:space="preserve"> </v>
          </cell>
          <cell r="F6134" t="str">
            <v xml:space="preserve"> </v>
          </cell>
          <cell r="G6134" t="str">
            <v xml:space="preserve"> </v>
          </cell>
          <cell r="H6134" t="str">
            <v xml:space="preserve"> </v>
          </cell>
          <cell r="I6134" t="str">
            <v xml:space="preserve"> </v>
          </cell>
        </row>
        <row r="6135">
          <cell r="B6135" t="str">
            <v xml:space="preserve"> </v>
          </cell>
          <cell r="E6135" t="str">
            <v xml:space="preserve"> </v>
          </cell>
          <cell r="F6135" t="str">
            <v xml:space="preserve"> </v>
          </cell>
          <cell r="G6135" t="str">
            <v xml:space="preserve"> </v>
          </cell>
          <cell r="H6135" t="str">
            <v xml:space="preserve"> </v>
          </cell>
          <cell r="I6135" t="str">
            <v xml:space="preserve"> </v>
          </cell>
        </row>
        <row r="6136">
          <cell r="B6136" t="str">
            <v xml:space="preserve"> </v>
          </cell>
          <cell r="E6136" t="str">
            <v xml:space="preserve"> </v>
          </cell>
          <cell r="F6136" t="str">
            <v xml:space="preserve"> </v>
          </cell>
          <cell r="G6136" t="str">
            <v xml:space="preserve"> </v>
          </cell>
          <cell r="H6136" t="str">
            <v xml:space="preserve"> </v>
          </cell>
          <cell r="I6136" t="str">
            <v xml:space="preserve"> </v>
          </cell>
        </row>
        <row r="6138">
          <cell r="D6138" t="str">
            <v xml:space="preserve"> JUMLAH BIAYA UNTUK MATERIAL</v>
          </cell>
          <cell r="J6138" t="str">
            <v>MATERIAL (I+II)</v>
          </cell>
          <cell r="L6138">
            <v>5040790</v>
          </cell>
        </row>
        <row r="6139">
          <cell r="B6139" t="str">
            <v>PERALATAN</v>
          </cell>
          <cell r="E6139" t="str">
            <v>JUMLAH</v>
          </cell>
          <cell r="F6139" t="str">
            <v xml:space="preserve">HARI </v>
          </cell>
          <cell r="G6139" t="str">
            <v>KODE</v>
          </cell>
          <cell r="H6139" t="str">
            <v>JAM KERJA</v>
          </cell>
          <cell r="I6139" t="str">
            <v>HARGA</v>
          </cell>
          <cell r="J6139" t="str">
            <v>BIAYA</v>
          </cell>
          <cell r="K6139" t="str">
            <v>SUB TOTAL</v>
          </cell>
        </row>
        <row r="6140">
          <cell r="E6140" t="str">
            <v>ALAT</v>
          </cell>
          <cell r="F6140" t="str">
            <v>KERJA</v>
          </cell>
          <cell r="I6140" t="str">
            <v>(Rp/Jam)</v>
          </cell>
          <cell r="J6140" t="str">
            <v>(Rp)</v>
          </cell>
          <cell r="K6140" t="str">
            <v>(Rp)</v>
          </cell>
        </row>
        <row r="6142">
          <cell r="A6142" t="str">
            <v>P</v>
          </cell>
          <cell r="B6142" t="str">
            <v>Motor Grader 100 HP</v>
          </cell>
          <cell r="E6142">
            <v>1</v>
          </cell>
          <cell r="F6142">
            <v>1</v>
          </cell>
          <cell r="G6142" t="str">
            <v>E 010</v>
          </cell>
          <cell r="H6142">
            <v>5</v>
          </cell>
          <cell r="I6142">
            <v>149510</v>
          </cell>
          <cell r="J6142">
            <v>747550</v>
          </cell>
        </row>
        <row r="6143">
          <cell r="A6143" t="str">
            <v>E</v>
          </cell>
          <cell r="B6143" t="str">
            <v>Mesin gilas roda karet 8 - 15 T</v>
          </cell>
          <cell r="E6143">
            <v>1</v>
          </cell>
          <cell r="F6143">
            <v>1</v>
          </cell>
          <cell r="G6143" t="str">
            <v>E 084</v>
          </cell>
          <cell r="H6143">
            <v>5</v>
          </cell>
          <cell r="I6143">
            <v>149510</v>
          </cell>
          <cell r="J6143">
            <v>747550</v>
          </cell>
        </row>
        <row r="6144">
          <cell r="A6144" t="str">
            <v>R</v>
          </cell>
          <cell r="B6144" t="str">
            <v>Truk tangki air 115 HP</v>
          </cell>
          <cell r="E6144">
            <v>1</v>
          </cell>
          <cell r="F6144">
            <v>1</v>
          </cell>
          <cell r="G6144" t="str">
            <v>E 182</v>
          </cell>
          <cell r="H6144">
            <v>5</v>
          </cell>
          <cell r="I6144">
            <v>64790</v>
          </cell>
          <cell r="J6144">
            <v>323950</v>
          </cell>
        </row>
        <row r="6145">
          <cell r="A6145" t="str">
            <v>A</v>
          </cell>
        </row>
        <row r="6146">
          <cell r="A6146" t="str">
            <v>L</v>
          </cell>
        </row>
        <row r="6147">
          <cell r="A6147" t="str">
            <v>A</v>
          </cell>
        </row>
        <row r="6148">
          <cell r="A6148" t="str">
            <v>T</v>
          </cell>
        </row>
        <row r="6149">
          <cell r="A6149" t="str">
            <v>A</v>
          </cell>
        </row>
        <row r="6150">
          <cell r="A6150" t="str">
            <v>N</v>
          </cell>
        </row>
        <row r="6158">
          <cell r="D6158" t="str">
            <v xml:space="preserve"> JUMLAH BIAYA UNTUK PERALATAN</v>
          </cell>
          <cell r="J6158" t="str">
            <v>PERALATAN (I+II)</v>
          </cell>
          <cell r="L6158">
            <v>1819050</v>
          </cell>
        </row>
        <row r="6159">
          <cell r="J6159" t="str">
            <v xml:space="preserve"> T O T A L (Rp)</v>
          </cell>
          <cell r="L6159">
            <v>7145140</v>
          </cell>
        </row>
        <row r="6161">
          <cell r="B6161" t="str">
            <v>VOLUME  :</v>
          </cell>
          <cell r="C6161">
            <v>120</v>
          </cell>
          <cell r="E6161" t="str">
            <v>SATUAN  :</v>
          </cell>
          <cell r="F6161" t="str">
            <v>M3</v>
          </cell>
          <cell r="H6161" t="str">
            <v>HARGA SATUAN  :</v>
          </cell>
          <cell r="I6161">
            <v>59542.83</v>
          </cell>
          <cell r="J6161" t="str">
            <v xml:space="preserve">                  per</v>
          </cell>
          <cell r="K6161" t="str">
            <v>M3</v>
          </cell>
        </row>
        <row r="6164">
          <cell r="A6164" t="str">
            <v>ANALISA HARGA SATUAN</v>
          </cell>
          <cell r="L6164" t="str">
            <v>KODE</v>
          </cell>
        </row>
        <row r="6165">
          <cell r="A6165" t="str">
            <v>PENIMBUNAN BADAN JALAN</v>
          </cell>
        </row>
        <row r="6166">
          <cell r="A6166" t="str">
            <v>(MENGGUNAKAN ALAT)</v>
          </cell>
          <cell r="L6166" t="str">
            <v>K - 311 B</v>
          </cell>
        </row>
        <row r="6168">
          <cell r="A6168" t="str">
            <v xml:space="preserve"> PROPINSI            :</v>
          </cell>
          <cell r="C6168" t="str">
            <v>LAMPUNG</v>
          </cell>
          <cell r="E6168" t="str">
            <v>KODE</v>
          </cell>
          <cell r="F6168" t="str">
            <v xml:space="preserve">KOTA </v>
          </cell>
          <cell r="H6168" t="str">
            <v>KODE</v>
          </cell>
          <cell r="I6168" t="str">
            <v xml:space="preserve"> DISIAPKAN OLEH :</v>
          </cell>
          <cell r="K6168" t="str">
            <v>TANGGAL</v>
          </cell>
        </row>
        <row r="6169">
          <cell r="E6169" t="str">
            <v>[071]</v>
          </cell>
          <cell r="F6169" t="str">
            <v>BANDAR LAMPUNG</v>
          </cell>
          <cell r="H6169" t="str">
            <v>[018]</v>
          </cell>
          <cell r="I6169" t="str">
            <v>CV.PUTRA SILIWANGI JAYA</v>
          </cell>
          <cell r="K6169" t="str">
            <v>05 Agustus 2005</v>
          </cell>
        </row>
        <row r="6172">
          <cell r="A6172" t="str">
            <v xml:space="preserve"> URAIAN</v>
          </cell>
          <cell r="F6172" t="str">
            <v xml:space="preserve"> ANGGAPAN / ASUMSI</v>
          </cell>
        </row>
        <row r="6173">
          <cell r="A6173" t="str">
            <v xml:space="preserve"> 1.</v>
          </cell>
          <cell r="B6173" t="str">
            <v>Material dihampar maksimum</v>
          </cell>
          <cell r="F6173" t="str">
            <v xml:space="preserve"> 1. Menggunakan alat berat ( 120 M3/hari )</v>
          </cell>
        </row>
        <row r="6174">
          <cell r="B6174" t="str">
            <v>tebal setiap lapis 20 cm</v>
          </cell>
          <cell r="F6174" t="str">
            <v xml:space="preserve"> 2. Harga material tergantung pada harga lokasi pekerjaan.</v>
          </cell>
        </row>
        <row r="6175">
          <cell r="A6175" t="str">
            <v xml:space="preserve"> 2. </v>
          </cell>
          <cell r="B6175" t="str">
            <v xml:space="preserve">Setiap lapis dipadatkan minimum 4 kali </v>
          </cell>
        </row>
        <row r="6176">
          <cell r="B6176" t="str">
            <v>lintasan dengan mesin gilas roda karet</v>
          </cell>
        </row>
        <row r="6177">
          <cell r="A6177" t="str">
            <v xml:space="preserve"> </v>
          </cell>
        </row>
        <row r="6178">
          <cell r="A6178" t="str">
            <v xml:space="preserve"> </v>
          </cell>
        </row>
        <row r="6183">
          <cell r="F6183" t="str">
            <v xml:space="preserve"> </v>
          </cell>
        </row>
        <row r="6184">
          <cell r="B6184" t="str">
            <v>PEKERJA</v>
          </cell>
          <cell r="E6184" t="str">
            <v>JUMLAH</v>
          </cell>
          <cell r="F6184" t="str">
            <v>HARI</v>
          </cell>
          <cell r="G6184" t="str">
            <v>KODE</v>
          </cell>
          <cell r="H6184" t="str">
            <v>TOTAL VOL</v>
          </cell>
          <cell r="I6184" t="str">
            <v>UPAH</v>
          </cell>
          <cell r="J6184" t="str">
            <v>BIAYA</v>
          </cell>
          <cell r="K6184" t="str">
            <v>SUB TOTAL</v>
          </cell>
        </row>
        <row r="6185">
          <cell r="E6185" t="str">
            <v>ORANG</v>
          </cell>
          <cell r="H6185" t="str">
            <v>(Orang-hari)</v>
          </cell>
          <cell r="I6185" t="str">
            <v>(Rp/Org/Hari)</v>
          </cell>
          <cell r="J6185" t="str">
            <v>(Rp)</v>
          </cell>
          <cell r="K6185" t="str">
            <v>(Rp)</v>
          </cell>
        </row>
        <row r="6188">
          <cell r="A6188" t="str">
            <v>P</v>
          </cell>
          <cell r="B6188" t="str">
            <v xml:space="preserve"> Buruh tak terampil</v>
          </cell>
          <cell r="E6188">
            <v>4</v>
          </cell>
          <cell r="F6188">
            <v>1</v>
          </cell>
          <cell r="G6188" t="str">
            <v>L 101</v>
          </cell>
          <cell r="H6188">
            <v>4</v>
          </cell>
          <cell r="I6188">
            <v>21800</v>
          </cell>
          <cell r="J6188">
            <v>87200</v>
          </cell>
        </row>
        <row r="6189">
          <cell r="A6189" t="str">
            <v>E</v>
          </cell>
          <cell r="B6189" t="str">
            <v xml:space="preserve"> Mandor</v>
          </cell>
          <cell r="E6189">
            <v>1</v>
          </cell>
          <cell r="F6189">
            <v>1</v>
          </cell>
          <cell r="G6189" t="str">
            <v>L 061</v>
          </cell>
          <cell r="H6189">
            <v>1</v>
          </cell>
          <cell r="I6189">
            <v>34400</v>
          </cell>
          <cell r="J6189">
            <v>34400</v>
          </cell>
        </row>
        <row r="6190">
          <cell r="A6190" t="str">
            <v>K</v>
          </cell>
          <cell r="B6190" t="str">
            <v xml:space="preserve"> Operator terampil</v>
          </cell>
          <cell r="E6190">
            <v>2</v>
          </cell>
          <cell r="F6190">
            <v>1</v>
          </cell>
          <cell r="G6190" t="str">
            <v>L 081</v>
          </cell>
          <cell r="H6190">
            <v>2</v>
          </cell>
          <cell r="I6190">
            <v>34400</v>
          </cell>
          <cell r="J6190">
            <v>68800</v>
          </cell>
        </row>
        <row r="6191">
          <cell r="A6191" t="str">
            <v>E</v>
          </cell>
          <cell r="B6191" t="str">
            <v xml:space="preserve"> Pembatu operator</v>
          </cell>
          <cell r="E6191">
            <v>2</v>
          </cell>
          <cell r="F6191">
            <v>1</v>
          </cell>
          <cell r="G6191" t="str">
            <v>L 083</v>
          </cell>
          <cell r="H6191">
            <v>2</v>
          </cell>
          <cell r="I6191">
            <v>21800</v>
          </cell>
          <cell r="J6191">
            <v>43600</v>
          </cell>
        </row>
        <row r="6192">
          <cell r="A6192" t="str">
            <v>R</v>
          </cell>
          <cell r="B6192" t="str">
            <v xml:space="preserve"> Supir terampil </v>
          </cell>
          <cell r="E6192">
            <v>1</v>
          </cell>
          <cell r="F6192">
            <v>1</v>
          </cell>
          <cell r="G6192" t="str">
            <v>L 091</v>
          </cell>
          <cell r="H6192">
            <v>1</v>
          </cell>
          <cell r="I6192">
            <v>29500</v>
          </cell>
          <cell r="J6192">
            <v>29500</v>
          </cell>
        </row>
        <row r="6193">
          <cell r="A6193" t="str">
            <v>J</v>
          </cell>
          <cell r="B6193" t="str">
            <v xml:space="preserve"> Pembantu Supir </v>
          </cell>
          <cell r="E6193">
            <v>1</v>
          </cell>
          <cell r="F6193">
            <v>1</v>
          </cell>
          <cell r="G6193" t="str">
            <v>L 099</v>
          </cell>
          <cell r="H6193">
            <v>1</v>
          </cell>
          <cell r="I6193">
            <v>21800</v>
          </cell>
          <cell r="J6193">
            <v>21800</v>
          </cell>
        </row>
        <row r="6194">
          <cell r="A6194" t="str">
            <v>A</v>
          </cell>
        </row>
        <row r="6200">
          <cell r="D6200" t="str">
            <v xml:space="preserve"> JUMLAH BIAYA UNTUK PEKERJA</v>
          </cell>
          <cell r="J6200" t="str">
            <v>PEKERJA (I+II)</v>
          </cell>
          <cell r="L6200">
            <v>285300</v>
          </cell>
        </row>
        <row r="6201">
          <cell r="B6201" t="str">
            <v>MATERIAL</v>
          </cell>
          <cell r="F6201" t="str">
            <v>SATUAN</v>
          </cell>
          <cell r="G6201" t="str">
            <v>KODE</v>
          </cell>
          <cell r="H6201" t="str">
            <v>TOTAL VOL</v>
          </cell>
          <cell r="I6201" t="str">
            <v>HARGA SATUAN</v>
          </cell>
          <cell r="J6201" t="str">
            <v>BIAYA</v>
          </cell>
          <cell r="K6201" t="str">
            <v>SUB TOTAL</v>
          </cell>
        </row>
        <row r="6202">
          <cell r="I6202" t="str">
            <v>(Rp)</v>
          </cell>
          <cell r="J6202" t="str">
            <v>(Rp)</v>
          </cell>
          <cell r="K6202" t="str">
            <v>(Rp)</v>
          </cell>
        </row>
        <row r="6203">
          <cell r="A6203" t="str">
            <v xml:space="preserve"> </v>
          </cell>
        </row>
        <row r="6204">
          <cell r="A6204" t="str">
            <v>M</v>
          </cell>
        </row>
        <row r="6205">
          <cell r="A6205" t="str">
            <v>A</v>
          </cell>
        </row>
        <row r="6206">
          <cell r="A6206" t="str">
            <v>T</v>
          </cell>
          <cell r="B6206" t="str">
            <v>Alat Bantu (set @ 3 alat )</v>
          </cell>
          <cell r="F6206" t="str">
            <v>set</v>
          </cell>
          <cell r="G6206" t="str">
            <v>M 170</v>
          </cell>
          <cell r="H6206">
            <v>0.16</v>
          </cell>
          <cell r="I6206">
            <v>49935</v>
          </cell>
          <cell r="J6206">
            <v>7989.6</v>
          </cell>
        </row>
        <row r="6207">
          <cell r="A6207" t="str">
            <v>E</v>
          </cell>
        </row>
        <row r="6208">
          <cell r="A6208" t="str">
            <v>R</v>
          </cell>
        </row>
        <row r="6209">
          <cell r="A6209" t="str">
            <v>I</v>
          </cell>
        </row>
        <row r="6210">
          <cell r="A6210" t="str">
            <v>A</v>
          </cell>
        </row>
        <row r="6211">
          <cell r="A6211" t="str">
            <v>L</v>
          </cell>
        </row>
        <row r="6213">
          <cell r="B6213" t="str">
            <v xml:space="preserve"> </v>
          </cell>
          <cell r="E6213" t="str">
            <v xml:space="preserve"> </v>
          </cell>
          <cell r="F6213" t="str">
            <v xml:space="preserve"> </v>
          </cell>
          <cell r="G6213" t="str">
            <v xml:space="preserve"> </v>
          </cell>
          <cell r="H6213" t="str">
            <v xml:space="preserve"> </v>
          </cell>
          <cell r="I6213" t="str">
            <v xml:space="preserve"> </v>
          </cell>
        </row>
        <row r="6214">
          <cell r="B6214" t="str">
            <v xml:space="preserve"> </v>
          </cell>
          <cell r="E6214" t="str">
            <v xml:space="preserve"> </v>
          </cell>
          <cell r="F6214" t="str">
            <v xml:space="preserve"> </v>
          </cell>
          <cell r="G6214" t="str">
            <v xml:space="preserve"> </v>
          </cell>
          <cell r="H6214" t="str">
            <v xml:space="preserve"> </v>
          </cell>
          <cell r="I6214" t="str">
            <v xml:space="preserve"> </v>
          </cell>
        </row>
        <row r="6215">
          <cell r="B6215" t="str">
            <v xml:space="preserve"> </v>
          </cell>
          <cell r="E6215" t="str">
            <v xml:space="preserve"> </v>
          </cell>
          <cell r="F6215" t="str">
            <v xml:space="preserve"> </v>
          </cell>
          <cell r="G6215" t="str">
            <v xml:space="preserve"> </v>
          </cell>
          <cell r="H6215" t="str">
            <v xml:space="preserve"> </v>
          </cell>
          <cell r="I6215" t="str">
            <v xml:space="preserve"> </v>
          </cell>
        </row>
        <row r="6216">
          <cell r="B6216" t="str">
            <v xml:space="preserve"> </v>
          </cell>
          <cell r="E6216" t="str">
            <v xml:space="preserve"> </v>
          </cell>
          <cell r="F6216" t="str">
            <v xml:space="preserve"> </v>
          </cell>
          <cell r="G6216" t="str">
            <v xml:space="preserve"> </v>
          </cell>
          <cell r="H6216" t="str">
            <v xml:space="preserve"> </v>
          </cell>
          <cell r="I6216" t="str">
            <v xml:space="preserve"> </v>
          </cell>
        </row>
        <row r="6218">
          <cell r="D6218" t="str">
            <v xml:space="preserve"> JUMLAH BIAYA UNTUK MATERIAL</v>
          </cell>
          <cell r="J6218" t="str">
            <v>MATERIAL (I+II)</v>
          </cell>
          <cell r="L6218">
            <v>7990</v>
          </cell>
        </row>
        <row r="6219">
          <cell r="B6219" t="str">
            <v>PERALATAN</v>
          </cell>
          <cell r="E6219" t="str">
            <v>JUMLAH</v>
          </cell>
          <cell r="F6219" t="str">
            <v xml:space="preserve">HARI </v>
          </cell>
          <cell r="G6219" t="str">
            <v>KODE</v>
          </cell>
          <cell r="H6219" t="str">
            <v>JAM KERJA</v>
          </cell>
          <cell r="I6219" t="str">
            <v>HARGA</v>
          </cell>
          <cell r="J6219" t="str">
            <v>BIAYA</v>
          </cell>
          <cell r="K6219" t="str">
            <v>SUB TOTAL</v>
          </cell>
        </row>
        <row r="6220">
          <cell r="E6220" t="str">
            <v>ALAT</v>
          </cell>
          <cell r="F6220" t="str">
            <v>KERJA</v>
          </cell>
          <cell r="I6220" t="str">
            <v>(Rp/Jam)</v>
          </cell>
          <cell r="J6220" t="str">
            <v>(Rp)</v>
          </cell>
          <cell r="K6220" t="str">
            <v>(Rp)</v>
          </cell>
        </row>
        <row r="6222">
          <cell r="A6222" t="str">
            <v>P</v>
          </cell>
          <cell r="B6222" t="str">
            <v>Motor Grader 100 HP</v>
          </cell>
          <cell r="E6222">
            <v>1</v>
          </cell>
          <cell r="F6222">
            <v>1</v>
          </cell>
          <cell r="G6222" t="str">
            <v>E 010</v>
          </cell>
          <cell r="H6222">
            <v>5</v>
          </cell>
          <cell r="I6222">
            <v>149510</v>
          </cell>
          <cell r="J6222">
            <v>747550</v>
          </cell>
        </row>
        <row r="6223">
          <cell r="A6223" t="str">
            <v>E</v>
          </cell>
          <cell r="B6223" t="str">
            <v>Mesin gilas roda karet 8 - 15 T</v>
          </cell>
          <cell r="E6223">
            <v>1</v>
          </cell>
          <cell r="F6223">
            <v>1</v>
          </cell>
          <cell r="G6223" t="str">
            <v>E 084</v>
          </cell>
          <cell r="H6223">
            <v>5</v>
          </cell>
          <cell r="I6223">
            <v>149510</v>
          </cell>
          <cell r="J6223">
            <v>747550</v>
          </cell>
        </row>
        <row r="6224">
          <cell r="A6224" t="str">
            <v>R</v>
          </cell>
          <cell r="B6224" t="str">
            <v>Truk tangki air 115 HP</v>
          </cell>
          <cell r="E6224">
            <v>1</v>
          </cell>
          <cell r="F6224">
            <v>1</v>
          </cell>
          <cell r="G6224" t="str">
            <v>E 182</v>
          </cell>
          <cell r="H6224">
            <v>5</v>
          </cell>
          <cell r="I6224">
            <v>64790</v>
          </cell>
          <cell r="J6224">
            <v>323950</v>
          </cell>
        </row>
        <row r="6225">
          <cell r="A6225" t="str">
            <v>A</v>
          </cell>
        </row>
        <row r="6226">
          <cell r="A6226" t="str">
            <v>L</v>
          </cell>
        </row>
        <row r="6227">
          <cell r="A6227" t="str">
            <v>A</v>
          </cell>
        </row>
        <row r="6228">
          <cell r="A6228" t="str">
            <v>T</v>
          </cell>
        </row>
        <row r="6229">
          <cell r="A6229" t="str">
            <v>A</v>
          </cell>
        </row>
        <row r="6230">
          <cell r="A6230" t="str">
            <v>N</v>
          </cell>
        </row>
        <row r="6238">
          <cell r="D6238" t="str">
            <v xml:space="preserve"> JUMLAH BIAYA UNTUK PERALATAN</v>
          </cell>
          <cell r="J6238" t="str">
            <v>PERALATAN (I+II)</v>
          </cell>
          <cell r="L6238">
            <v>1819050</v>
          </cell>
        </row>
        <row r="6239">
          <cell r="J6239" t="str">
            <v xml:space="preserve"> T O T A L (Rp)</v>
          </cell>
          <cell r="L6239">
            <v>2112340</v>
          </cell>
        </row>
        <row r="6241">
          <cell r="B6241" t="str">
            <v>VOLUME  :</v>
          </cell>
          <cell r="C6241">
            <v>120</v>
          </cell>
          <cell r="E6241" t="str">
            <v>SATUAN  :</v>
          </cell>
          <cell r="F6241" t="str">
            <v>M3</v>
          </cell>
          <cell r="H6241" t="str">
            <v>HARGA SATUAN  :</v>
          </cell>
          <cell r="I6241">
            <v>17602.830000000002</v>
          </cell>
          <cell r="J6241" t="str">
            <v xml:space="preserve">                  per</v>
          </cell>
          <cell r="K6241" t="str">
            <v>M3</v>
          </cell>
        </row>
      </sheetData>
      <sheetData sheetId="7" refreshError="1">
        <row r="2">
          <cell r="A2" t="str">
            <v>ANALISA HARGA SATUAN</v>
          </cell>
        </row>
        <row r="3">
          <cell r="A3" t="str">
            <v>PATOK PENUNTUN</v>
          </cell>
        </row>
        <row r="4">
          <cell r="A4" t="str">
            <v>(MENGGUNAKAN BURUH)</v>
          </cell>
          <cell r="L4" t="str">
            <v>Supl I</v>
          </cell>
        </row>
        <row r="6">
          <cell r="A6" t="str">
            <v xml:space="preserve"> PROPINSI            :</v>
          </cell>
          <cell r="C6" t="str">
            <v>LAMPUNG</v>
          </cell>
          <cell r="E6" t="str">
            <v>KODE</v>
          </cell>
          <cell r="F6" t="str">
            <v xml:space="preserve">KOTA </v>
          </cell>
          <cell r="H6" t="str">
            <v>KODE</v>
          </cell>
          <cell r="I6" t="str">
            <v xml:space="preserve"> DISIAPKAN OLEH :</v>
          </cell>
          <cell r="K6" t="str">
            <v>TANGGAL</v>
          </cell>
        </row>
        <row r="7">
          <cell r="E7" t="str">
            <v>[071]</v>
          </cell>
          <cell r="F7" t="str">
            <v>BANDAR LAMPUNG</v>
          </cell>
          <cell r="H7" t="str">
            <v>[018]</v>
          </cell>
          <cell r="I7" t="str">
            <v>CV.PUTRA SILIWANGI JAYA</v>
          </cell>
          <cell r="K7" t="str">
            <v>05 Agustus 2005</v>
          </cell>
        </row>
        <row r="10">
          <cell r="A10" t="str">
            <v xml:space="preserve"> URAIAN</v>
          </cell>
          <cell r="F10" t="str">
            <v xml:space="preserve"> ANGGAPAN / ASUMSI</v>
          </cell>
        </row>
        <row r="11">
          <cell r="A11" t="str">
            <v xml:space="preserve"> 1.</v>
          </cell>
          <cell r="B11" t="str">
            <v>Dimensi Patok Penuntun</v>
          </cell>
          <cell r="F11" t="str">
            <v xml:space="preserve"> 1. Cetakan dari kayu dibentuk sesuai ukuran standar</v>
          </cell>
        </row>
        <row r="12">
          <cell r="B12" t="str">
            <v>=15 cm x 15 cm x 1.5 m</v>
          </cell>
          <cell r="F12" t="str">
            <v xml:space="preserve"> 2. Beton menggunakan mutu K-175</v>
          </cell>
        </row>
        <row r="13">
          <cell r="F13" t="str">
            <v xml:space="preserve"> 3. Besi tulangan dipasang sesuai standar</v>
          </cell>
        </row>
        <row r="14">
          <cell r="F14" t="str">
            <v xml:space="preserve"> 4. Hasil cetakan patok dirapihkan oleh pekerja lalu permukaannya di cat</v>
          </cell>
        </row>
        <row r="15">
          <cell r="F15" t="str">
            <v xml:space="preserve">    warna hitam dan putih</v>
          </cell>
        </row>
        <row r="16">
          <cell r="F16" t="str">
            <v>5. Satu hari dihasilkan 10 buah patok</v>
          </cell>
        </row>
        <row r="23">
          <cell r="B23" t="str">
            <v>PEKERJA</v>
          </cell>
          <cell r="E23" t="str">
            <v>JUMLAH</v>
          </cell>
          <cell r="F23" t="str">
            <v>HARI</v>
          </cell>
          <cell r="G23" t="str">
            <v>KODE</v>
          </cell>
          <cell r="H23" t="str">
            <v>TOTAL VOL</v>
          </cell>
          <cell r="I23" t="str">
            <v>UPAH</v>
          </cell>
          <cell r="J23" t="str">
            <v>BIAYA</v>
          </cell>
          <cell r="K23" t="str">
            <v>SUB TOTAL</v>
          </cell>
        </row>
        <row r="24">
          <cell r="E24" t="str">
            <v>ORANG</v>
          </cell>
          <cell r="H24" t="str">
            <v>(Orang-hari)</v>
          </cell>
          <cell r="I24" t="str">
            <v>(Rp/Org/Hari)</v>
          </cell>
          <cell r="J24" t="str">
            <v>(Rp)</v>
          </cell>
          <cell r="K24" t="str">
            <v>(Rp)</v>
          </cell>
        </row>
        <row r="26">
          <cell r="A26" t="str">
            <v>P</v>
          </cell>
          <cell r="B26" t="str">
            <v xml:space="preserve"> Buruh tak terampil</v>
          </cell>
          <cell r="E26">
            <v>3</v>
          </cell>
          <cell r="F26">
            <v>1</v>
          </cell>
          <cell r="G26" t="str">
            <v>L 101</v>
          </cell>
          <cell r="H26">
            <v>3</v>
          </cell>
          <cell r="I26">
            <v>21800</v>
          </cell>
          <cell r="J26">
            <v>65400</v>
          </cell>
        </row>
        <row r="27">
          <cell r="A27" t="str">
            <v>E</v>
          </cell>
          <cell r="B27" t="str">
            <v xml:space="preserve"> Mandor</v>
          </cell>
          <cell r="E27">
            <v>1</v>
          </cell>
          <cell r="F27">
            <v>1</v>
          </cell>
          <cell r="G27" t="str">
            <v>L 061</v>
          </cell>
          <cell r="H27">
            <v>1</v>
          </cell>
          <cell r="I27">
            <v>34400</v>
          </cell>
          <cell r="J27">
            <v>34400</v>
          </cell>
        </row>
        <row r="28">
          <cell r="A28" t="str">
            <v>K</v>
          </cell>
          <cell r="B28" t="str">
            <v xml:space="preserve"> Kepala Tukang</v>
          </cell>
          <cell r="E28">
            <v>1</v>
          </cell>
          <cell r="F28">
            <v>1</v>
          </cell>
          <cell r="G28" t="str">
            <v>L 073</v>
          </cell>
          <cell r="H28">
            <v>1</v>
          </cell>
          <cell r="I28">
            <v>34400</v>
          </cell>
          <cell r="J28">
            <v>34400</v>
          </cell>
        </row>
        <row r="29">
          <cell r="A29" t="str">
            <v>E</v>
          </cell>
          <cell r="B29" t="str">
            <v xml:space="preserve"> Buruh terampil</v>
          </cell>
          <cell r="E29">
            <v>1</v>
          </cell>
          <cell r="F29">
            <v>1</v>
          </cell>
          <cell r="G29" t="str">
            <v>L 106</v>
          </cell>
          <cell r="H29">
            <v>1</v>
          </cell>
          <cell r="I29">
            <v>24800</v>
          </cell>
          <cell r="J29">
            <v>24800</v>
          </cell>
        </row>
        <row r="30">
          <cell r="A30" t="str">
            <v>R</v>
          </cell>
        </row>
        <row r="31">
          <cell r="A31" t="str">
            <v>J</v>
          </cell>
        </row>
        <row r="32">
          <cell r="A32" t="str">
            <v>A</v>
          </cell>
        </row>
        <row r="40">
          <cell r="D40" t="str">
            <v xml:space="preserve"> JUMLAH BIAYA UNTUK PEKERJA</v>
          </cell>
          <cell r="L40">
            <v>159000</v>
          </cell>
        </row>
        <row r="41">
          <cell r="B41" t="str">
            <v>MATERIAL</v>
          </cell>
          <cell r="F41" t="str">
            <v>SATUAN</v>
          </cell>
          <cell r="G41" t="str">
            <v>KODE</v>
          </cell>
          <cell r="H41" t="str">
            <v>TOTAL VOL</v>
          </cell>
          <cell r="I41" t="str">
            <v>HARGA SATUAN</v>
          </cell>
          <cell r="J41" t="str">
            <v>BIAYA</v>
          </cell>
          <cell r="K41" t="str">
            <v>SUB TOTAL</v>
          </cell>
        </row>
        <row r="42">
          <cell r="I42" t="str">
            <v>(Rp/Satuan)</v>
          </cell>
          <cell r="J42" t="str">
            <v>(Rp)</v>
          </cell>
          <cell r="K42" t="str">
            <v>(Rp)</v>
          </cell>
        </row>
        <row r="44">
          <cell r="A44" t="str">
            <v>M</v>
          </cell>
          <cell r="B44" t="str">
            <v>Beton mutu K-175</v>
          </cell>
          <cell r="F44" t="str">
            <v>M3</v>
          </cell>
          <cell r="G44" t="str">
            <v>K 721</v>
          </cell>
          <cell r="H44">
            <v>0.33750000000000002</v>
          </cell>
          <cell r="I44">
            <v>503093.08</v>
          </cell>
          <cell r="J44">
            <v>169793.91</v>
          </cell>
        </row>
        <row r="45">
          <cell r="A45" t="str">
            <v>A</v>
          </cell>
          <cell r="B45" t="str">
            <v>Acuan Beton</v>
          </cell>
          <cell r="F45" t="str">
            <v>M2</v>
          </cell>
          <cell r="G45" t="str">
            <v>K 710</v>
          </cell>
          <cell r="H45">
            <v>9</v>
          </cell>
          <cell r="I45">
            <v>49922.3</v>
          </cell>
          <cell r="J45">
            <v>449300.7</v>
          </cell>
        </row>
        <row r="46">
          <cell r="A46" t="str">
            <v>T</v>
          </cell>
          <cell r="B46" t="str">
            <v>Baja Tulangan beton</v>
          </cell>
          <cell r="F46" t="str">
            <v>Kg</v>
          </cell>
          <cell r="G46" t="str">
            <v>M 167</v>
          </cell>
          <cell r="H46">
            <v>37.125</v>
          </cell>
          <cell r="I46">
            <v>8860</v>
          </cell>
          <cell r="J46">
            <v>328927.5</v>
          </cell>
        </row>
        <row r="47">
          <cell r="A47" t="str">
            <v>E</v>
          </cell>
          <cell r="B47" t="str">
            <v>Pengecatan</v>
          </cell>
          <cell r="F47" t="str">
            <v>M2</v>
          </cell>
          <cell r="G47" t="str">
            <v>Supl. IX.b</v>
          </cell>
          <cell r="H47">
            <v>0.33750000000000002</v>
          </cell>
          <cell r="I47">
            <v>16413.09</v>
          </cell>
          <cell r="J47">
            <v>5539.42</v>
          </cell>
        </row>
        <row r="48">
          <cell r="A48" t="str">
            <v>R</v>
          </cell>
        </row>
        <row r="49">
          <cell r="A49" t="str">
            <v>I</v>
          </cell>
        </row>
        <row r="50">
          <cell r="A50" t="str">
            <v>A</v>
          </cell>
        </row>
        <row r="51">
          <cell r="A51" t="str">
            <v>L</v>
          </cell>
        </row>
        <row r="58">
          <cell r="D58" t="str">
            <v xml:space="preserve"> JUMLAH BIAYA UNTUK MATERIAL</v>
          </cell>
          <cell r="L58">
            <v>953561.53</v>
          </cell>
        </row>
        <row r="59">
          <cell r="B59" t="str">
            <v>PERALATAN</v>
          </cell>
          <cell r="E59" t="str">
            <v>JUMLAH</v>
          </cell>
          <cell r="F59" t="str">
            <v xml:space="preserve">HARI </v>
          </cell>
          <cell r="G59" t="str">
            <v>KODE</v>
          </cell>
          <cell r="H59" t="str">
            <v>JAM KERJA</v>
          </cell>
          <cell r="I59" t="str">
            <v>HARGA</v>
          </cell>
          <cell r="J59" t="str">
            <v>BIAYA</v>
          </cell>
          <cell r="K59" t="str">
            <v>SUB TOTAL</v>
          </cell>
        </row>
        <row r="60">
          <cell r="E60" t="str">
            <v>ALAT</v>
          </cell>
          <cell r="F60" t="str">
            <v>KERJA</v>
          </cell>
          <cell r="I60" t="str">
            <v>(Rp/Jam)</v>
          </cell>
          <cell r="J60" t="str">
            <v>(Rp)</v>
          </cell>
          <cell r="K60" t="str">
            <v>(Rp)</v>
          </cell>
        </row>
        <row r="62">
          <cell r="A62" t="str">
            <v>P</v>
          </cell>
        </row>
        <row r="63">
          <cell r="A63" t="str">
            <v>E</v>
          </cell>
        </row>
        <row r="64">
          <cell r="A64" t="str">
            <v>R</v>
          </cell>
        </row>
        <row r="65">
          <cell r="A65" t="str">
            <v>A</v>
          </cell>
        </row>
        <row r="66">
          <cell r="A66" t="str">
            <v>L</v>
          </cell>
        </row>
        <row r="67">
          <cell r="A67" t="str">
            <v>A</v>
          </cell>
        </row>
        <row r="68">
          <cell r="A68" t="str">
            <v>T</v>
          </cell>
        </row>
        <row r="69">
          <cell r="A69" t="str">
            <v>A</v>
          </cell>
        </row>
        <row r="70">
          <cell r="A70" t="str">
            <v>N</v>
          </cell>
        </row>
        <row r="76">
          <cell r="D76" t="str">
            <v xml:space="preserve"> JUMLAH BIAYA UNTUK PERALATAN</v>
          </cell>
          <cell r="L76">
            <v>0</v>
          </cell>
        </row>
        <row r="77">
          <cell r="J77" t="str">
            <v xml:space="preserve"> T O T A L (Rp)</v>
          </cell>
          <cell r="L77">
            <v>1112561.53</v>
          </cell>
        </row>
        <row r="79">
          <cell r="B79" t="str">
            <v>VOLUME  :</v>
          </cell>
          <cell r="C79">
            <v>10</v>
          </cell>
          <cell r="E79" t="str">
            <v>SATUAN  :</v>
          </cell>
          <cell r="F79" t="str">
            <v>Buah</v>
          </cell>
          <cell r="H79" t="str">
            <v>HARGA SATUAN  :</v>
          </cell>
          <cell r="I79">
            <v>111256</v>
          </cell>
          <cell r="J79" t="str">
            <v xml:space="preserve">                  per</v>
          </cell>
          <cell r="K79" t="str">
            <v>Bh</v>
          </cell>
        </row>
        <row r="82">
          <cell r="A82" t="str">
            <v>ANALISA HARGA SATUAN</v>
          </cell>
          <cell r="L82" t="str">
            <v>KODE</v>
          </cell>
        </row>
        <row r="83">
          <cell r="A83" t="str">
            <v>EXPANTION JOINT</v>
          </cell>
        </row>
        <row r="84">
          <cell r="A84" t="str">
            <v>(MENGGUNAKAN BURUH)</v>
          </cell>
          <cell r="L84" t="str">
            <v>Supl II</v>
          </cell>
        </row>
        <row r="86">
          <cell r="A86" t="str">
            <v xml:space="preserve"> PROPINSI            :</v>
          </cell>
          <cell r="C86" t="str">
            <v>LAMPUNG</v>
          </cell>
          <cell r="E86" t="str">
            <v>KODE</v>
          </cell>
          <cell r="F86" t="str">
            <v xml:space="preserve">KOTA </v>
          </cell>
          <cell r="H86" t="str">
            <v>KODE</v>
          </cell>
          <cell r="I86" t="str">
            <v xml:space="preserve"> DISIAPKAN OLEH :</v>
          </cell>
          <cell r="K86" t="str">
            <v>TANGGAL</v>
          </cell>
        </row>
        <row r="87">
          <cell r="E87" t="str">
            <v>[071]</v>
          </cell>
          <cell r="F87" t="str">
            <v>BANDAR LAMPUNG</v>
          </cell>
          <cell r="H87" t="str">
            <v>[018]</v>
          </cell>
          <cell r="I87" t="str">
            <v>CV.PUTRA SILIWANGI JAYA</v>
          </cell>
          <cell r="K87" t="str">
            <v>05 Agustus 2005</v>
          </cell>
        </row>
        <row r="90">
          <cell r="A90" t="str">
            <v xml:space="preserve"> URAIAN</v>
          </cell>
          <cell r="F90" t="str">
            <v xml:space="preserve"> ANGGAPAN / ASUMSI</v>
          </cell>
        </row>
        <row r="91">
          <cell r="A91" t="str">
            <v xml:space="preserve"> 1.</v>
          </cell>
          <cell r="B91" t="str">
            <v>Baja Propfile yang digunakan adalah</v>
          </cell>
          <cell r="F91" t="str">
            <v xml:space="preserve"> 1. 30 m besi siku dikirim oleh pemasok</v>
          </cell>
        </row>
        <row r="92">
          <cell r="B92" t="str">
            <v>profil siku L 100 100 10</v>
          </cell>
          <cell r="F92" t="str">
            <v xml:space="preserve"> 2. Penyusutan akibat pemotongan 10 %</v>
          </cell>
        </row>
        <row r="93">
          <cell r="F93" t="str">
            <v xml:space="preserve"> 3. Baja struktur dipotong, dibengkokkan dengan menggunakan mesin las</v>
          </cell>
        </row>
        <row r="94">
          <cell r="F94" t="str">
            <v xml:space="preserve"> 4. Profil Siku di beri anker dari besi tulangan</v>
          </cell>
        </row>
        <row r="95">
          <cell r="F95" t="str">
            <v xml:space="preserve"> 5. Perekatan Anker dilakukan dengan pengelasan</v>
          </cell>
        </row>
        <row r="96">
          <cell r="F96" t="str">
            <v xml:space="preserve"> 6. Harga kawat las dianggap termasuk dalam sewa mesin las</v>
          </cell>
        </row>
        <row r="103">
          <cell r="B103" t="str">
            <v>PEKERJA</v>
          </cell>
          <cell r="E103" t="str">
            <v>JUMLAH</v>
          </cell>
          <cell r="F103" t="str">
            <v>HARI</v>
          </cell>
          <cell r="G103" t="str">
            <v>KODE</v>
          </cell>
          <cell r="H103" t="str">
            <v>TOTAL VOL</v>
          </cell>
          <cell r="I103" t="str">
            <v>UPAH</v>
          </cell>
          <cell r="J103" t="str">
            <v>BIAYA</v>
          </cell>
          <cell r="K103" t="str">
            <v>SUB TOTAL</v>
          </cell>
        </row>
        <row r="104">
          <cell r="E104" t="str">
            <v>ORANG</v>
          </cell>
          <cell r="H104" t="str">
            <v>(Orang-hari)</v>
          </cell>
          <cell r="I104" t="str">
            <v>(Rp/Org/Hari)</v>
          </cell>
          <cell r="J104" t="str">
            <v>(Rp)</v>
          </cell>
          <cell r="K104" t="str">
            <v>(Rp)</v>
          </cell>
        </row>
        <row r="106">
          <cell r="A106" t="str">
            <v>P</v>
          </cell>
          <cell r="B106" t="str">
            <v xml:space="preserve"> Buruh tak terampil</v>
          </cell>
          <cell r="E106">
            <v>3</v>
          </cell>
          <cell r="F106">
            <v>1</v>
          </cell>
          <cell r="G106" t="str">
            <v>L 101</v>
          </cell>
          <cell r="H106">
            <v>3</v>
          </cell>
          <cell r="I106">
            <v>21800</v>
          </cell>
          <cell r="J106">
            <v>65400</v>
          </cell>
        </row>
        <row r="107">
          <cell r="A107" t="str">
            <v>E</v>
          </cell>
          <cell r="B107" t="str">
            <v xml:space="preserve"> Mandor</v>
          </cell>
          <cell r="E107">
            <v>1</v>
          </cell>
          <cell r="F107">
            <v>1</v>
          </cell>
          <cell r="G107" t="str">
            <v>L 061</v>
          </cell>
          <cell r="H107">
            <v>1</v>
          </cell>
          <cell r="I107">
            <v>34400</v>
          </cell>
          <cell r="J107">
            <v>34400</v>
          </cell>
        </row>
        <row r="108">
          <cell r="A108" t="str">
            <v>K</v>
          </cell>
          <cell r="B108" t="str">
            <v xml:space="preserve"> Kepala Tukang</v>
          </cell>
          <cell r="E108">
            <v>1</v>
          </cell>
          <cell r="F108">
            <v>1</v>
          </cell>
          <cell r="G108" t="str">
            <v>L 073</v>
          </cell>
          <cell r="H108">
            <v>1</v>
          </cell>
          <cell r="I108">
            <v>34400</v>
          </cell>
          <cell r="J108">
            <v>34400</v>
          </cell>
        </row>
        <row r="109">
          <cell r="A109" t="str">
            <v>E</v>
          </cell>
          <cell r="B109" t="str">
            <v xml:space="preserve"> Buruh terampil</v>
          </cell>
          <cell r="E109">
            <v>1</v>
          </cell>
          <cell r="F109">
            <v>1</v>
          </cell>
          <cell r="G109" t="str">
            <v>L 106</v>
          </cell>
          <cell r="H109">
            <v>1</v>
          </cell>
          <cell r="I109">
            <v>24800</v>
          </cell>
          <cell r="J109">
            <v>24800</v>
          </cell>
        </row>
        <row r="110">
          <cell r="A110" t="str">
            <v>R</v>
          </cell>
        </row>
        <row r="111">
          <cell r="A111" t="str">
            <v>J</v>
          </cell>
        </row>
        <row r="112">
          <cell r="A112" t="str">
            <v>A</v>
          </cell>
        </row>
        <row r="120">
          <cell r="D120" t="str">
            <v xml:space="preserve"> JUMLAH BIAYA UNTUK PEKERJA</v>
          </cell>
          <cell r="L120">
            <v>159000</v>
          </cell>
        </row>
        <row r="121">
          <cell r="B121" t="str">
            <v>MATERIAL</v>
          </cell>
          <cell r="F121" t="str">
            <v>SATUAN</v>
          </cell>
          <cell r="G121" t="str">
            <v>KODE</v>
          </cell>
          <cell r="H121" t="str">
            <v>TOTAL VOL</v>
          </cell>
          <cell r="I121" t="str">
            <v>HARGA SATUAN</v>
          </cell>
          <cell r="J121" t="str">
            <v>BIAYA</v>
          </cell>
          <cell r="K121" t="str">
            <v>SUB TOTAL</v>
          </cell>
        </row>
        <row r="122">
          <cell r="I122" t="str">
            <v>(Rp/Satuan)</v>
          </cell>
          <cell r="J122" t="str">
            <v>(Rp)</v>
          </cell>
          <cell r="K122" t="str">
            <v>(Rp)</v>
          </cell>
        </row>
        <row r="124">
          <cell r="A124" t="str">
            <v>M</v>
          </cell>
          <cell r="B124" t="str">
            <v>Baja Siku 100.100.10</v>
          </cell>
          <cell r="F124" t="str">
            <v>M'</v>
          </cell>
          <cell r="G124" t="str">
            <v>B 011</v>
          </cell>
          <cell r="H124">
            <v>33</v>
          </cell>
          <cell r="I124">
            <v>44940</v>
          </cell>
          <cell r="J124">
            <v>1483020</v>
          </cell>
        </row>
        <row r="125">
          <cell r="A125" t="str">
            <v>A</v>
          </cell>
          <cell r="B125" t="str">
            <v>Alat bantu ( set @ 3 alat)</v>
          </cell>
          <cell r="F125" t="str">
            <v>Set</v>
          </cell>
          <cell r="G125" t="str">
            <v>M 170</v>
          </cell>
          <cell r="H125">
            <v>1</v>
          </cell>
          <cell r="I125">
            <v>49935</v>
          </cell>
          <cell r="J125">
            <v>49935</v>
          </cell>
        </row>
        <row r="126">
          <cell r="A126" t="str">
            <v>T</v>
          </cell>
          <cell r="B126" t="str">
            <v>Baja Tulangan beton</v>
          </cell>
          <cell r="F126" t="str">
            <v>Kg</v>
          </cell>
          <cell r="G126" t="str">
            <v>M 167</v>
          </cell>
          <cell r="H126">
            <v>43.56</v>
          </cell>
          <cell r="I126">
            <v>8860</v>
          </cell>
          <cell r="J126">
            <v>385941.6</v>
          </cell>
        </row>
        <row r="127">
          <cell r="A127" t="str">
            <v>E</v>
          </cell>
        </row>
        <row r="128">
          <cell r="A128" t="str">
            <v>R</v>
          </cell>
        </row>
        <row r="129">
          <cell r="A129" t="str">
            <v>I</v>
          </cell>
        </row>
        <row r="130">
          <cell r="A130" t="str">
            <v>A</v>
          </cell>
        </row>
        <row r="131">
          <cell r="A131" t="str">
            <v>L</v>
          </cell>
        </row>
        <row r="138">
          <cell r="D138" t="str">
            <v xml:space="preserve"> JUMLAH BIAYA UNTUK MATERIAL</v>
          </cell>
          <cell r="L138">
            <v>1918896.6</v>
          </cell>
        </row>
        <row r="139">
          <cell r="B139" t="str">
            <v>PERALATAN</v>
          </cell>
          <cell r="E139" t="str">
            <v>JUMLAH</v>
          </cell>
          <cell r="F139" t="str">
            <v xml:space="preserve">HARI </v>
          </cell>
          <cell r="G139" t="str">
            <v>KODE</v>
          </cell>
          <cell r="H139" t="str">
            <v>JAM KERJA</v>
          </cell>
          <cell r="I139" t="str">
            <v>HARGA</v>
          </cell>
          <cell r="J139" t="str">
            <v>BIAYA</v>
          </cell>
          <cell r="K139" t="str">
            <v>SUB TOTAL</v>
          </cell>
        </row>
        <row r="140">
          <cell r="E140" t="str">
            <v>ALAT</v>
          </cell>
          <cell r="F140" t="str">
            <v>KERJA</v>
          </cell>
          <cell r="I140" t="str">
            <v>(Rp/Jam)</v>
          </cell>
          <cell r="J140" t="str">
            <v>(Rp)</v>
          </cell>
          <cell r="K140" t="str">
            <v>(Rp)</v>
          </cell>
        </row>
        <row r="142">
          <cell r="A142" t="str">
            <v>P</v>
          </cell>
          <cell r="B142" t="str">
            <v>Mesin las</v>
          </cell>
          <cell r="E142">
            <v>1</v>
          </cell>
          <cell r="F142">
            <v>1</v>
          </cell>
          <cell r="G142" t="str">
            <v>E 402</v>
          </cell>
          <cell r="H142">
            <v>6</v>
          </cell>
          <cell r="I142">
            <v>24960</v>
          </cell>
          <cell r="J142">
            <v>149760</v>
          </cell>
        </row>
        <row r="143">
          <cell r="A143" t="str">
            <v>E</v>
          </cell>
        </row>
        <row r="144">
          <cell r="A144" t="str">
            <v>R</v>
          </cell>
        </row>
        <row r="145">
          <cell r="A145" t="str">
            <v>A</v>
          </cell>
        </row>
        <row r="146">
          <cell r="A146" t="str">
            <v>L</v>
          </cell>
        </row>
        <row r="147">
          <cell r="A147" t="str">
            <v>A</v>
          </cell>
        </row>
        <row r="148">
          <cell r="A148" t="str">
            <v>T</v>
          </cell>
        </row>
        <row r="149">
          <cell r="A149" t="str">
            <v>A</v>
          </cell>
        </row>
        <row r="150">
          <cell r="A150" t="str">
            <v>N</v>
          </cell>
        </row>
        <row r="156">
          <cell r="D156" t="str">
            <v xml:space="preserve"> JUMLAH BIAYA UNTUK PERALATAN</v>
          </cell>
          <cell r="L156">
            <v>149760</v>
          </cell>
        </row>
        <row r="157">
          <cell r="J157" t="str">
            <v xml:space="preserve"> T O T A L (Rp)</v>
          </cell>
          <cell r="L157">
            <v>2227656.6</v>
          </cell>
        </row>
        <row r="159">
          <cell r="B159" t="str">
            <v>VOLUME  :</v>
          </cell>
          <cell r="C159">
            <v>30</v>
          </cell>
          <cell r="E159" t="str">
            <v>SATUAN  :</v>
          </cell>
          <cell r="F159" t="str">
            <v>M'</v>
          </cell>
          <cell r="H159" t="str">
            <v>HARGA SATUAN  :</v>
          </cell>
          <cell r="I159">
            <v>74255</v>
          </cell>
          <cell r="J159" t="str">
            <v xml:space="preserve">                  per</v>
          </cell>
          <cell r="K159" t="str">
            <v>M'</v>
          </cell>
        </row>
        <row r="162">
          <cell r="A162" t="str">
            <v>ANALISA HARGA SATUAN</v>
          </cell>
          <cell r="L162" t="str">
            <v>KODE</v>
          </cell>
        </row>
        <row r="163">
          <cell r="A163" t="str">
            <v>PIPA SANDARAN</v>
          </cell>
        </row>
        <row r="164">
          <cell r="A164" t="str">
            <v>(MENGGUNAKAN BURUH)</v>
          </cell>
          <cell r="L164" t="str">
            <v>Supl III</v>
          </cell>
        </row>
        <row r="166">
          <cell r="A166" t="str">
            <v xml:space="preserve"> PROPINSI            :</v>
          </cell>
          <cell r="C166" t="str">
            <v>LAMPUNG</v>
          </cell>
          <cell r="E166" t="str">
            <v>KODE</v>
          </cell>
          <cell r="F166" t="str">
            <v xml:space="preserve">KOTA </v>
          </cell>
          <cell r="H166" t="str">
            <v>KODE</v>
          </cell>
          <cell r="I166" t="str">
            <v xml:space="preserve"> DISIAPKAN OLEH :</v>
          </cell>
          <cell r="K166" t="str">
            <v>TANGGAL</v>
          </cell>
        </row>
        <row r="167">
          <cell r="E167" t="str">
            <v>[071]</v>
          </cell>
          <cell r="F167" t="str">
            <v>BANDAR LAMPUNG</v>
          </cell>
          <cell r="H167" t="str">
            <v>[018]</v>
          </cell>
          <cell r="I167" t="str">
            <v>CV.PUTRA SILIWANGI JAYA</v>
          </cell>
          <cell r="K167" t="str">
            <v>05 Agustus 2005</v>
          </cell>
        </row>
        <row r="170">
          <cell r="A170" t="str">
            <v xml:space="preserve"> URAIAN</v>
          </cell>
          <cell r="F170" t="str">
            <v xml:space="preserve"> ANGGAPAN / ASUMSI</v>
          </cell>
        </row>
        <row r="171">
          <cell r="A171" t="str">
            <v xml:space="preserve"> 1.</v>
          </cell>
          <cell r="B171" t="str">
            <v>Pipa sandaran menggunakan pipa galvanis</v>
          </cell>
          <cell r="F171" t="str">
            <v xml:space="preserve"> 1. 20 m' pipa galvanis dikirim ke tempat pekerjaan oleh pemasok</v>
          </cell>
        </row>
        <row r="172">
          <cell r="B172" t="str">
            <v>diameter 3"</v>
          </cell>
          <cell r="F172" t="str">
            <v xml:space="preserve"> 2. Penyusutan akibat pemotongan 10 %</v>
          </cell>
        </row>
        <row r="173">
          <cell r="F173" t="str">
            <v xml:space="preserve"> 3. Pipa sandaran dipasang pada tiang sandaran dengan diikat kawat beton</v>
          </cell>
        </row>
        <row r="183">
          <cell r="B183" t="str">
            <v>PEKERJA</v>
          </cell>
          <cell r="E183" t="str">
            <v>JUMLAH</v>
          </cell>
          <cell r="F183" t="str">
            <v>HARI</v>
          </cell>
          <cell r="G183" t="str">
            <v>KODE</v>
          </cell>
          <cell r="H183" t="str">
            <v>TOTAL VOL</v>
          </cell>
          <cell r="I183" t="str">
            <v>UPAH</v>
          </cell>
          <cell r="J183" t="str">
            <v>BIAYA</v>
          </cell>
          <cell r="K183" t="str">
            <v>SUB TOTAL</v>
          </cell>
        </row>
        <row r="184">
          <cell r="E184" t="str">
            <v>ORANG</v>
          </cell>
          <cell r="H184" t="str">
            <v>(Orang-hari)</v>
          </cell>
          <cell r="I184" t="str">
            <v>(Rp/Org/Hari)</v>
          </cell>
          <cell r="J184" t="str">
            <v>(Rp)</v>
          </cell>
          <cell r="K184" t="str">
            <v>(Rp)</v>
          </cell>
        </row>
        <row r="186">
          <cell r="A186" t="str">
            <v>P</v>
          </cell>
          <cell r="B186" t="str">
            <v xml:space="preserve"> Buruh tak terampil</v>
          </cell>
          <cell r="E186">
            <v>3</v>
          </cell>
          <cell r="F186">
            <v>1</v>
          </cell>
          <cell r="G186" t="str">
            <v>L 101</v>
          </cell>
          <cell r="H186">
            <v>3</v>
          </cell>
          <cell r="I186">
            <v>21800</v>
          </cell>
          <cell r="J186">
            <v>65400</v>
          </cell>
        </row>
        <row r="187">
          <cell r="A187" t="str">
            <v>E</v>
          </cell>
          <cell r="B187" t="str">
            <v xml:space="preserve"> Mandor</v>
          </cell>
          <cell r="E187">
            <v>1</v>
          </cell>
          <cell r="F187">
            <v>1</v>
          </cell>
          <cell r="G187" t="str">
            <v>L 061</v>
          </cell>
          <cell r="H187">
            <v>1</v>
          </cell>
          <cell r="I187">
            <v>34400</v>
          </cell>
          <cell r="J187">
            <v>34400</v>
          </cell>
        </row>
        <row r="188">
          <cell r="A188" t="str">
            <v>K</v>
          </cell>
          <cell r="B188" t="str">
            <v xml:space="preserve"> Kepala Tukang</v>
          </cell>
          <cell r="E188">
            <v>1</v>
          </cell>
          <cell r="F188">
            <v>1</v>
          </cell>
          <cell r="G188" t="str">
            <v>L 073</v>
          </cell>
          <cell r="H188">
            <v>1</v>
          </cell>
          <cell r="I188">
            <v>34400</v>
          </cell>
          <cell r="J188">
            <v>34400</v>
          </cell>
        </row>
        <row r="189">
          <cell r="A189" t="str">
            <v>E</v>
          </cell>
          <cell r="B189" t="str">
            <v xml:space="preserve"> Buruh terampil</v>
          </cell>
          <cell r="E189">
            <v>1</v>
          </cell>
          <cell r="F189">
            <v>1</v>
          </cell>
          <cell r="G189" t="str">
            <v>L 106</v>
          </cell>
          <cell r="H189">
            <v>1</v>
          </cell>
          <cell r="I189">
            <v>24800</v>
          </cell>
          <cell r="J189">
            <v>24800</v>
          </cell>
        </row>
        <row r="190">
          <cell r="A190" t="str">
            <v>R</v>
          </cell>
        </row>
        <row r="191">
          <cell r="A191" t="str">
            <v>J</v>
          </cell>
        </row>
        <row r="192">
          <cell r="A192" t="str">
            <v>A</v>
          </cell>
        </row>
        <row r="200">
          <cell r="D200" t="str">
            <v xml:space="preserve"> JUMLAH BIAYA UNTUK PEKERJA</v>
          </cell>
          <cell r="L200">
            <v>159000</v>
          </cell>
        </row>
        <row r="201">
          <cell r="B201" t="str">
            <v>MATERIAL</v>
          </cell>
          <cell r="F201" t="str">
            <v>SATUAN</v>
          </cell>
          <cell r="G201" t="str">
            <v>KODE</v>
          </cell>
          <cell r="H201" t="str">
            <v>TOTAL VOL</v>
          </cell>
          <cell r="I201" t="str">
            <v>HARGA SATUAN</v>
          </cell>
          <cell r="J201" t="str">
            <v>BIAYA</v>
          </cell>
          <cell r="K201" t="str">
            <v>SUB TOTAL</v>
          </cell>
        </row>
        <row r="202">
          <cell r="I202" t="str">
            <v>(Rp/Satuan)</v>
          </cell>
          <cell r="J202" t="str">
            <v>(Rp)</v>
          </cell>
          <cell r="K202" t="str">
            <v>(Rp)</v>
          </cell>
        </row>
        <row r="204">
          <cell r="A204" t="str">
            <v>M</v>
          </cell>
          <cell r="B204" t="str">
            <v>Pipa sandaran diameter 3 "</v>
          </cell>
          <cell r="F204" t="str">
            <v>M'</v>
          </cell>
          <cell r="G204" t="str">
            <v>B.014</v>
          </cell>
          <cell r="H204">
            <v>22</v>
          </cell>
          <cell r="I204">
            <v>30760</v>
          </cell>
          <cell r="J204">
            <v>676720</v>
          </cell>
        </row>
        <row r="205">
          <cell r="A205" t="str">
            <v>A</v>
          </cell>
          <cell r="B205" t="str">
            <v>Alat bantu (set @ 3 alat)</v>
          </cell>
          <cell r="F205" t="str">
            <v>Set</v>
          </cell>
          <cell r="G205" t="str">
            <v>M 170</v>
          </cell>
          <cell r="H205">
            <v>1</v>
          </cell>
          <cell r="I205">
            <v>49935</v>
          </cell>
          <cell r="J205">
            <v>49935</v>
          </cell>
        </row>
        <row r="206">
          <cell r="A206" t="str">
            <v>T</v>
          </cell>
        </row>
        <row r="207">
          <cell r="A207" t="str">
            <v>E</v>
          </cell>
        </row>
        <row r="208">
          <cell r="A208" t="str">
            <v>R</v>
          </cell>
        </row>
        <row r="209">
          <cell r="A209" t="str">
            <v>I</v>
          </cell>
        </row>
        <row r="210">
          <cell r="A210" t="str">
            <v>A</v>
          </cell>
        </row>
        <row r="211">
          <cell r="A211" t="str">
            <v>L</v>
          </cell>
        </row>
        <row r="213">
          <cell r="E213" t="str">
            <v xml:space="preserve"> </v>
          </cell>
        </row>
        <row r="214">
          <cell r="E214" t="str">
            <v xml:space="preserve"> </v>
          </cell>
        </row>
        <row r="215">
          <cell r="E215" t="str">
            <v xml:space="preserve"> </v>
          </cell>
        </row>
        <row r="216">
          <cell r="E216" t="str">
            <v xml:space="preserve"> </v>
          </cell>
        </row>
        <row r="218">
          <cell r="D218" t="str">
            <v xml:space="preserve"> JUMLAH BIAYA UNTUK MATERIAL</v>
          </cell>
          <cell r="L218">
            <v>726655</v>
          </cell>
        </row>
        <row r="219">
          <cell r="B219" t="str">
            <v>PERALATAN</v>
          </cell>
          <cell r="E219" t="str">
            <v>JUMLAH</v>
          </cell>
          <cell r="F219" t="str">
            <v xml:space="preserve">HARI </v>
          </cell>
          <cell r="G219" t="str">
            <v>KODE</v>
          </cell>
          <cell r="H219" t="str">
            <v>JAM KERJA</v>
          </cell>
          <cell r="I219" t="str">
            <v>HARGA</v>
          </cell>
          <cell r="J219" t="str">
            <v>BIAYA</v>
          </cell>
          <cell r="K219" t="str">
            <v>SUB TOTAL</v>
          </cell>
        </row>
        <row r="220">
          <cell r="E220" t="str">
            <v>ALAT</v>
          </cell>
          <cell r="F220" t="str">
            <v>KERJA</v>
          </cell>
          <cell r="I220" t="str">
            <v>(Rp/Jam)</v>
          </cell>
          <cell r="J220" t="str">
            <v>(Rp)</v>
          </cell>
          <cell r="K220" t="str">
            <v>(Rp)</v>
          </cell>
        </row>
        <row r="222">
          <cell r="A222" t="str">
            <v>P</v>
          </cell>
        </row>
        <row r="223">
          <cell r="A223" t="str">
            <v>E</v>
          </cell>
        </row>
        <row r="224">
          <cell r="A224" t="str">
            <v>R</v>
          </cell>
        </row>
        <row r="225">
          <cell r="A225" t="str">
            <v>A</v>
          </cell>
        </row>
        <row r="226">
          <cell r="A226" t="str">
            <v>L</v>
          </cell>
        </row>
        <row r="227">
          <cell r="A227" t="str">
            <v>A</v>
          </cell>
        </row>
        <row r="228">
          <cell r="A228" t="str">
            <v>T</v>
          </cell>
        </row>
        <row r="229">
          <cell r="A229" t="str">
            <v>A</v>
          </cell>
        </row>
        <row r="230">
          <cell r="A230" t="str">
            <v>N</v>
          </cell>
        </row>
        <row r="236">
          <cell r="D236" t="str">
            <v xml:space="preserve"> JUMLAH BIAYA UNTUK PERALATAN</v>
          </cell>
          <cell r="L236">
            <v>0</v>
          </cell>
        </row>
        <row r="237">
          <cell r="J237" t="str">
            <v xml:space="preserve"> T O T A L (Rp)</v>
          </cell>
          <cell r="L237">
            <v>885655</v>
          </cell>
        </row>
        <row r="239">
          <cell r="B239" t="str">
            <v>VOLUME  :</v>
          </cell>
          <cell r="C239">
            <v>20</v>
          </cell>
          <cell r="E239" t="str">
            <v>SATUAN  :</v>
          </cell>
          <cell r="F239" t="str">
            <v>M '</v>
          </cell>
          <cell r="H239" t="str">
            <v>HARGA SATUAN  :</v>
          </cell>
          <cell r="I239">
            <v>44283</v>
          </cell>
          <cell r="J239" t="str">
            <v xml:space="preserve">                  per</v>
          </cell>
          <cell r="K239" t="str">
            <v>M '</v>
          </cell>
        </row>
        <row r="242">
          <cell r="A242" t="str">
            <v>ANALISA HARGA SATUAN</v>
          </cell>
          <cell r="L242" t="str">
            <v>KODE</v>
          </cell>
        </row>
        <row r="243">
          <cell r="A243" t="str">
            <v>PIPA CUCURAN AIR HUJAN</v>
          </cell>
        </row>
        <row r="244">
          <cell r="A244" t="str">
            <v>(MENGGUNAKAN BURUH)</v>
          </cell>
          <cell r="L244" t="str">
            <v>Supl IV</v>
          </cell>
        </row>
        <row r="246">
          <cell r="A246" t="str">
            <v xml:space="preserve"> PROPINSI            :</v>
          </cell>
          <cell r="C246" t="str">
            <v>LAMPUNG</v>
          </cell>
          <cell r="E246" t="str">
            <v>KODE</v>
          </cell>
          <cell r="F246" t="str">
            <v xml:space="preserve">KOTA </v>
          </cell>
          <cell r="H246" t="str">
            <v>KODE</v>
          </cell>
          <cell r="I246" t="str">
            <v xml:space="preserve"> DISIAPKAN OLEH :</v>
          </cell>
          <cell r="K246" t="str">
            <v>TANGGAL</v>
          </cell>
        </row>
        <row r="247">
          <cell r="E247" t="str">
            <v>[071]</v>
          </cell>
          <cell r="F247" t="str">
            <v>BANDAR LAMPUNG</v>
          </cell>
          <cell r="H247" t="str">
            <v>[018]</v>
          </cell>
          <cell r="I247" t="str">
            <v>CV.PUTRA SILIWANGI JAYA</v>
          </cell>
          <cell r="K247" t="str">
            <v>05 Agustus 2005</v>
          </cell>
        </row>
        <row r="250">
          <cell r="A250" t="str">
            <v xml:space="preserve"> URAIAN</v>
          </cell>
          <cell r="F250" t="str">
            <v xml:space="preserve"> ANGGAPAN / ASUMSI</v>
          </cell>
        </row>
        <row r="251">
          <cell r="A251" t="str">
            <v xml:space="preserve"> 1.</v>
          </cell>
          <cell r="B251" t="str">
            <v xml:space="preserve">Pipa cucuran air hujan menggunakan pipa </v>
          </cell>
          <cell r="F251" t="str">
            <v xml:space="preserve"> 1. 15 m' pipa galvanis dikirim ke tempat pekerjaan oleh pemasok</v>
          </cell>
        </row>
        <row r="252">
          <cell r="B252" t="str">
            <v>galvanis diameter 4"</v>
          </cell>
          <cell r="F252" t="str">
            <v xml:space="preserve"> 2. Penyusutan akibat pemotongan 10 %</v>
          </cell>
        </row>
        <row r="253">
          <cell r="F253" t="str">
            <v xml:space="preserve"> 3. Pipa  dipasang pada lantai beton dengan diikat kawat beton</v>
          </cell>
        </row>
        <row r="263">
          <cell r="B263" t="str">
            <v>PEKERJA</v>
          </cell>
          <cell r="E263" t="str">
            <v>JUMLAH</v>
          </cell>
          <cell r="F263" t="str">
            <v>HARI</v>
          </cell>
          <cell r="G263" t="str">
            <v>KODE</v>
          </cell>
          <cell r="H263" t="str">
            <v>TOTAL VOL</v>
          </cell>
          <cell r="I263" t="str">
            <v>UPAH</v>
          </cell>
          <cell r="J263" t="str">
            <v>BIAYA</v>
          </cell>
          <cell r="K263" t="str">
            <v>SUB TOTAL</v>
          </cell>
        </row>
        <row r="264">
          <cell r="E264" t="str">
            <v>ORANG</v>
          </cell>
          <cell r="H264" t="str">
            <v>(Orang-hari)</v>
          </cell>
          <cell r="I264" t="str">
            <v>(Rp/Org/Hari)</v>
          </cell>
          <cell r="J264" t="str">
            <v>(Rp)</v>
          </cell>
          <cell r="K264" t="str">
            <v>(Rp)</v>
          </cell>
        </row>
        <row r="266">
          <cell r="A266" t="str">
            <v>P</v>
          </cell>
          <cell r="B266" t="str">
            <v xml:space="preserve"> Buruh tak terampil</v>
          </cell>
          <cell r="E266">
            <v>3</v>
          </cell>
          <cell r="F266">
            <v>1</v>
          </cell>
          <cell r="G266" t="str">
            <v>L 101</v>
          </cell>
          <cell r="H266">
            <v>3</v>
          </cell>
          <cell r="I266">
            <v>21800</v>
          </cell>
          <cell r="J266">
            <v>65400</v>
          </cell>
        </row>
        <row r="267">
          <cell r="A267" t="str">
            <v>E</v>
          </cell>
          <cell r="B267" t="str">
            <v xml:space="preserve"> Mandor</v>
          </cell>
          <cell r="E267">
            <v>1</v>
          </cell>
          <cell r="F267">
            <v>1</v>
          </cell>
          <cell r="G267" t="str">
            <v>L 061</v>
          </cell>
          <cell r="H267">
            <v>1</v>
          </cell>
          <cell r="I267">
            <v>34400</v>
          </cell>
          <cell r="J267">
            <v>34400</v>
          </cell>
        </row>
        <row r="268">
          <cell r="A268" t="str">
            <v>K</v>
          </cell>
          <cell r="B268" t="str">
            <v xml:space="preserve"> Kepala Tukang</v>
          </cell>
          <cell r="E268">
            <v>1</v>
          </cell>
          <cell r="F268">
            <v>1</v>
          </cell>
          <cell r="G268" t="str">
            <v>L 073</v>
          </cell>
          <cell r="H268">
            <v>1</v>
          </cell>
          <cell r="I268">
            <v>34400</v>
          </cell>
          <cell r="J268">
            <v>34400</v>
          </cell>
        </row>
        <row r="269">
          <cell r="A269" t="str">
            <v>E</v>
          </cell>
          <cell r="B269" t="str">
            <v xml:space="preserve"> Buruh terampil</v>
          </cell>
          <cell r="E269">
            <v>1</v>
          </cell>
          <cell r="F269">
            <v>1</v>
          </cell>
          <cell r="G269" t="str">
            <v>L 106</v>
          </cell>
          <cell r="H269">
            <v>1</v>
          </cell>
          <cell r="I269">
            <v>24800</v>
          </cell>
          <cell r="J269">
            <v>24800</v>
          </cell>
        </row>
        <row r="270">
          <cell r="A270" t="str">
            <v>R</v>
          </cell>
        </row>
        <row r="271">
          <cell r="A271" t="str">
            <v>J</v>
          </cell>
        </row>
        <row r="272">
          <cell r="A272" t="str">
            <v>A</v>
          </cell>
        </row>
        <row r="280">
          <cell r="D280" t="str">
            <v xml:space="preserve"> JUMLAH BIAYA UNTUK PEKERJA</v>
          </cell>
          <cell r="L280">
            <v>159000</v>
          </cell>
        </row>
        <row r="281">
          <cell r="B281" t="str">
            <v>MATERIAL</v>
          </cell>
          <cell r="F281" t="str">
            <v>SATUAN</v>
          </cell>
          <cell r="G281" t="str">
            <v>KODE</v>
          </cell>
          <cell r="H281" t="str">
            <v>TOTAL VOL</v>
          </cell>
          <cell r="I281" t="str">
            <v>HARGA SATUAN</v>
          </cell>
          <cell r="J281" t="str">
            <v>BIAYA</v>
          </cell>
          <cell r="K281" t="str">
            <v>SUB TOTAL</v>
          </cell>
        </row>
        <row r="282">
          <cell r="I282" t="str">
            <v>(Rp/Satuan)</v>
          </cell>
          <cell r="J282" t="str">
            <v>(Rp)</v>
          </cell>
          <cell r="K282" t="str">
            <v>(Rp)</v>
          </cell>
        </row>
        <row r="284">
          <cell r="A284" t="str">
            <v>M</v>
          </cell>
          <cell r="B284" t="str">
            <v>Pipa Galvanis diameter 4 "</v>
          </cell>
          <cell r="F284" t="str">
            <v>M'</v>
          </cell>
          <cell r="G284" t="str">
            <v>B.015</v>
          </cell>
          <cell r="H284">
            <v>16.5</v>
          </cell>
          <cell r="I284">
            <v>71130</v>
          </cell>
          <cell r="J284">
            <v>1173645</v>
          </cell>
        </row>
        <row r="285">
          <cell r="A285" t="str">
            <v>A</v>
          </cell>
          <cell r="B285" t="str">
            <v>Alat bantu (set @ 3 alat)</v>
          </cell>
          <cell r="F285" t="str">
            <v>Set</v>
          </cell>
          <cell r="G285" t="str">
            <v>M 170</v>
          </cell>
          <cell r="H285">
            <v>1</v>
          </cell>
          <cell r="I285">
            <v>49935</v>
          </cell>
          <cell r="J285">
            <v>49935</v>
          </cell>
        </row>
        <row r="286">
          <cell r="A286" t="str">
            <v>T</v>
          </cell>
        </row>
        <row r="287">
          <cell r="A287" t="str">
            <v>E</v>
          </cell>
        </row>
        <row r="288">
          <cell r="A288" t="str">
            <v>R</v>
          </cell>
        </row>
        <row r="289">
          <cell r="A289" t="str">
            <v>I</v>
          </cell>
        </row>
        <row r="290">
          <cell r="A290" t="str">
            <v>A</v>
          </cell>
        </row>
        <row r="291">
          <cell r="A291" t="str">
            <v>L</v>
          </cell>
        </row>
        <row r="293">
          <cell r="E293" t="str">
            <v xml:space="preserve"> </v>
          </cell>
        </row>
        <row r="294">
          <cell r="E294" t="str">
            <v xml:space="preserve"> </v>
          </cell>
        </row>
        <row r="295">
          <cell r="E295" t="str">
            <v xml:space="preserve"> </v>
          </cell>
        </row>
        <row r="296">
          <cell r="E296" t="str">
            <v xml:space="preserve"> </v>
          </cell>
        </row>
        <row r="298">
          <cell r="D298" t="str">
            <v xml:space="preserve"> JUMLAH BIAYA UNTUK MATERIAL</v>
          </cell>
          <cell r="L298">
            <v>1223580</v>
          </cell>
        </row>
        <row r="299">
          <cell r="B299" t="str">
            <v>PERALATAN</v>
          </cell>
          <cell r="E299" t="str">
            <v>JUMLAH</v>
          </cell>
          <cell r="F299" t="str">
            <v xml:space="preserve">HARI </v>
          </cell>
          <cell r="G299" t="str">
            <v>KODE</v>
          </cell>
          <cell r="H299" t="str">
            <v>JAM KERJA</v>
          </cell>
          <cell r="I299" t="str">
            <v>HARGA</v>
          </cell>
          <cell r="J299" t="str">
            <v>BIAYA</v>
          </cell>
          <cell r="K299" t="str">
            <v>SUB TOTAL</v>
          </cell>
        </row>
        <row r="300">
          <cell r="E300" t="str">
            <v>ALAT</v>
          </cell>
          <cell r="F300" t="str">
            <v>KERJA</v>
          </cell>
          <cell r="I300" t="str">
            <v>(Rp/Jam)</v>
          </cell>
          <cell r="J300" t="str">
            <v>(Rp)</v>
          </cell>
          <cell r="K300" t="str">
            <v>(Rp)</v>
          </cell>
        </row>
        <row r="302">
          <cell r="A302" t="str">
            <v>P</v>
          </cell>
        </row>
        <row r="303">
          <cell r="A303" t="str">
            <v>E</v>
          </cell>
        </row>
        <row r="304">
          <cell r="A304" t="str">
            <v>R</v>
          </cell>
        </row>
        <row r="305">
          <cell r="A305" t="str">
            <v>A</v>
          </cell>
        </row>
        <row r="306">
          <cell r="A306" t="str">
            <v>L</v>
          </cell>
        </row>
        <row r="307">
          <cell r="A307" t="str">
            <v>A</v>
          </cell>
        </row>
        <row r="308">
          <cell r="A308" t="str">
            <v>T</v>
          </cell>
        </row>
        <row r="309">
          <cell r="A309" t="str">
            <v>A</v>
          </cell>
        </row>
        <row r="310">
          <cell r="A310" t="str">
            <v>N</v>
          </cell>
        </row>
        <row r="316">
          <cell r="D316" t="str">
            <v xml:space="preserve"> JUMLAH BIAYA UNTUK PERALATAN</v>
          </cell>
          <cell r="L316">
            <v>0</v>
          </cell>
        </row>
        <row r="317">
          <cell r="J317" t="str">
            <v xml:space="preserve"> T O T A L (Rp)</v>
          </cell>
          <cell r="L317">
            <v>1382580</v>
          </cell>
        </row>
        <row r="319">
          <cell r="B319" t="str">
            <v>VOLUME  :</v>
          </cell>
          <cell r="C319">
            <v>15</v>
          </cell>
          <cell r="E319" t="str">
            <v>SATUAN  :</v>
          </cell>
          <cell r="F319" t="str">
            <v>M '</v>
          </cell>
          <cell r="H319" t="str">
            <v>HARGA SATUAN  :</v>
          </cell>
          <cell r="I319">
            <v>92172</v>
          </cell>
          <cell r="J319" t="str">
            <v xml:space="preserve">                  per</v>
          </cell>
          <cell r="K319" t="str">
            <v>M '</v>
          </cell>
        </row>
        <row r="322">
          <cell r="A322" t="str">
            <v>ANALISA HARGA SATUAN</v>
          </cell>
          <cell r="L322" t="str">
            <v>KODE</v>
          </cell>
        </row>
        <row r="323">
          <cell r="A323" t="str">
            <v>PERANCAH BETON JEMBATAN</v>
          </cell>
        </row>
        <row r="324">
          <cell r="A324" t="str">
            <v>(MENGGUNAKAN BURUH)</v>
          </cell>
          <cell r="L324" t="str">
            <v>Supl V</v>
          </cell>
        </row>
        <row r="326">
          <cell r="A326" t="str">
            <v xml:space="preserve"> PROPINSI            :</v>
          </cell>
          <cell r="C326" t="str">
            <v>LAMPUNG</v>
          </cell>
          <cell r="E326" t="str">
            <v>KODE</v>
          </cell>
          <cell r="F326" t="str">
            <v xml:space="preserve">KOTA </v>
          </cell>
          <cell r="H326" t="str">
            <v>KODE</v>
          </cell>
          <cell r="I326" t="str">
            <v xml:space="preserve"> DISIAPKAN OLEH :</v>
          </cell>
          <cell r="K326" t="str">
            <v>TANGGAL</v>
          </cell>
        </row>
        <row r="327">
          <cell r="E327" t="str">
            <v>[071]</v>
          </cell>
          <cell r="F327" t="str">
            <v>BANDAR LAMPUNG</v>
          </cell>
          <cell r="H327" t="str">
            <v>[018]</v>
          </cell>
          <cell r="I327" t="str">
            <v>CV.PUTRA SILIWANGI JAYA</v>
          </cell>
          <cell r="K327" t="str">
            <v>05 Agustus 2005</v>
          </cell>
        </row>
        <row r="330">
          <cell r="A330" t="str">
            <v xml:space="preserve"> URAIAN</v>
          </cell>
          <cell r="F330" t="str">
            <v xml:space="preserve"> ANGGAPAN / ASUMSI</v>
          </cell>
        </row>
        <row r="331">
          <cell r="A331" t="str">
            <v xml:space="preserve"> 1.</v>
          </cell>
          <cell r="B331" t="str">
            <v>Pengadaan Bahan Oleh Pemasok</v>
          </cell>
          <cell r="F331" t="str">
            <v xml:space="preserve"> 1. Sekelompok Tukang Kayu membuat dan memasang 12 m2 dalam 1 hari kerja</v>
          </cell>
        </row>
        <row r="332">
          <cell r="A332" t="str">
            <v xml:space="preserve"> 2.</v>
          </cell>
          <cell r="B332" t="str">
            <v>Sekelompok Tukang Kayu memotong,</v>
          </cell>
          <cell r="F332" t="str">
            <v xml:space="preserve"> 2. 1/4 bagian material dipakai kembali</v>
          </cell>
        </row>
        <row r="333">
          <cell r="B333" t="str">
            <v>memasang dan membuat perancah</v>
          </cell>
          <cell r="F333" t="str">
            <v xml:space="preserve"> 3. Kayu perancah menggunakan Kayu 5/7, 8/15 dan dolken Dia 8 cm</v>
          </cell>
        </row>
        <row r="334">
          <cell r="A334" t="str">
            <v xml:space="preserve"> 3.</v>
          </cell>
          <cell r="B334" t="str">
            <v>Sekelompok Tukang Kayu membongkar</v>
          </cell>
        </row>
        <row r="335">
          <cell r="B335" t="str">
            <v>perancah setelah beton cukup kuat</v>
          </cell>
        </row>
        <row r="336">
          <cell r="A336" t="str">
            <v xml:space="preserve"> 4.</v>
          </cell>
          <cell r="B336" t="str">
            <v>Sekelompok Tukang Kayu membersihkan</v>
          </cell>
        </row>
        <row r="337">
          <cell r="B337" t="str">
            <v xml:space="preserve">perancah </v>
          </cell>
        </row>
        <row r="343">
          <cell r="B343" t="str">
            <v>PEKERJA</v>
          </cell>
          <cell r="E343" t="str">
            <v>JUMLAH</v>
          </cell>
          <cell r="F343" t="str">
            <v>HARI</v>
          </cell>
          <cell r="G343" t="str">
            <v>KODE</v>
          </cell>
          <cell r="H343" t="str">
            <v>TOTAL VOL</v>
          </cell>
          <cell r="I343" t="str">
            <v>UPAH</v>
          </cell>
          <cell r="J343" t="str">
            <v>BIAYA</v>
          </cell>
          <cell r="K343" t="str">
            <v>SUB TOTAL</v>
          </cell>
        </row>
        <row r="344">
          <cell r="E344" t="str">
            <v>ORANG</v>
          </cell>
          <cell r="H344" t="str">
            <v>(Orang-hari)</v>
          </cell>
          <cell r="I344" t="str">
            <v>(Rp/Org/Hari)</v>
          </cell>
          <cell r="J344" t="str">
            <v>(Rp)</v>
          </cell>
          <cell r="K344" t="str">
            <v>(Rp)</v>
          </cell>
        </row>
        <row r="346">
          <cell r="A346" t="str">
            <v>P</v>
          </cell>
          <cell r="B346" t="str">
            <v xml:space="preserve"> Buruh tak terampil</v>
          </cell>
          <cell r="E346">
            <v>7</v>
          </cell>
          <cell r="F346">
            <v>1</v>
          </cell>
          <cell r="G346" t="str">
            <v>L 101</v>
          </cell>
          <cell r="H346">
            <v>7</v>
          </cell>
          <cell r="I346">
            <v>21800</v>
          </cell>
          <cell r="J346">
            <v>152600</v>
          </cell>
        </row>
        <row r="347">
          <cell r="A347" t="str">
            <v>E</v>
          </cell>
          <cell r="B347" t="str">
            <v xml:space="preserve"> Mandor</v>
          </cell>
          <cell r="E347">
            <v>1</v>
          </cell>
          <cell r="F347">
            <v>1</v>
          </cell>
          <cell r="G347" t="str">
            <v>L 061</v>
          </cell>
          <cell r="H347">
            <v>1</v>
          </cell>
          <cell r="I347">
            <v>34400</v>
          </cell>
          <cell r="J347">
            <v>34400</v>
          </cell>
        </row>
        <row r="348">
          <cell r="A348" t="str">
            <v>K</v>
          </cell>
          <cell r="B348" t="str">
            <v xml:space="preserve"> Kepala Tukang</v>
          </cell>
          <cell r="E348">
            <v>4</v>
          </cell>
          <cell r="F348">
            <v>1</v>
          </cell>
          <cell r="G348" t="str">
            <v>L 073</v>
          </cell>
          <cell r="H348">
            <v>4</v>
          </cell>
          <cell r="I348">
            <v>34400</v>
          </cell>
          <cell r="J348">
            <v>137600</v>
          </cell>
        </row>
        <row r="349">
          <cell r="A349" t="str">
            <v>E</v>
          </cell>
          <cell r="B349" t="str">
            <v xml:space="preserve"> Buruh terampil</v>
          </cell>
          <cell r="E349">
            <v>3</v>
          </cell>
          <cell r="F349">
            <v>1</v>
          </cell>
          <cell r="G349" t="str">
            <v>L 106</v>
          </cell>
          <cell r="H349">
            <v>3</v>
          </cell>
          <cell r="I349">
            <v>24800</v>
          </cell>
          <cell r="J349">
            <v>74400</v>
          </cell>
        </row>
        <row r="350">
          <cell r="A350" t="str">
            <v>R</v>
          </cell>
        </row>
        <row r="351">
          <cell r="A351" t="str">
            <v>J</v>
          </cell>
        </row>
        <row r="352">
          <cell r="A352" t="str">
            <v>A</v>
          </cell>
        </row>
        <row r="360">
          <cell r="D360" t="str">
            <v xml:space="preserve"> JUMLAH BIAYA UNTUK PEKERJA</v>
          </cell>
          <cell r="L360">
            <v>399000</v>
          </cell>
        </row>
        <row r="361">
          <cell r="B361" t="str">
            <v>MATERIAL</v>
          </cell>
          <cell r="F361" t="str">
            <v>SATUAN</v>
          </cell>
          <cell r="G361" t="str">
            <v>KODE</v>
          </cell>
          <cell r="H361" t="str">
            <v>TOTAL VOL</v>
          </cell>
          <cell r="I361" t="str">
            <v>HARGA SATUAN</v>
          </cell>
          <cell r="J361" t="str">
            <v>BIAYA</v>
          </cell>
          <cell r="K361" t="str">
            <v>SUB TOTAL</v>
          </cell>
        </row>
        <row r="362">
          <cell r="I362" t="str">
            <v>(Rp/Satuan)</v>
          </cell>
          <cell r="J362" t="str">
            <v>(Rp)</v>
          </cell>
          <cell r="K362" t="str">
            <v>(Rp)</v>
          </cell>
        </row>
        <row r="364">
          <cell r="A364" t="str">
            <v>M</v>
          </cell>
          <cell r="B364" t="str">
            <v>Paku baja Jembatan</v>
          </cell>
          <cell r="F364" t="str">
            <v>Kg</v>
          </cell>
          <cell r="G364" t="str">
            <v>M 166</v>
          </cell>
          <cell r="H364">
            <v>9.9499999999999993</v>
          </cell>
          <cell r="I364">
            <v>8050</v>
          </cell>
          <cell r="J364">
            <v>80097.5</v>
          </cell>
        </row>
        <row r="365">
          <cell r="A365" t="str">
            <v>A</v>
          </cell>
          <cell r="B365" t="str">
            <v>Kayu Perancah</v>
          </cell>
          <cell r="F365" t="str">
            <v>M3</v>
          </cell>
          <cell r="G365" t="str">
            <v>M 180</v>
          </cell>
          <cell r="H365">
            <v>1.49</v>
          </cell>
          <cell r="I365">
            <v>918804</v>
          </cell>
          <cell r="J365">
            <v>1369017.96</v>
          </cell>
        </row>
        <row r="366">
          <cell r="A366" t="str">
            <v>T</v>
          </cell>
          <cell r="B366" t="str">
            <v>Alat bantu ( set @ 3 alat )</v>
          </cell>
          <cell r="F366" t="str">
            <v>set</v>
          </cell>
          <cell r="G366" t="str">
            <v>M 170</v>
          </cell>
          <cell r="H366">
            <v>1.39</v>
          </cell>
          <cell r="I366">
            <v>49935</v>
          </cell>
          <cell r="J366">
            <v>69409.649999999994</v>
          </cell>
        </row>
        <row r="367">
          <cell r="A367" t="str">
            <v>E</v>
          </cell>
        </row>
        <row r="368">
          <cell r="A368" t="str">
            <v>R</v>
          </cell>
        </row>
        <row r="369">
          <cell r="A369" t="str">
            <v>I</v>
          </cell>
        </row>
        <row r="370">
          <cell r="A370" t="str">
            <v>A</v>
          </cell>
        </row>
        <row r="371">
          <cell r="A371" t="str">
            <v>L</v>
          </cell>
        </row>
        <row r="373">
          <cell r="E373" t="str">
            <v xml:space="preserve"> </v>
          </cell>
        </row>
        <row r="374">
          <cell r="E374" t="str">
            <v xml:space="preserve"> </v>
          </cell>
        </row>
        <row r="375">
          <cell r="E375" t="str">
            <v xml:space="preserve"> </v>
          </cell>
        </row>
        <row r="376">
          <cell r="E376" t="str">
            <v xml:space="preserve"> </v>
          </cell>
        </row>
        <row r="378">
          <cell r="D378" t="str">
            <v xml:space="preserve"> JUMLAH BIAYA UNTUK MATERIAL</v>
          </cell>
          <cell r="L378">
            <v>1518525.1099999999</v>
          </cell>
        </row>
        <row r="379">
          <cell r="B379" t="str">
            <v>PERALATAN</v>
          </cell>
          <cell r="E379" t="str">
            <v>JUMLAH</v>
          </cell>
          <cell r="F379" t="str">
            <v xml:space="preserve">HARI </v>
          </cell>
          <cell r="G379" t="str">
            <v>KODE</v>
          </cell>
          <cell r="H379" t="str">
            <v>JAM KERJA</v>
          </cell>
          <cell r="I379" t="str">
            <v>HARGA</v>
          </cell>
          <cell r="J379" t="str">
            <v>BIAYA</v>
          </cell>
          <cell r="K379" t="str">
            <v>SUB TOTAL</v>
          </cell>
        </row>
        <row r="380">
          <cell r="E380" t="str">
            <v>ALAT</v>
          </cell>
          <cell r="F380" t="str">
            <v>KERJA</v>
          </cell>
          <cell r="I380" t="str">
            <v>(Rp/Jam)</v>
          </cell>
          <cell r="J380" t="str">
            <v>(Rp)</v>
          </cell>
          <cell r="K380" t="str">
            <v>(Rp)</v>
          </cell>
        </row>
        <row r="382">
          <cell r="A382" t="str">
            <v>P</v>
          </cell>
        </row>
        <row r="383">
          <cell r="A383" t="str">
            <v>E</v>
          </cell>
        </row>
        <row r="384">
          <cell r="A384" t="str">
            <v>R</v>
          </cell>
        </row>
        <row r="385">
          <cell r="A385" t="str">
            <v>A</v>
          </cell>
        </row>
        <row r="386">
          <cell r="A386" t="str">
            <v>L</v>
          </cell>
        </row>
        <row r="387">
          <cell r="A387" t="str">
            <v>A</v>
          </cell>
        </row>
        <row r="388">
          <cell r="A388" t="str">
            <v>T</v>
          </cell>
        </row>
        <row r="389">
          <cell r="A389" t="str">
            <v>A</v>
          </cell>
        </row>
        <row r="390">
          <cell r="A390" t="str">
            <v>N</v>
          </cell>
        </row>
        <row r="396">
          <cell r="D396" t="str">
            <v xml:space="preserve"> JUMLAH BIAYA UNTUK PERALATAN</v>
          </cell>
          <cell r="L396">
            <v>0</v>
          </cell>
        </row>
        <row r="397">
          <cell r="J397" t="str">
            <v xml:space="preserve"> T O T A L (Rp)</v>
          </cell>
          <cell r="L397">
            <v>1917525.1099999999</v>
          </cell>
        </row>
        <row r="399">
          <cell r="B399" t="str">
            <v>VOLUME  :</v>
          </cell>
          <cell r="C399">
            <v>10</v>
          </cell>
          <cell r="E399" t="str">
            <v>SATUAN  :</v>
          </cell>
          <cell r="F399" t="str">
            <v>M 2</v>
          </cell>
          <cell r="H399" t="str">
            <v>HARGA SATUAN  :</v>
          </cell>
          <cell r="I399">
            <v>191753</v>
          </cell>
          <cell r="J399" t="str">
            <v xml:space="preserve">                  per</v>
          </cell>
          <cell r="K399" t="str">
            <v>M2</v>
          </cell>
        </row>
        <row r="402">
          <cell r="A402" t="str">
            <v>ANALISA HARGA SATUAN</v>
          </cell>
          <cell r="L402" t="str">
            <v>KODE</v>
          </cell>
        </row>
        <row r="403">
          <cell r="A403" t="str">
            <v>PENURUNAN PONDASI SUMURAN DIAMETER 3,00 M</v>
          </cell>
        </row>
        <row r="404">
          <cell r="A404" t="str">
            <v>(MENGGUNAKAN BURUH)</v>
          </cell>
          <cell r="L404" t="str">
            <v>Supl VII</v>
          </cell>
        </row>
        <row r="406">
          <cell r="A406" t="str">
            <v xml:space="preserve"> PROPINSI            :</v>
          </cell>
          <cell r="C406" t="str">
            <v>LAMPUNG</v>
          </cell>
          <cell r="E406" t="str">
            <v>KODE</v>
          </cell>
          <cell r="F406" t="str">
            <v xml:space="preserve">KOTA </v>
          </cell>
          <cell r="H406" t="str">
            <v>KODE</v>
          </cell>
          <cell r="I406" t="str">
            <v xml:space="preserve"> DISIAPKAN OLEH :</v>
          </cell>
          <cell r="K406" t="str">
            <v>TANGGAL</v>
          </cell>
        </row>
        <row r="407">
          <cell r="E407" t="str">
            <v>[071]</v>
          </cell>
          <cell r="F407" t="str">
            <v>BANDAR LAMPUNG</v>
          </cell>
          <cell r="H407" t="str">
            <v>[018]</v>
          </cell>
          <cell r="I407" t="str">
            <v>CV.PUTRA SILIWANGI JAYA</v>
          </cell>
          <cell r="K407" t="str">
            <v>05 Agustus 2005</v>
          </cell>
        </row>
        <row r="410">
          <cell r="A410" t="str">
            <v xml:space="preserve"> URAIAN</v>
          </cell>
          <cell r="F410" t="str">
            <v xml:space="preserve"> ANGGAPAN / ASUMSI</v>
          </cell>
        </row>
        <row r="411">
          <cell r="A411" t="str">
            <v xml:space="preserve"> 1.</v>
          </cell>
          <cell r="B411" t="str">
            <v>Penurunan cincin sumuran dilakukan bertahap</v>
          </cell>
          <cell r="F411" t="str">
            <v xml:space="preserve"> 1. Penurunan sumuran dilakukan setelah cincin sumuran dicetak</v>
          </cell>
        </row>
        <row r="412">
          <cell r="B412" t="str">
            <v>setiap tahap dibuat 1,00 meter</v>
          </cell>
          <cell r="F412" t="str">
            <v xml:space="preserve"> 2. Tanah didalam cincin sumuran digali dengan tenaga manusia</v>
          </cell>
        </row>
        <row r="413">
          <cell r="F413" t="str">
            <v xml:space="preserve"> 3. Tanah hasil galian dibuang keluar dengan menggunakan katrol</v>
          </cell>
        </row>
        <row r="414">
          <cell r="F414" t="str">
            <v xml:space="preserve"> 4. Penurunan sumuran dilakukan sampai kedalaman rencana</v>
          </cell>
        </row>
        <row r="415">
          <cell r="F415" t="str">
            <v xml:space="preserve"> 5. Volume Galian per M</v>
          </cell>
          <cell r="H415">
            <v>3.4</v>
          </cell>
          <cell r="I415" t="str">
            <v>M3</v>
          </cell>
        </row>
        <row r="416">
          <cell r="F416" t="str">
            <v xml:space="preserve"> 6. Perhari dapat dilakukan penurunan sedalam  0.5 M'</v>
          </cell>
        </row>
        <row r="423">
          <cell r="B423" t="str">
            <v>PEKERJA</v>
          </cell>
          <cell r="E423" t="str">
            <v>JUMLAH</v>
          </cell>
          <cell r="F423" t="str">
            <v>HARI</v>
          </cell>
          <cell r="G423" t="str">
            <v>KODE</v>
          </cell>
          <cell r="H423" t="str">
            <v>TOTAL VOL</v>
          </cell>
          <cell r="I423" t="str">
            <v>UPAH</v>
          </cell>
          <cell r="J423" t="str">
            <v>BIAYA</v>
          </cell>
          <cell r="K423" t="str">
            <v>SUB TOTAL</v>
          </cell>
        </row>
        <row r="424">
          <cell r="E424" t="str">
            <v>ORANG</v>
          </cell>
          <cell r="H424" t="str">
            <v>(Orang-hari)</v>
          </cell>
          <cell r="I424" t="str">
            <v>(Rp/Org/Hari)</v>
          </cell>
          <cell r="J424" t="str">
            <v>(Rp)</v>
          </cell>
          <cell r="K424" t="str">
            <v>(Rp)</v>
          </cell>
        </row>
        <row r="426">
          <cell r="A426" t="str">
            <v>P</v>
          </cell>
          <cell r="B426" t="str">
            <v xml:space="preserve"> Buruh tak terampil</v>
          </cell>
          <cell r="E426">
            <v>8</v>
          </cell>
          <cell r="F426">
            <v>1</v>
          </cell>
          <cell r="G426" t="str">
            <v>L 101</v>
          </cell>
          <cell r="H426">
            <v>8</v>
          </cell>
          <cell r="I426">
            <v>21800</v>
          </cell>
          <cell r="J426">
            <v>174400</v>
          </cell>
        </row>
        <row r="427">
          <cell r="A427" t="str">
            <v>E</v>
          </cell>
          <cell r="B427" t="str">
            <v xml:space="preserve"> Mandor</v>
          </cell>
          <cell r="E427">
            <v>1</v>
          </cell>
          <cell r="F427">
            <v>1</v>
          </cell>
          <cell r="G427" t="str">
            <v>L 061</v>
          </cell>
          <cell r="H427">
            <v>1</v>
          </cell>
          <cell r="I427">
            <v>34400</v>
          </cell>
          <cell r="J427">
            <v>34400</v>
          </cell>
        </row>
        <row r="428">
          <cell r="A428" t="str">
            <v>K</v>
          </cell>
          <cell r="B428" t="str">
            <v xml:space="preserve"> Kepala Tukang</v>
          </cell>
          <cell r="E428">
            <v>1</v>
          </cell>
          <cell r="F428">
            <v>1</v>
          </cell>
          <cell r="G428" t="str">
            <v>L 073</v>
          </cell>
          <cell r="H428">
            <v>1</v>
          </cell>
          <cell r="I428">
            <v>34400</v>
          </cell>
          <cell r="J428">
            <v>34400</v>
          </cell>
        </row>
        <row r="429">
          <cell r="A429" t="str">
            <v>E</v>
          </cell>
          <cell r="B429" t="str">
            <v xml:space="preserve"> Buruh terampil</v>
          </cell>
          <cell r="E429">
            <v>4</v>
          </cell>
          <cell r="F429">
            <v>1</v>
          </cell>
          <cell r="G429" t="str">
            <v>L 106</v>
          </cell>
          <cell r="H429">
            <v>4</v>
          </cell>
          <cell r="I429">
            <v>24800</v>
          </cell>
          <cell r="J429">
            <v>99200</v>
          </cell>
        </row>
        <row r="430">
          <cell r="A430" t="str">
            <v>R</v>
          </cell>
        </row>
        <row r="431">
          <cell r="A431" t="str">
            <v>J</v>
          </cell>
        </row>
        <row r="432">
          <cell r="A432" t="str">
            <v>A</v>
          </cell>
        </row>
        <row r="440">
          <cell r="D440" t="str">
            <v xml:space="preserve"> JUMLAH BIAYA UNTUK PEKERJA</v>
          </cell>
          <cell r="L440">
            <v>342400</v>
          </cell>
        </row>
        <row r="441">
          <cell r="B441" t="str">
            <v>MATERIAL</v>
          </cell>
          <cell r="F441" t="str">
            <v>SATUAN</v>
          </cell>
          <cell r="G441" t="str">
            <v>KODE</v>
          </cell>
          <cell r="H441" t="str">
            <v>TOTAL VOL</v>
          </cell>
          <cell r="I441" t="str">
            <v>HARGA SATUAN</v>
          </cell>
          <cell r="J441" t="str">
            <v>BIAYA</v>
          </cell>
          <cell r="K441" t="str">
            <v>SUB TOTAL</v>
          </cell>
        </row>
        <row r="442">
          <cell r="I442" t="str">
            <v>(Rp/Satuan)</v>
          </cell>
          <cell r="J442" t="str">
            <v>(Rp)</v>
          </cell>
          <cell r="K442" t="str">
            <v>(Rp)</v>
          </cell>
        </row>
        <row r="444">
          <cell r="A444" t="str">
            <v>M</v>
          </cell>
        </row>
        <row r="445">
          <cell r="A445" t="str">
            <v>A</v>
          </cell>
        </row>
        <row r="446">
          <cell r="A446" t="str">
            <v>T</v>
          </cell>
          <cell r="B446" t="str">
            <v>Alat bantu ( set @ 3 alat )</v>
          </cell>
          <cell r="F446" t="str">
            <v>set</v>
          </cell>
          <cell r="G446" t="str">
            <v>M 170</v>
          </cell>
          <cell r="H446">
            <v>1</v>
          </cell>
          <cell r="I446">
            <v>49935</v>
          </cell>
          <cell r="J446">
            <v>49935</v>
          </cell>
        </row>
        <row r="447">
          <cell r="A447" t="str">
            <v>E</v>
          </cell>
        </row>
        <row r="448">
          <cell r="A448" t="str">
            <v>R</v>
          </cell>
        </row>
        <row r="449">
          <cell r="A449" t="str">
            <v>I</v>
          </cell>
        </row>
        <row r="450">
          <cell r="A450" t="str">
            <v>A</v>
          </cell>
        </row>
        <row r="451">
          <cell r="A451" t="str">
            <v>L</v>
          </cell>
        </row>
        <row r="453">
          <cell r="E453" t="str">
            <v xml:space="preserve"> </v>
          </cell>
        </row>
        <row r="454">
          <cell r="E454" t="str">
            <v xml:space="preserve"> </v>
          </cell>
        </row>
        <row r="455">
          <cell r="E455" t="str">
            <v xml:space="preserve"> </v>
          </cell>
        </row>
        <row r="456">
          <cell r="E456" t="str">
            <v xml:space="preserve"> </v>
          </cell>
        </row>
        <row r="458">
          <cell r="D458" t="str">
            <v xml:space="preserve"> JUMLAH BIAYA UNTUK MATERIAL</v>
          </cell>
          <cell r="L458">
            <v>49935</v>
          </cell>
        </row>
        <row r="459">
          <cell r="B459" t="str">
            <v>PERALATAN</v>
          </cell>
          <cell r="E459" t="str">
            <v>JUMLAH</v>
          </cell>
          <cell r="F459" t="str">
            <v xml:space="preserve">HARI </v>
          </cell>
          <cell r="G459" t="str">
            <v>KODE</v>
          </cell>
          <cell r="H459" t="str">
            <v>JAM KERJA</v>
          </cell>
          <cell r="I459" t="str">
            <v>HARGA</v>
          </cell>
          <cell r="J459" t="str">
            <v>BIAYA</v>
          </cell>
          <cell r="K459" t="str">
            <v>SUB TOTAL</v>
          </cell>
        </row>
        <row r="460">
          <cell r="E460" t="str">
            <v>ALAT</v>
          </cell>
          <cell r="F460" t="str">
            <v>KERJA</v>
          </cell>
          <cell r="I460" t="str">
            <v>(Rp/Jam)</v>
          </cell>
          <cell r="J460" t="str">
            <v>(Rp)</v>
          </cell>
          <cell r="K460" t="str">
            <v>(Rp)</v>
          </cell>
        </row>
        <row r="462">
          <cell r="A462" t="str">
            <v>P</v>
          </cell>
        </row>
        <row r="463">
          <cell r="A463" t="str">
            <v>E</v>
          </cell>
        </row>
        <row r="464">
          <cell r="A464" t="str">
            <v>R</v>
          </cell>
        </row>
        <row r="465">
          <cell r="A465" t="str">
            <v>A</v>
          </cell>
        </row>
        <row r="466">
          <cell r="A466" t="str">
            <v>L</v>
          </cell>
        </row>
        <row r="467">
          <cell r="A467" t="str">
            <v>A</v>
          </cell>
        </row>
        <row r="468">
          <cell r="A468" t="str">
            <v>T</v>
          </cell>
        </row>
        <row r="469">
          <cell r="A469" t="str">
            <v>A</v>
          </cell>
        </row>
        <row r="470">
          <cell r="A470" t="str">
            <v>N</v>
          </cell>
        </row>
        <row r="476">
          <cell r="D476" t="str">
            <v xml:space="preserve"> JUMLAH BIAYA UNTUK PERALATAN</v>
          </cell>
          <cell r="L476">
            <v>0</v>
          </cell>
        </row>
        <row r="477">
          <cell r="J477" t="str">
            <v xml:space="preserve"> T O T A L (Rp)</v>
          </cell>
          <cell r="L477">
            <v>392335</v>
          </cell>
        </row>
        <row r="479">
          <cell r="B479" t="str">
            <v>VOLUME  :</v>
          </cell>
          <cell r="C479">
            <v>0.5</v>
          </cell>
          <cell r="E479" t="str">
            <v>SATUAN  :</v>
          </cell>
          <cell r="F479" t="str">
            <v>M '</v>
          </cell>
          <cell r="H479" t="str">
            <v>HARGA SATUAN  :</v>
          </cell>
          <cell r="I479">
            <v>784670</v>
          </cell>
          <cell r="J479" t="str">
            <v xml:space="preserve">                  per</v>
          </cell>
          <cell r="K479" t="str">
            <v>M'</v>
          </cell>
        </row>
        <row r="482">
          <cell r="A482" t="str">
            <v>ANALISA HARGA SATUAN</v>
          </cell>
          <cell r="L482" t="str">
            <v>KODE</v>
          </cell>
        </row>
        <row r="483">
          <cell r="A483" t="str">
            <v>PEMANCANGAN TIANG PANCANG BETON</v>
          </cell>
        </row>
        <row r="484">
          <cell r="A484" t="str">
            <v>(MENGGUNAKAN BURUH)</v>
          </cell>
          <cell r="L484" t="str">
            <v>Supl XIII</v>
          </cell>
        </row>
        <row r="486">
          <cell r="A486" t="str">
            <v xml:space="preserve"> PROPINSI            :</v>
          </cell>
          <cell r="C486" t="str">
            <v>LAMPUNG</v>
          </cell>
          <cell r="E486" t="str">
            <v>KODE</v>
          </cell>
          <cell r="F486" t="str">
            <v xml:space="preserve">KOTA </v>
          </cell>
          <cell r="H486" t="str">
            <v>KODE</v>
          </cell>
          <cell r="I486" t="str">
            <v xml:space="preserve"> DISIAPKAN OLEH :</v>
          </cell>
          <cell r="K486" t="str">
            <v>TANGGAL</v>
          </cell>
        </row>
        <row r="487">
          <cell r="E487" t="str">
            <v>[071]</v>
          </cell>
          <cell r="F487" t="str">
            <v>BANDAR LAMPUNG</v>
          </cell>
          <cell r="H487" t="str">
            <v>[018]</v>
          </cell>
          <cell r="I487" t="str">
            <v>CV.PUTRA SILIWANGI JAYA</v>
          </cell>
          <cell r="K487" t="str">
            <v>05 Agustus 2005</v>
          </cell>
        </row>
        <row r="490">
          <cell r="A490" t="str">
            <v xml:space="preserve"> URAIAN</v>
          </cell>
          <cell r="F490" t="str">
            <v xml:space="preserve"> ANGGAPAN / ASUMSI</v>
          </cell>
        </row>
        <row r="491">
          <cell r="A491" t="str">
            <v xml:space="preserve"> 1.</v>
          </cell>
          <cell r="B491" t="str">
            <v>Tiang Pancang Telah tersedia dilokasi</v>
          </cell>
          <cell r="F491" t="str">
            <v xml:space="preserve"> 1. Pemancangan dilakukan secara mekenik</v>
          </cell>
        </row>
        <row r="492">
          <cell r="A492" t="str">
            <v>2.</v>
          </cell>
          <cell r="B492" t="str">
            <v xml:space="preserve">Lokasi telah siap untuk diadakan </v>
          </cell>
          <cell r="F492" t="str">
            <v xml:space="preserve"> 2. Mendirikan tiang dengan menggunakan crane</v>
          </cell>
        </row>
        <row r="493">
          <cell r="B493" t="str">
            <v>pemancangan</v>
          </cell>
          <cell r="F493" t="str">
            <v xml:space="preserve"> 3. Diameter tiang digunakan sesuai kebutuhan</v>
          </cell>
        </row>
        <row r="494">
          <cell r="A494" t="str">
            <v>3.</v>
          </cell>
          <cell r="B494" t="str">
            <v>Tiang pancang telah berada disekitar titik</v>
          </cell>
          <cell r="F494" t="str">
            <v xml:space="preserve"> 4. Pemancangan tiang menggunakan Pile Driver Hammer</v>
          </cell>
        </row>
        <row r="495">
          <cell r="B495" t="str">
            <v>pemancangan</v>
          </cell>
          <cell r="F495" t="str">
            <v xml:space="preserve"> 5. Penyambungan tiang menggunakan las titik</v>
          </cell>
        </row>
        <row r="496">
          <cell r="F496" t="str">
            <v xml:space="preserve"> 6. Kapasitas pemancangan = 10 m perhari</v>
          </cell>
        </row>
        <row r="503">
          <cell r="B503" t="str">
            <v>PEKERJA</v>
          </cell>
          <cell r="E503" t="str">
            <v>JUMLAH</v>
          </cell>
          <cell r="F503" t="str">
            <v>HARI</v>
          </cell>
          <cell r="G503" t="str">
            <v>KODE</v>
          </cell>
          <cell r="H503" t="str">
            <v>TOTAL VOL</v>
          </cell>
          <cell r="I503" t="str">
            <v>UPAH</v>
          </cell>
          <cell r="J503" t="str">
            <v>BIAYA</v>
          </cell>
          <cell r="K503" t="str">
            <v>SUB TOTAL</v>
          </cell>
        </row>
        <row r="504">
          <cell r="E504" t="str">
            <v>ORANG</v>
          </cell>
          <cell r="H504" t="str">
            <v>(Orang-hari)</v>
          </cell>
          <cell r="I504" t="str">
            <v>(Rp/Org/Hari)</v>
          </cell>
          <cell r="J504" t="str">
            <v>(Rp)</v>
          </cell>
          <cell r="K504" t="str">
            <v>(Rp)</v>
          </cell>
        </row>
        <row r="506">
          <cell r="A506" t="str">
            <v>P</v>
          </cell>
          <cell r="B506" t="str">
            <v xml:space="preserve"> Buruh tak terampil</v>
          </cell>
          <cell r="E506">
            <v>10</v>
          </cell>
          <cell r="F506">
            <v>1</v>
          </cell>
          <cell r="G506" t="str">
            <v>L 101</v>
          </cell>
          <cell r="H506">
            <v>10</v>
          </cell>
          <cell r="I506">
            <v>21800</v>
          </cell>
          <cell r="J506">
            <v>218000</v>
          </cell>
        </row>
        <row r="507">
          <cell r="A507" t="str">
            <v>E</v>
          </cell>
          <cell r="B507" t="str">
            <v xml:space="preserve"> Mandor</v>
          </cell>
          <cell r="E507">
            <v>1</v>
          </cell>
          <cell r="F507">
            <v>1</v>
          </cell>
          <cell r="G507" t="str">
            <v>L 061</v>
          </cell>
          <cell r="H507">
            <v>1</v>
          </cell>
          <cell r="I507">
            <v>34400</v>
          </cell>
          <cell r="J507">
            <v>34400</v>
          </cell>
        </row>
        <row r="508">
          <cell r="A508" t="str">
            <v>K</v>
          </cell>
          <cell r="B508" t="str">
            <v xml:space="preserve"> Kepala Tukang</v>
          </cell>
          <cell r="E508">
            <v>2</v>
          </cell>
          <cell r="F508">
            <v>1</v>
          </cell>
          <cell r="G508" t="str">
            <v>L 073</v>
          </cell>
          <cell r="H508">
            <v>2</v>
          </cell>
          <cell r="I508">
            <v>34400</v>
          </cell>
          <cell r="J508">
            <v>68800</v>
          </cell>
        </row>
        <row r="509">
          <cell r="A509" t="str">
            <v>E</v>
          </cell>
          <cell r="B509" t="str">
            <v xml:space="preserve"> Buruh terampil</v>
          </cell>
          <cell r="E509">
            <v>4</v>
          </cell>
          <cell r="F509">
            <v>1</v>
          </cell>
          <cell r="G509" t="str">
            <v>L 106</v>
          </cell>
          <cell r="H509">
            <v>4</v>
          </cell>
          <cell r="I509">
            <v>24800</v>
          </cell>
          <cell r="J509">
            <v>99200</v>
          </cell>
        </row>
        <row r="510">
          <cell r="A510" t="str">
            <v>R</v>
          </cell>
        </row>
        <row r="511">
          <cell r="A511" t="str">
            <v>J</v>
          </cell>
        </row>
        <row r="512">
          <cell r="A512" t="str">
            <v>A</v>
          </cell>
        </row>
        <row r="520">
          <cell r="D520" t="str">
            <v xml:space="preserve"> JUMLAH BIAYA UNTUK PEKERJA</v>
          </cell>
          <cell r="L520">
            <v>420400</v>
          </cell>
        </row>
        <row r="521">
          <cell r="B521" t="str">
            <v>MATERIAL</v>
          </cell>
          <cell r="F521" t="str">
            <v>SATUAN</v>
          </cell>
          <cell r="G521" t="str">
            <v>KODE</v>
          </cell>
          <cell r="H521" t="str">
            <v>TOTAL VOL</v>
          </cell>
          <cell r="I521" t="str">
            <v>HARGA SATUAN</v>
          </cell>
          <cell r="J521" t="str">
            <v>BIAYA</v>
          </cell>
          <cell r="K521" t="str">
            <v>SUB TOTAL</v>
          </cell>
        </row>
        <row r="522">
          <cell r="I522" t="str">
            <v>(Rp/Satuan)</v>
          </cell>
          <cell r="J522" t="str">
            <v>(Rp)</v>
          </cell>
          <cell r="K522" t="str">
            <v>(Rp)</v>
          </cell>
        </row>
        <row r="524">
          <cell r="A524" t="str">
            <v>M</v>
          </cell>
        </row>
        <row r="525">
          <cell r="A525" t="str">
            <v>A</v>
          </cell>
        </row>
        <row r="526">
          <cell r="A526" t="str">
            <v>T</v>
          </cell>
          <cell r="B526" t="str">
            <v>Alat bantu ( Set @ 3 alat )</v>
          </cell>
          <cell r="F526" t="str">
            <v>set</v>
          </cell>
          <cell r="G526" t="str">
            <v>M 170</v>
          </cell>
          <cell r="H526">
            <v>1</v>
          </cell>
          <cell r="I526">
            <v>49935</v>
          </cell>
          <cell r="J526">
            <v>49935</v>
          </cell>
        </row>
        <row r="527">
          <cell r="A527" t="str">
            <v>E</v>
          </cell>
        </row>
        <row r="528">
          <cell r="A528" t="str">
            <v>R</v>
          </cell>
        </row>
        <row r="529">
          <cell r="A529" t="str">
            <v>I</v>
          </cell>
        </row>
        <row r="530">
          <cell r="A530" t="str">
            <v>A</v>
          </cell>
        </row>
        <row r="531">
          <cell r="A531" t="str">
            <v>L</v>
          </cell>
        </row>
        <row r="533">
          <cell r="E533" t="str">
            <v xml:space="preserve"> </v>
          </cell>
        </row>
        <row r="534">
          <cell r="E534" t="str">
            <v xml:space="preserve"> </v>
          </cell>
        </row>
        <row r="535">
          <cell r="E535" t="str">
            <v xml:space="preserve"> </v>
          </cell>
        </row>
        <row r="536">
          <cell r="E536" t="str">
            <v xml:space="preserve"> </v>
          </cell>
        </row>
        <row r="538">
          <cell r="D538" t="str">
            <v xml:space="preserve"> JUMLAH BIAYA UNTUK MATERIAL</v>
          </cell>
          <cell r="L538">
            <v>49935</v>
          </cell>
        </row>
        <row r="539">
          <cell r="B539" t="str">
            <v>PERALATAN</v>
          </cell>
          <cell r="E539" t="str">
            <v>JUMLAH</v>
          </cell>
          <cell r="F539" t="str">
            <v xml:space="preserve">HARI </v>
          </cell>
          <cell r="G539" t="str">
            <v>KODE</v>
          </cell>
          <cell r="H539" t="str">
            <v>JAM KERJA</v>
          </cell>
          <cell r="I539" t="str">
            <v>HARGA</v>
          </cell>
          <cell r="J539" t="str">
            <v>BIAYA</v>
          </cell>
          <cell r="K539" t="str">
            <v>SUB TOTAL</v>
          </cell>
        </row>
        <row r="540">
          <cell r="E540" t="str">
            <v>ALAT</v>
          </cell>
          <cell r="F540" t="str">
            <v>KERJA</v>
          </cell>
          <cell r="I540" t="str">
            <v>(Rp/Jam)</v>
          </cell>
          <cell r="J540" t="str">
            <v>(Rp)</v>
          </cell>
          <cell r="K540" t="str">
            <v>(Rp)</v>
          </cell>
        </row>
        <row r="542">
          <cell r="A542" t="str">
            <v>P</v>
          </cell>
          <cell r="B542" t="str">
            <v xml:space="preserve"> Crane on truck</v>
          </cell>
          <cell r="E542">
            <v>1</v>
          </cell>
          <cell r="F542">
            <v>1</v>
          </cell>
          <cell r="G542" t="str">
            <v>E 042 a</v>
          </cell>
          <cell r="H542">
            <v>4.32</v>
          </cell>
          <cell r="I542">
            <v>249600</v>
          </cell>
          <cell r="J542">
            <v>1078272</v>
          </cell>
        </row>
        <row r="543">
          <cell r="A543" t="str">
            <v>E</v>
          </cell>
        </row>
        <row r="544">
          <cell r="A544" t="str">
            <v>R</v>
          </cell>
          <cell r="B544" t="str">
            <v xml:space="preserve"> Pile Driver Hammer</v>
          </cell>
          <cell r="E544">
            <v>1</v>
          </cell>
          <cell r="F544">
            <v>1</v>
          </cell>
          <cell r="G544" t="str">
            <v>E 042 b</v>
          </cell>
          <cell r="H544">
            <v>2.86</v>
          </cell>
          <cell r="I544">
            <v>149760</v>
          </cell>
          <cell r="J544">
            <v>428313.59999999998</v>
          </cell>
        </row>
        <row r="545">
          <cell r="A545" t="str">
            <v>A</v>
          </cell>
        </row>
        <row r="546">
          <cell r="A546" t="str">
            <v>L</v>
          </cell>
        </row>
        <row r="547">
          <cell r="A547" t="str">
            <v>A</v>
          </cell>
        </row>
        <row r="548">
          <cell r="A548" t="str">
            <v>T</v>
          </cell>
        </row>
        <row r="549">
          <cell r="A549" t="str">
            <v>A</v>
          </cell>
        </row>
        <row r="550">
          <cell r="A550" t="str">
            <v>N</v>
          </cell>
        </row>
        <row r="556">
          <cell r="D556" t="str">
            <v xml:space="preserve"> JUMLAH BIAYA UNTUK PERALATAN</v>
          </cell>
          <cell r="L556">
            <v>1506585.6000000001</v>
          </cell>
        </row>
        <row r="557">
          <cell r="J557" t="str">
            <v xml:space="preserve"> T O T A L (Rp)</v>
          </cell>
          <cell r="L557">
            <v>1976920.6</v>
          </cell>
        </row>
        <row r="559">
          <cell r="B559" t="str">
            <v>VOLUME  :</v>
          </cell>
          <cell r="C559">
            <v>10</v>
          </cell>
          <cell r="E559" t="str">
            <v>SATUAN  :</v>
          </cell>
          <cell r="F559" t="str">
            <v>M '</v>
          </cell>
          <cell r="H559" t="str">
            <v>HARGA SATUAN  :</v>
          </cell>
          <cell r="I559">
            <v>197692.06</v>
          </cell>
          <cell r="J559" t="str">
            <v xml:space="preserve">                  per</v>
          </cell>
          <cell r="K559" t="str">
            <v>M '</v>
          </cell>
        </row>
        <row r="562">
          <cell r="A562" t="str">
            <v>ANALISA HARGA SATUAN</v>
          </cell>
          <cell r="L562" t="str">
            <v>KODE</v>
          </cell>
        </row>
        <row r="563">
          <cell r="A563" t="str">
            <v>BETON STRUKTUR TAK BERTULANG : 1 : 3 : 6</v>
          </cell>
        </row>
        <row r="564">
          <cell r="A564" t="str">
            <v>(MENGGUNAKAN BURUH)</v>
          </cell>
          <cell r="L564" t="str">
            <v>G.44</v>
          </cell>
        </row>
        <row r="566">
          <cell r="A566" t="str">
            <v xml:space="preserve"> PROPINSI            :</v>
          </cell>
          <cell r="C566" t="str">
            <v>LAMPUNG</v>
          </cell>
          <cell r="E566" t="str">
            <v>KODE</v>
          </cell>
          <cell r="F566" t="str">
            <v xml:space="preserve">KOTA </v>
          </cell>
          <cell r="H566" t="str">
            <v>KODE</v>
          </cell>
          <cell r="I566" t="str">
            <v xml:space="preserve"> DISIAPKAN OLEH :</v>
          </cell>
          <cell r="K566" t="str">
            <v>TANGGAL</v>
          </cell>
        </row>
        <row r="567">
          <cell r="E567" t="str">
            <v>[071]</v>
          </cell>
          <cell r="F567" t="str">
            <v>BANDAR LAMPUNG</v>
          </cell>
          <cell r="H567" t="str">
            <v>[018]</v>
          </cell>
          <cell r="I567" t="str">
            <v>CV.PUTRA SILIWANGI JAYA</v>
          </cell>
          <cell r="K567" t="str">
            <v>05 Agustus 2005</v>
          </cell>
        </row>
        <row r="570">
          <cell r="A570" t="str">
            <v xml:space="preserve"> URAIAN</v>
          </cell>
          <cell r="F570" t="str">
            <v xml:space="preserve"> ANGGAPAN / ASUMSI</v>
          </cell>
        </row>
        <row r="571">
          <cell r="A571" t="str">
            <v xml:space="preserve"> 1.</v>
          </cell>
          <cell r="B571" t="str">
            <v xml:space="preserve">Pemasok mengirim material </v>
          </cell>
          <cell r="F571" t="str">
            <v xml:space="preserve"> 1. Bahan-bahan dasar dikirim ke lokasi pekerjaan oleh pemasok</v>
          </cell>
        </row>
        <row r="572">
          <cell r="A572" t="str">
            <v xml:space="preserve"> 2.</v>
          </cell>
          <cell r="B572" t="str">
            <v>Acuan dipasang</v>
          </cell>
          <cell r="F572" t="str">
            <v xml:space="preserve"> 2. Dipakai agregat pecah dan tersaring yang termurah</v>
          </cell>
        </row>
        <row r="573">
          <cell r="A573" t="str">
            <v xml:space="preserve"> 3.</v>
          </cell>
          <cell r="B573" t="str">
            <v>Beton diaduk di lokasi pekerjaan</v>
          </cell>
          <cell r="F573" t="str">
            <v xml:space="preserve"> 3. Dicor 6,0 m3/hari dengan 50 adukan /6 jam/hari</v>
          </cell>
        </row>
        <row r="574">
          <cell r="A574" t="str">
            <v xml:space="preserve"> 4.</v>
          </cell>
          <cell r="B574" t="str">
            <v>Beton dicor dan digetar sampai padat</v>
          </cell>
          <cell r="F574" t="str">
            <v xml:space="preserve"> 4. Adukan 1 Pc : 3 Ps : 6 Kr </v>
          </cell>
        </row>
        <row r="575">
          <cell r="F575" t="str">
            <v xml:space="preserve"> 5. Tidak termasuk acuan dan tulangan besi beton yang sudah dipasang</v>
          </cell>
        </row>
        <row r="576">
          <cell r="F576" t="str">
            <v xml:space="preserve"> 6. Untuk Pekerjaan 100 m3/hari</v>
          </cell>
        </row>
        <row r="584">
          <cell r="F584" t="str">
            <v xml:space="preserve"> </v>
          </cell>
        </row>
        <row r="585">
          <cell r="B585" t="str">
            <v>PEKERJA</v>
          </cell>
          <cell r="E585" t="str">
            <v>JUMLAH</v>
          </cell>
          <cell r="F585" t="str">
            <v>HARI</v>
          </cell>
          <cell r="G585" t="str">
            <v>KODE</v>
          </cell>
          <cell r="H585" t="str">
            <v>TOTAL VOL</v>
          </cell>
          <cell r="I585" t="str">
            <v>UPAH</v>
          </cell>
          <cell r="J585" t="str">
            <v>BIAYA</v>
          </cell>
          <cell r="K585" t="str">
            <v>SUB TOTAL</v>
          </cell>
        </row>
        <row r="586">
          <cell r="E586" t="str">
            <v>ORANG</v>
          </cell>
          <cell r="H586" t="str">
            <v>(Orang-hari)</v>
          </cell>
          <cell r="I586" t="str">
            <v>(Rp/Org/Hari)</v>
          </cell>
          <cell r="J586" t="str">
            <v>(Rp)</v>
          </cell>
          <cell r="K586" t="str">
            <v>(Rp)</v>
          </cell>
        </row>
        <row r="589">
          <cell r="A589" t="str">
            <v>P</v>
          </cell>
          <cell r="B589" t="str">
            <v xml:space="preserve"> Buruh tak terampil</v>
          </cell>
          <cell r="E589">
            <v>600</v>
          </cell>
          <cell r="F589">
            <v>1</v>
          </cell>
          <cell r="G589" t="str">
            <v>L 101</v>
          </cell>
          <cell r="H589">
            <v>600</v>
          </cell>
          <cell r="I589">
            <v>21800</v>
          </cell>
          <cell r="J589">
            <v>13080000</v>
          </cell>
        </row>
        <row r="590">
          <cell r="A590" t="str">
            <v>E</v>
          </cell>
          <cell r="B590" t="str">
            <v xml:space="preserve"> Mandor</v>
          </cell>
          <cell r="E590">
            <v>30</v>
          </cell>
          <cell r="F590">
            <v>1</v>
          </cell>
          <cell r="G590" t="str">
            <v>L 061</v>
          </cell>
          <cell r="H590">
            <v>30</v>
          </cell>
          <cell r="I590">
            <v>34400</v>
          </cell>
          <cell r="J590">
            <v>1032000</v>
          </cell>
        </row>
        <row r="591">
          <cell r="A591" t="str">
            <v>K</v>
          </cell>
          <cell r="B591" t="str">
            <v xml:space="preserve"> Buruh terampil</v>
          </cell>
          <cell r="E591">
            <v>50</v>
          </cell>
          <cell r="F591">
            <v>1</v>
          </cell>
          <cell r="G591" t="str">
            <v>L 106</v>
          </cell>
          <cell r="H591">
            <v>50</v>
          </cell>
          <cell r="I591">
            <v>24800</v>
          </cell>
          <cell r="J591">
            <v>1240000</v>
          </cell>
        </row>
        <row r="592">
          <cell r="A592" t="str">
            <v>E</v>
          </cell>
          <cell r="B592" t="str">
            <v xml:space="preserve"> Kepala Tukang</v>
          </cell>
          <cell r="E592">
            <v>5</v>
          </cell>
          <cell r="F592">
            <v>1</v>
          </cell>
          <cell r="G592" t="str">
            <v>L 073</v>
          </cell>
          <cell r="H592">
            <v>5</v>
          </cell>
          <cell r="I592">
            <v>34400</v>
          </cell>
          <cell r="J592">
            <v>172000</v>
          </cell>
        </row>
        <row r="593">
          <cell r="A593" t="str">
            <v>R</v>
          </cell>
        </row>
        <row r="594">
          <cell r="A594" t="str">
            <v>J</v>
          </cell>
        </row>
        <row r="595">
          <cell r="A595" t="str">
            <v>A</v>
          </cell>
        </row>
        <row r="605">
          <cell r="D605" t="str">
            <v xml:space="preserve"> JUMLAH BIAYA UNTUK PEKERJA</v>
          </cell>
          <cell r="L605">
            <v>15524000</v>
          </cell>
        </row>
        <row r="606">
          <cell r="B606" t="str">
            <v>MATERIAL</v>
          </cell>
          <cell r="F606" t="str">
            <v>SATUAN</v>
          </cell>
          <cell r="G606" t="str">
            <v>KODE</v>
          </cell>
          <cell r="H606" t="str">
            <v>TOTAL VOL</v>
          </cell>
          <cell r="I606" t="str">
            <v>HARGA SATUAN</v>
          </cell>
          <cell r="J606" t="str">
            <v>BIAYA</v>
          </cell>
          <cell r="K606" t="str">
            <v>SUB TOTAL</v>
          </cell>
        </row>
        <row r="607">
          <cell r="I607" t="str">
            <v>(Rp)</v>
          </cell>
          <cell r="J607" t="str">
            <v>(Rp)</v>
          </cell>
          <cell r="K607" t="str">
            <v>(Rp)</v>
          </cell>
        </row>
        <row r="608">
          <cell r="A608" t="str">
            <v xml:space="preserve"> </v>
          </cell>
        </row>
        <row r="609">
          <cell r="A609" t="str">
            <v>M</v>
          </cell>
          <cell r="B609" t="str">
            <v>Pasir ayak untuk beton</v>
          </cell>
          <cell r="F609" t="str">
            <v>m3</v>
          </cell>
          <cell r="G609" t="str">
            <v>M041</v>
          </cell>
          <cell r="H609">
            <v>50</v>
          </cell>
          <cell r="I609">
            <v>69210</v>
          </cell>
          <cell r="J609">
            <v>3460500</v>
          </cell>
        </row>
        <row r="610">
          <cell r="A610" t="str">
            <v>A</v>
          </cell>
          <cell r="B610" t="str">
            <v>Semen</v>
          </cell>
          <cell r="F610" t="str">
            <v>50 Kg</v>
          </cell>
          <cell r="G610" t="str">
            <v>M080</v>
          </cell>
          <cell r="H610">
            <v>423.64</v>
          </cell>
          <cell r="I610">
            <v>30960</v>
          </cell>
          <cell r="J610">
            <v>13115894.4</v>
          </cell>
        </row>
        <row r="611">
          <cell r="A611" t="str">
            <v>E</v>
          </cell>
          <cell r="B611" t="str">
            <v xml:space="preserve"> Batu Pecah</v>
          </cell>
          <cell r="E611" t="str">
            <v xml:space="preserve"> </v>
          </cell>
          <cell r="F611" t="str">
            <v>m3</v>
          </cell>
          <cell r="G611" t="str">
            <v>M025</v>
          </cell>
          <cell r="H611">
            <v>100</v>
          </cell>
          <cell r="I611">
            <v>129800</v>
          </cell>
          <cell r="J611">
            <v>12980000</v>
          </cell>
        </row>
        <row r="612">
          <cell r="A612" t="str">
            <v>R</v>
          </cell>
        </row>
        <row r="613">
          <cell r="A613" t="str">
            <v>I</v>
          </cell>
        </row>
        <row r="614">
          <cell r="A614" t="str">
            <v>A</v>
          </cell>
        </row>
        <row r="615">
          <cell r="A615" t="str">
            <v>L</v>
          </cell>
        </row>
        <row r="618">
          <cell r="B618" t="str">
            <v xml:space="preserve"> </v>
          </cell>
          <cell r="E618" t="str">
            <v xml:space="preserve"> </v>
          </cell>
          <cell r="F618" t="str">
            <v xml:space="preserve"> </v>
          </cell>
          <cell r="G618" t="str">
            <v xml:space="preserve"> </v>
          </cell>
          <cell r="H618" t="str">
            <v xml:space="preserve"> </v>
          </cell>
          <cell r="I618" t="str">
            <v xml:space="preserve"> </v>
          </cell>
        </row>
        <row r="619">
          <cell r="B619" t="str">
            <v xml:space="preserve"> </v>
          </cell>
          <cell r="E619" t="str">
            <v xml:space="preserve"> </v>
          </cell>
          <cell r="F619" t="str">
            <v xml:space="preserve"> </v>
          </cell>
          <cell r="G619" t="str">
            <v xml:space="preserve"> </v>
          </cell>
          <cell r="H619" t="str">
            <v xml:space="preserve"> </v>
          </cell>
          <cell r="I619" t="str">
            <v xml:space="preserve"> </v>
          </cell>
        </row>
        <row r="620">
          <cell r="A620" t="str">
            <v xml:space="preserve"> </v>
          </cell>
        </row>
        <row r="621">
          <cell r="D621" t="str">
            <v xml:space="preserve"> JUMLAH BIAYA UNTUK MATERIAL</v>
          </cell>
          <cell r="L621">
            <v>29556394.399999999</v>
          </cell>
        </row>
        <row r="622">
          <cell r="B622" t="str">
            <v>PERALATAN</v>
          </cell>
          <cell r="E622" t="str">
            <v>JUMLAH</v>
          </cell>
          <cell r="F622" t="str">
            <v xml:space="preserve">HARI </v>
          </cell>
          <cell r="G622" t="str">
            <v>KODE</v>
          </cell>
          <cell r="H622" t="str">
            <v>JAM KERJA</v>
          </cell>
          <cell r="I622" t="str">
            <v>HARGA</v>
          </cell>
          <cell r="J622" t="str">
            <v>BIAYA</v>
          </cell>
          <cell r="K622" t="str">
            <v>SUB TOTAL</v>
          </cell>
        </row>
        <row r="623">
          <cell r="E623" t="str">
            <v>ALAT</v>
          </cell>
          <cell r="F623" t="str">
            <v>KERJA</v>
          </cell>
          <cell r="I623" t="str">
            <v>(Rp/Jam)</v>
          </cell>
          <cell r="J623" t="str">
            <v>(Rp)</v>
          </cell>
          <cell r="K623" t="str">
            <v>(Rp)</v>
          </cell>
        </row>
        <row r="625">
          <cell r="A625" t="str">
            <v>P</v>
          </cell>
        </row>
        <row r="626">
          <cell r="A626" t="str">
            <v>E</v>
          </cell>
        </row>
        <row r="627">
          <cell r="A627" t="str">
            <v>R</v>
          </cell>
        </row>
        <row r="628">
          <cell r="A628" t="str">
            <v>A</v>
          </cell>
        </row>
        <row r="629">
          <cell r="A629" t="str">
            <v>L</v>
          </cell>
        </row>
        <row r="630">
          <cell r="A630" t="str">
            <v>A</v>
          </cell>
        </row>
        <row r="631">
          <cell r="A631" t="str">
            <v>T</v>
          </cell>
        </row>
        <row r="632">
          <cell r="A632" t="str">
            <v>A</v>
          </cell>
        </row>
        <row r="633">
          <cell r="A633" t="str">
            <v>N</v>
          </cell>
        </row>
        <row r="638">
          <cell r="D638" t="str">
            <v xml:space="preserve"> JUMLAH BIAYA UNTUK PERALATAN</v>
          </cell>
        </row>
        <row r="639">
          <cell r="J639" t="str">
            <v xml:space="preserve"> T O T A L (Rp)</v>
          </cell>
          <cell r="L639">
            <v>45080394</v>
          </cell>
        </row>
        <row r="641">
          <cell r="B641" t="str">
            <v>VOLUME  :</v>
          </cell>
          <cell r="C641">
            <v>100</v>
          </cell>
          <cell r="E641" t="str">
            <v>SATUAN  :</v>
          </cell>
          <cell r="F641" t="str">
            <v>M3</v>
          </cell>
          <cell r="H641" t="str">
            <v>HARGA SATUAN  :</v>
          </cell>
          <cell r="I641">
            <v>450803.94</v>
          </cell>
          <cell r="J641" t="str">
            <v xml:space="preserve">                  per</v>
          </cell>
          <cell r="K641" t="str">
            <v>M3</v>
          </cell>
        </row>
        <row r="644">
          <cell r="A644" t="str">
            <v>ANALISA HARGA SATUAN</v>
          </cell>
          <cell r="L644" t="str">
            <v>KODE</v>
          </cell>
        </row>
        <row r="645">
          <cell r="A645" t="str">
            <v xml:space="preserve">PEMBUATAN  CINCIN SUMURAN DIAMETER 300 Cm </v>
          </cell>
        </row>
        <row r="646">
          <cell r="A646" t="str">
            <v>(MENGGUNAKAN BURUH)</v>
          </cell>
          <cell r="L646" t="str">
            <v>Supl. VI</v>
          </cell>
        </row>
        <row r="648">
          <cell r="A648" t="str">
            <v xml:space="preserve"> PROPINSI            :</v>
          </cell>
          <cell r="C648" t="str">
            <v>LAMPUNG</v>
          </cell>
          <cell r="E648" t="str">
            <v>KODE</v>
          </cell>
          <cell r="F648" t="str">
            <v xml:space="preserve">KOTA </v>
          </cell>
          <cell r="H648" t="str">
            <v>KODE</v>
          </cell>
          <cell r="I648" t="str">
            <v xml:space="preserve"> DISIAPKAN OLEH :</v>
          </cell>
          <cell r="K648" t="str">
            <v>TANGGAL</v>
          </cell>
        </row>
        <row r="649">
          <cell r="E649" t="str">
            <v>[071]</v>
          </cell>
          <cell r="F649" t="str">
            <v>BANDAR LAMPUNG</v>
          </cell>
          <cell r="H649" t="str">
            <v>[018]</v>
          </cell>
          <cell r="I649" t="str">
            <v>CV.PUTRA SILIWANGI JAYA</v>
          </cell>
          <cell r="K649" t="str">
            <v>05 Agustus 2005</v>
          </cell>
        </row>
        <row r="652">
          <cell r="A652" t="str">
            <v xml:space="preserve"> URAIAN</v>
          </cell>
          <cell r="F652" t="str">
            <v xml:space="preserve"> ANGGAPAN / ASUMSI</v>
          </cell>
        </row>
        <row r="653">
          <cell r="A653" t="str">
            <v xml:space="preserve"> 1.</v>
          </cell>
          <cell r="B653" t="str">
            <v>Acuan dibersihkan dan dilapisi oli</v>
          </cell>
          <cell r="F653" t="str">
            <v xml:space="preserve"> 1. Beton K225 diaduk di lokasi pekerjaan (54 adukan perhari @ 114 liter peradukan)</v>
          </cell>
        </row>
        <row r="654">
          <cell r="A654" t="str">
            <v xml:space="preserve"> 2.</v>
          </cell>
          <cell r="B654" t="str">
            <v>Jaringan tulangan beton dibuat</v>
          </cell>
          <cell r="F654" t="str">
            <v xml:space="preserve"> 2. Dicor kira-kira 6 m3 perhari (Terbuang 3%)</v>
          </cell>
        </row>
        <row r="655">
          <cell r="A655" t="str">
            <v xml:space="preserve"> 3. </v>
          </cell>
          <cell r="B655" t="str">
            <v>Acuan dirakit melingkari jaringan tulang beton</v>
          </cell>
          <cell r="F655" t="str">
            <v xml:space="preserve"> 3. Diameter dalam pipa 240 cm, luar 300 cm, tebal 20 cm dan panjang 1 m</v>
          </cell>
        </row>
        <row r="656">
          <cell r="A656" t="str">
            <v xml:space="preserve"> 4. </v>
          </cell>
          <cell r="B656" t="str">
            <v>Adukan beton di cor kedalam acuan</v>
          </cell>
          <cell r="F656" t="str">
            <v xml:space="preserve"> 4. Tulangan berlapis dua : 192.8 Kg/meter, pipa 50 Kg/Orang/hari (terbuang 9 %)</v>
          </cell>
        </row>
        <row r="657">
          <cell r="B657" t="str">
            <v>dan digetar sampai padat</v>
          </cell>
          <cell r="F657" t="str">
            <v xml:space="preserve"> 5. Buka dan bersihkan acuan 11 m/kelompok/hari; 4 kelompok buruh masing-masing 2 orang</v>
          </cell>
        </row>
        <row r="658">
          <cell r="A658" t="str">
            <v xml:space="preserve"> 5. </v>
          </cell>
          <cell r="B658" t="str">
            <v>Membuka acuan setelah beton cukup kuat</v>
          </cell>
          <cell r="F658" t="str">
            <v xml:space="preserve"> 6. Berat pipa jadi yang masing-masing kira-kira 350 Kg</v>
          </cell>
        </row>
        <row r="659">
          <cell r="A659" t="str">
            <v xml:space="preserve"> 6.</v>
          </cell>
          <cell r="B659" t="str">
            <v>Cincin diturunkan dengan tenaga manusia</v>
          </cell>
          <cell r="F659" t="str">
            <v xml:space="preserve"> 7. Umur acuan dari baja; 3 Tahun atau 900 pemakaian masing-masing 165 Kg/acuan </v>
          </cell>
        </row>
        <row r="660">
          <cell r="F660" t="str">
            <v xml:space="preserve"> 8. Sesuai peraturan Beton bertulang Indonesia (PBI 1971 N.1.2.)</v>
          </cell>
        </row>
        <row r="663">
          <cell r="B663" t="str">
            <v>PEKERJA</v>
          </cell>
          <cell r="E663" t="str">
            <v>JUMLAH</v>
          </cell>
          <cell r="F663" t="str">
            <v>HARI</v>
          </cell>
          <cell r="G663" t="str">
            <v>KODE</v>
          </cell>
          <cell r="H663" t="str">
            <v>TOTAL VOL</v>
          </cell>
          <cell r="I663" t="str">
            <v>UPAH</v>
          </cell>
          <cell r="J663" t="str">
            <v>BIAYA</v>
          </cell>
          <cell r="K663" t="str">
            <v>SUB TOTAL</v>
          </cell>
        </row>
        <row r="664">
          <cell r="E664" t="str">
            <v>ORANG</v>
          </cell>
          <cell r="H664" t="str">
            <v>(Orang-hari)</v>
          </cell>
          <cell r="I664" t="str">
            <v>(Rp/Org/Hari)</v>
          </cell>
          <cell r="J664" t="str">
            <v>(Rp)</v>
          </cell>
          <cell r="K664" t="str">
            <v>(Rp)</v>
          </cell>
        </row>
        <row r="667">
          <cell r="A667" t="str">
            <v>P</v>
          </cell>
          <cell r="B667" t="str">
            <v xml:space="preserve"> Buruh tak terampil</v>
          </cell>
          <cell r="E667">
            <v>8</v>
          </cell>
          <cell r="F667">
            <v>1</v>
          </cell>
          <cell r="G667" t="str">
            <v>L 101</v>
          </cell>
          <cell r="H667">
            <v>8</v>
          </cell>
          <cell r="I667">
            <v>21800</v>
          </cell>
          <cell r="J667">
            <v>174400</v>
          </cell>
        </row>
        <row r="668">
          <cell r="A668" t="str">
            <v>E</v>
          </cell>
          <cell r="B668" t="str">
            <v xml:space="preserve"> Mandor</v>
          </cell>
          <cell r="E668">
            <v>1</v>
          </cell>
          <cell r="F668">
            <v>1</v>
          </cell>
          <cell r="G668" t="str">
            <v>L 061</v>
          </cell>
          <cell r="H668">
            <v>1</v>
          </cell>
          <cell r="I668">
            <v>34400</v>
          </cell>
          <cell r="J668">
            <v>34400</v>
          </cell>
        </row>
        <row r="669">
          <cell r="A669" t="str">
            <v>K</v>
          </cell>
          <cell r="B669" t="str">
            <v xml:space="preserve"> Operator terampil</v>
          </cell>
          <cell r="E669">
            <v>1</v>
          </cell>
          <cell r="F669">
            <v>1</v>
          </cell>
          <cell r="G669" t="str">
            <v>L 081</v>
          </cell>
          <cell r="H669">
            <v>1</v>
          </cell>
          <cell r="I669">
            <v>34400</v>
          </cell>
          <cell r="J669">
            <v>34400</v>
          </cell>
        </row>
        <row r="670">
          <cell r="A670" t="str">
            <v>E</v>
          </cell>
          <cell r="B670" t="str">
            <v xml:space="preserve"> Buruh terampil</v>
          </cell>
          <cell r="E670">
            <v>7</v>
          </cell>
          <cell r="F670">
            <v>1</v>
          </cell>
          <cell r="G670" t="str">
            <v>L 106</v>
          </cell>
          <cell r="H670">
            <v>7</v>
          </cell>
          <cell r="I670">
            <v>24800</v>
          </cell>
          <cell r="J670">
            <v>173600</v>
          </cell>
        </row>
        <row r="671">
          <cell r="A671" t="str">
            <v>R</v>
          </cell>
        </row>
        <row r="672">
          <cell r="A672" t="str">
            <v>J</v>
          </cell>
        </row>
        <row r="673">
          <cell r="A673" t="str">
            <v>A</v>
          </cell>
        </row>
        <row r="682">
          <cell r="D682" t="str">
            <v xml:space="preserve"> JUMLAH BIAYA UNTUK PEKERJA</v>
          </cell>
          <cell r="J682" t="str">
            <v>PEKERJA (I+II)</v>
          </cell>
          <cell r="L682">
            <v>416800</v>
          </cell>
        </row>
        <row r="683">
          <cell r="B683" t="str">
            <v>MATERIAL</v>
          </cell>
          <cell r="F683" t="str">
            <v>SATUAN</v>
          </cell>
          <cell r="G683" t="str">
            <v>KODE</v>
          </cell>
          <cell r="H683" t="str">
            <v>TOTAL VOL</v>
          </cell>
          <cell r="I683" t="str">
            <v>HARGA SATUAN</v>
          </cell>
          <cell r="J683" t="str">
            <v>BIAYA</v>
          </cell>
          <cell r="K683" t="str">
            <v>SUB TOTAL</v>
          </cell>
        </row>
        <row r="684">
          <cell r="I684" t="str">
            <v>(Rp)</v>
          </cell>
          <cell r="J684" t="str">
            <v>(Rp)</v>
          </cell>
          <cell r="K684" t="str">
            <v>(Rp)</v>
          </cell>
        </row>
        <row r="687">
          <cell r="A687" t="str">
            <v>M</v>
          </cell>
          <cell r="B687" t="str">
            <v>Acuan beton struktur</v>
          </cell>
          <cell r="F687" t="str">
            <v>M2</v>
          </cell>
          <cell r="G687" t="str">
            <v>K 710</v>
          </cell>
          <cell r="H687">
            <v>25.47</v>
          </cell>
          <cell r="I687">
            <v>49922.3</v>
          </cell>
          <cell r="J687">
            <v>1271520.98</v>
          </cell>
        </row>
        <row r="688">
          <cell r="A688" t="str">
            <v>A</v>
          </cell>
          <cell r="B688" t="str">
            <v xml:space="preserve">Tulangan besi beton </v>
          </cell>
          <cell r="F688" t="str">
            <v>Kg</v>
          </cell>
          <cell r="G688" t="str">
            <v>M 167</v>
          </cell>
          <cell r="H688">
            <v>215</v>
          </cell>
          <cell r="I688">
            <v>8860</v>
          </cell>
          <cell r="J688">
            <v>1904900</v>
          </cell>
        </row>
        <row r="689">
          <cell r="A689" t="str">
            <v>T</v>
          </cell>
          <cell r="B689" t="str">
            <v>Alat bantu ( set @ 3 alat )</v>
          </cell>
          <cell r="F689" t="str">
            <v>set</v>
          </cell>
          <cell r="G689" t="str">
            <v>M 170</v>
          </cell>
          <cell r="H689">
            <v>0.47</v>
          </cell>
          <cell r="I689">
            <v>49935</v>
          </cell>
          <cell r="J689">
            <v>23469.45</v>
          </cell>
        </row>
        <row r="690">
          <cell r="A690" t="str">
            <v>E</v>
          </cell>
          <cell r="B690" t="str">
            <v>Beton struktur K.225 (125 liter )</v>
          </cell>
          <cell r="F690" t="str">
            <v>M3</v>
          </cell>
          <cell r="G690" t="str">
            <v>K 722</v>
          </cell>
          <cell r="H690">
            <v>6.17</v>
          </cell>
          <cell r="I690">
            <v>527549.56000000006</v>
          </cell>
          <cell r="J690">
            <v>3254980.79</v>
          </cell>
        </row>
        <row r="691">
          <cell r="A691" t="str">
            <v>R</v>
          </cell>
        </row>
        <row r="692">
          <cell r="A692" t="str">
            <v>I</v>
          </cell>
        </row>
        <row r="693">
          <cell r="A693" t="str">
            <v>A</v>
          </cell>
        </row>
        <row r="694">
          <cell r="A694" t="str">
            <v>L</v>
          </cell>
        </row>
        <row r="700">
          <cell r="D700" t="str">
            <v xml:space="preserve"> JUMLAH BIAYA UNTUK MATERIAL</v>
          </cell>
          <cell r="J700" t="str">
            <v>MATERIAL (I+II)</v>
          </cell>
          <cell r="L700">
            <v>6454871</v>
          </cell>
        </row>
        <row r="701">
          <cell r="B701" t="str">
            <v>PERALATAN</v>
          </cell>
          <cell r="E701" t="str">
            <v>JUMLAH</v>
          </cell>
          <cell r="F701" t="str">
            <v xml:space="preserve">HARI </v>
          </cell>
          <cell r="G701" t="str">
            <v>KODE</v>
          </cell>
          <cell r="H701" t="str">
            <v>JAM KERJA</v>
          </cell>
          <cell r="I701" t="str">
            <v>HARGA</v>
          </cell>
          <cell r="J701" t="str">
            <v>BIAYA</v>
          </cell>
          <cell r="K701" t="str">
            <v>SUB TOTAL</v>
          </cell>
        </row>
        <row r="702">
          <cell r="E702" t="str">
            <v>ALAT</v>
          </cell>
          <cell r="F702" t="str">
            <v>KERJA</v>
          </cell>
          <cell r="I702" t="str">
            <v>(Rp/Jam)</v>
          </cell>
          <cell r="J702" t="str">
            <v>(Rp)</v>
          </cell>
          <cell r="K702" t="str">
            <v>(Rp)</v>
          </cell>
        </row>
        <row r="704">
          <cell r="A704" t="str">
            <v>P</v>
          </cell>
        </row>
        <row r="705">
          <cell r="A705" t="str">
            <v>E</v>
          </cell>
        </row>
        <row r="706">
          <cell r="A706" t="str">
            <v>R</v>
          </cell>
        </row>
        <row r="707">
          <cell r="A707" t="str">
            <v>A</v>
          </cell>
        </row>
        <row r="708">
          <cell r="A708" t="str">
            <v>L</v>
          </cell>
        </row>
        <row r="709">
          <cell r="A709" t="str">
            <v>A</v>
          </cell>
        </row>
        <row r="710">
          <cell r="A710" t="str">
            <v>T</v>
          </cell>
        </row>
        <row r="711">
          <cell r="A711" t="str">
            <v>A</v>
          </cell>
        </row>
        <row r="712">
          <cell r="A712" t="str">
            <v>N</v>
          </cell>
        </row>
        <row r="718">
          <cell r="D718" t="str">
            <v xml:space="preserve"> JUMLAH BIAYA UNTUK PERALATAN</v>
          </cell>
          <cell r="J718" t="str">
            <v>PERALATAN (I+II)</v>
          </cell>
          <cell r="L718">
            <v>0</v>
          </cell>
        </row>
        <row r="719">
          <cell r="J719" t="str">
            <v xml:space="preserve"> T O T A L (Rp)</v>
          </cell>
          <cell r="L719">
            <v>6871671</v>
          </cell>
        </row>
        <row r="721">
          <cell r="B721" t="str">
            <v>VOLUME  :</v>
          </cell>
          <cell r="C721">
            <v>3</v>
          </cell>
          <cell r="E721" t="str">
            <v>SATUAN  :</v>
          </cell>
          <cell r="F721" t="str">
            <v>M '</v>
          </cell>
          <cell r="H721" t="str">
            <v>HARGA SATUAN  :</v>
          </cell>
          <cell r="I721">
            <v>2290557</v>
          </cell>
          <cell r="J721" t="str">
            <v xml:space="preserve">                  per</v>
          </cell>
          <cell r="K721" t="str">
            <v>M '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roposal"/>
      <sheetName val="Cover"/>
      <sheetName val="harga"/>
      <sheetName val="analis"/>
      <sheetName val="rab"/>
      <sheetName val="rekap"/>
      <sheetName val="time.pu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W_NG"/>
      <sheetName val="HARGA"/>
      <sheetName val="ANALISA"/>
      <sheetName val="RAB_KTR"/>
      <sheetName val="RAB_KTR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gudang T"/>
      <sheetName val="RAB Gudang T"/>
      <sheetName val="REKAP gudang H"/>
      <sheetName val="RAB Gudang H"/>
      <sheetName val="REKAP MESS"/>
      <sheetName val="RAB MESS"/>
      <sheetName val="REKAP Cool S."/>
      <sheetName val="RAB Cool S"/>
      <sheetName val="REKAP WCKM"/>
      <sheetName val="RAB WCKM"/>
      <sheetName val="REKAP G.Pengolahan"/>
      <sheetName val="RAB G. Pengolahan"/>
      <sheetName val="REKAP Musholla"/>
      <sheetName val="RAB Musholla"/>
      <sheetName val="REKAP R.Ganset"/>
      <sheetName val="RAB R.Ganset"/>
      <sheetName val="REKAP POS"/>
      <sheetName val="RAB POS"/>
      <sheetName val="REKAP  Lap,"/>
      <sheetName val="RAB Lap."/>
      <sheetName val="REKAP Pagar"/>
      <sheetName val="RAB Pagar"/>
      <sheetName val="REKAP GAJEBO"/>
      <sheetName val="RAB GAJEBO"/>
      <sheetName val="REKAP IPAL"/>
      <sheetName val="RAB IPAL"/>
      <sheetName val="ANALIS"/>
      <sheetName val="UPAH &amp;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55">
          <cell r="N55">
            <v>399338.56</v>
          </cell>
        </row>
      </sheetData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EVALUASI"/>
      <sheetName val="Ana"/>
      <sheetName val="BAG_2"/>
      <sheetName val="112-885"/>
      <sheetName val="Anl.+"/>
      <sheetName val="Lain2"/>
      <sheetName val="CPar"/>
      <sheetName val="PivotTabel"/>
      <sheetName val="AO_UMUM"/>
      <sheetName val="?????"/>
      <sheetName val="Seratus Lima Puluh Tiga"/>
      <sheetName val="Sheet1"/>
      <sheetName val="DAF-5"/>
      <sheetName val="Cover"/>
      <sheetName val="BAG-2"/>
      <sheetName val="Bid Summary"/>
      <sheetName val="HRG BHN"/>
      <sheetName val="I_KAMAR"/>
      <sheetName val="ARS"/>
      <sheetName val="daffin"/>
      <sheetName val="_____"/>
      <sheetName val="analisa teknis"/>
      <sheetName val="tulang"/>
      <sheetName val="hit.BKMM"/>
      <sheetName val="ANALISA PEK.UMUM"/>
      <sheetName val="Rekap_Upah"/>
      <sheetName val="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_x005f_xffff__x005f_xffff__x005f_xffff__x005f_xffff__xf"/>
      <sheetName val="Alat"/>
      <sheetName val="Analisa Gabungan"/>
      <sheetName val="Sub"/>
      <sheetName val="I-KAMAR"/>
      <sheetName val="DAF_2"/>
      <sheetName val="Sheet2"/>
      <sheetName val="BOW"/>
      <sheetName val="Lt 3"/>
      <sheetName val="‎КМ‎ Bosnian (Cyrillic)‎"/>
      <sheetName val="UPAH &amp; BHN ARS"/>
      <sheetName val="AHS ARS"/>
      <sheetName val="HSD"/>
      <sheetName val="RAB-SPL2"/>
      <sheetName val="FORM 3A"/>
      <sheetName val="Material"/>
      <sheetName val="TOTAL"/>
      <sheetName val="CAT_HAR"/>
      <sheetName val="SAT-BHN"/>
      <sheetName val="Analisa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ESCON"/>
      <sheetName val="keb-BHN"/>
      <sheetName val="sche"/>
      <sheetName val="DAF_5"/>
      <sheetName val="AHS"/>
      <sheetName val="Sheet5"/>
      <sheetName val="ff__x005f_xffff__x005f_xffff__x005f_xffff__x005f_xffff_"/>
      <sheetName val="dasboard"/>
      <sheetName val="DAF_8"/>
      <sheetName val="Temporer"/>
      <sheetName val="List material"/>
      <sheetName val="str"/>
      <sheetName val="me"/>
      <sheetName val="REVISI (5)-30-"/>
      <sheetName val="DAFTAR 7"/>
      <sheetName val="DAF_1"/>
      <sheetName val="DAFTAR_8"/>
      <sheetName val="FINISHING"/>
      <sheetName val="Plat"/>
      <sheetName val="Sch.1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WBS (2)"/>
      <sheetName val="WBS (3)"/>
      <sheetName val="WBS (0)"/>
      <sheetName val="WBS (1)"/>
      <sheetName val="NP"/>
      <sheetName val="Bahan"/>
      <sheetName val="UNIT PRICE"/>
      <sheetName val="Plumbing &amp; Fire"/>
      <sheetName val="???? Bosnian (Cyrillic)?"/>
      <sheetName val="DATA"/>
      <sheetName val="UPAH"/>
      <sheetName val="Rate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_x000a_B_x0000__x0000__x0000_"/>
      <sheetName val="rumus"/>
      <sheetName val="villa"/>
      <sheetName val="Hsatbahan"/>
      <sheetName val="PANELKAST"/>
      <sheetName val="tgp-02"/>
      <sheetName val="HARGA ALAT"/>
      <sheetName val="HARGA SATUAN"/>
      <sheetName val="TE TS FA LAN MATV"/>
      <sheetName val="4-Basic Price"/>
      <sheetName val="____ Bosnian (Cyrillic)_"/>
      <sheetName val="Basic Price"/>
      <sheetName val="Parts list (060411)"/>
      <sheetName val="BQ 2.3 PODIUM"/>
      <sheetName val="CATATAN HARGA (Int)"/>
      <sheetName val="Cover Daft 2"/>
      <sheetName val="DAFTAR NO.1"/>
      <sheetName val="DAF 2"/>
      <sheetName val="DAF-3"/>
      <sheetName val="HB "/>
      <sheetName val="Analisa 2"/>
      <sheetName val="304_06"/>
      <sheetName val="Anal. Pancang"/>
      <sheetName val="Cirya"/>
      <sheetName val="An_K"/>
      <sheetName val="SAP"/>
      <sheetName val="Panel,feeder,elek"/>
      <sheetName val="divI"/>
      <sheetName val="divII"/>
      <sheetName val="LUMPSUM"/>
      <sheetName val="H.Satuan"/>
      <sheetName val="DAF_3"/>
      <sheetName val="An_ åÍ_x000a_B???"/>
      <sheetName val="VAC-1"/>
      <sheetName val="Grand summary"/>
      <sheetName val="CE ars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bhn-upah"/>
      <sheetName val="L3 An H Sat Mob"/>
      <sheetName val="HARGA DASAR"/>
      <sheetName val="DIV.3"/>
      <sheetName val="DIV.8"/>
      <sheetName val="DIV.9"/>
      <sheetName val="struktur"/>
      <sheetName val="Bag_1"/>
      <sheetName val="Hrg_Sat"/>
      <sheetName val="An_ åÍ_B"/>
      <sheetName val="HARSAT"/>
      <sheetName val="An_ åÍ_B___"/>
      <sheetName val="bau"/>
      <sheetName val="formminat"/>
      <sheetName val="D &amp; W sizes"/>
      <sheetName val="Daftar Harga Material"/>
      <sheetName val="RAB ELEKTRIKAL 1A "/>
      <sheetName val="RAB MEKANIKAL 1A"/>
      <sheetName val="REKAP RAB"/>
      <sheetName val="RAB DIESEL GENSET 1A"/>
      <sheetName val="Anls"/>
      <sheetName val="LAL - PASAR PAGI "/>
      <sheetName val="hardas"/>
      <sheetName val="HARGA"/>
      <sheetName val="Sales Parameter"/>
      <sheetName val="Parameter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Har Sat"/>
      <sheetName val="CH"/>
      <sheetName val="BOQ"/>
      <sheetName val="DAF-13"/>
      <sheetName val="f__x005f_x005f_x005f_xffff__x005f_x005f_x005f_xffff__xf"/>
      <sheetName val="ffff__x005f_x005f_x005f_xffff__x005f_x005f_x005f_xffff_"/>
      <sheetName val="Harga Bahan"/>
      <sheetName val="Hargamaterial"/>
      <sheetName val="Modal Kerja"/>
      <sheetName val="Resume"/>
      <sheetName val="ANALIS"/>
      <sheetName val="BASIC"/>
      <sheetName val="RAP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LIST"/>
      <sheetName val="Currency Rate"/>
      <sheetName val="412src2"/>
      <sheetName val="412"/>
      <sheetName val="SELISIHKURSSOURCE"/>
      <sheetName val="Duc_3"/>
      <sheetName val="BQ_CME_"/>
      <sheetName val="An_Arsitekt@�"/>
      <sheetName val="An_���_x000a_B_x0000__x0000__x0000_"/>
      <sheetName val="An_���_x000a_B???"/>
      <sheetName val="An_���_B"/>
      <sheetName val="An_���_B___"/>
      <sheetName val="Rekap Analisa"/>
      <sheetName val="REKAP ANANLISA"/>
      <sheetName val="HSPK_BETON"/>
      <sheetName val="HSPK TAMBAHAN"/>
      <sheetName val="rek_ABK"/>
      <sheetName val="HSPK TAMBAHAN 1"/>
      <sheetName val="Analisa ME "/>
      <sheetName val="____ Bo/´=a_x0000__x0000__x0017__x0000_0._x0017__x0000__x0000_B6_x0000__x001c_"/>
      <sheetName val="Report"/>
      <sheetName val="Mall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____ Bo_´=a"/>
      <sheetName val="Daf No. 4.1 Sumur Dalam"/>
      <sheetName val="APX1 2"/>
      <sheetName val="APX1 3"/>
      <sheetName val="APX1 6"/>
      <sheetName val="APX1 7"/>
      <sheetName val="MAPDC"/>
      <sheetName val="RTN"/>
      <sheetName val="APX2B-LS MOB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Bq (ok)"/>
      <sheetName val="An_ åÍ_x005f_x005f_x005f_x005f_x005f_x005f_x005f_x005f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METODE"/>
      <sheetName val="D BASE"/>
      <sheetName val="JADWAL"/>
      <sheetName val="RAB"/>
      <sheetName val="UPAH BAHAN"/>
      <sheetName val="HAR S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G9" t="str">
            <v>L.073</v>
          </cell>
          <cell r="H9">
            <v>40000</v>
          </cell>
        </row>
        <row r="10">
          <cell r="G10" t="str">
            <v>L.079</v>
          </cell>
          <cell r="H10">
            <v>35000</v>
          </cell>
        </row>
        <row r="11">
          <cell r="C11" t="str">
            <v>Operator terlatih  #)</v>
          </cell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C13" t="str">
            <v>Pembantu operator</v>
          </cell>
          <cell r="G13" t="str">
            <v>L.089</v>
          </cell>
          <cell r="H13">
            <v>35000</v>
          </cell>
        </row>
        <row r="14">
          <cell r="C14" t="str">
            <v>Supir material / truck</v>
          </cell>
          <cell r="G14" t="str">
            <v>L.091</v>
          </cell>
          <cell r="H14">
            <v>42500</v>
          </cell>
        </row>
        <row r="16">
          <cell r="G16" t="str">
            <v>L.099</v>
          </cell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C47" t="str">
            <v>Pasir pasang</v>
          </cell>
          <cell r="F47" t="str">
            <v>M042</v>
          </cell>
          <cell r="G47" t="str">
            <v>M3</v>
          </cell>
          <cell r="H47">
            <v>60000</v>
          </cell>
        </row>
        <row r="48">
          <cell r="C48" t="str">
            <v>Bahan timbunan pilihan</v>
          </cell>
          <cell r="F48" t="str">
            <v>M050</v>
          </cell>
          <cell r="G48" t="str">
            <v>M3</v>
          </cell>
          <cell r="H48">
            <v>52000</v>
          </cell>
        </row>
        <row r="49">
          <cell r="C49" t="str">
            <v>Aspal bitumen</v>
          </cell>
          <cell r="F49" t="str">
            <v>M061</v>
          </cell>
          <cell r="G49" t="str">
            <v>KG</v>
          </cell>
          <cell r="H49">
            <v>4875</v>
          </cell>
        </row>
        <row r="53">
          <cell r="C53" t="str">
            <v>Minyak tanah</v>
          </cell>
          <cell r="F53" t="str">
            <v>M065</v>
          </cell>
          <cell r="G53" t="str">
            <v>LT</v>
          </cell>
          <cell r="H53">
            <v>2500</v>
          </cell>
        </row>
        <row r="55">
          <cell r="C55" t="str">
            <v>Semen PC</v>
          </cell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C66" t="str">
            <v>Paku jembatan</v>
          </cell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C82" t="str">
            <v>Paving blok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C87" t="str">
            <v>Lataston (HRS)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C92" t="str">
            <v>Grader 110 HP</v>
          </cell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ANALIS TAMBAHAN"/>
      <sheetName val="Sat~Pek"/>
      <sheetName val="Analys"/>
      <sheetName val="Sat~Bahu"/>
      <sheetName val="Analis alat"/>
      <sheetName val="Sat_Bahu"/>
    </sheetNames>
    <sheetDataSet>
      <sheetData sheetId="0"/>
      <sheetData sheetId="1"/>
      <sheetData sheetId="2"/>
      <sheetData sheetId="3"/>
      <sheetData sheetId="4">
        <row r="49">
          <cell r="C49" t="str">
            <v>Aspal bitumen</v>
          </cell>
        </row>
        <row r="76">
          <cell r="C76" t="str">
            <v>Alat-alat bantu *)</v>
          </cell>
        </row>
      </sheetData>
      <sheetData sheetId="5"/>
      <sheetData sheetId="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AW8">
            <v>2542248.9798961217</v>
          </cell>
        </row>
        <row r="9">
          <cell r="AW9">
            <v>179856.73810060904</v>
          </cell>
        </row>
        <row r="23">
          <cell r="AW23">
            <v>118041.65924378781</v>
          </cell>
        </row>
        <row r="25">
          <cell r="AW25">
            <v>237317.35510856123</v>
          </cell>
        </row>
        <row r="30">
          <cell r="AW30">
            <v>149918.11591977146</v>
          </cell>
        </row>
        <row r="31">
          <cell r="AW31">
            <v>60523.205990894625</v>
          </cell>
        </row>
        <row r="32">
          <cell r="AW32">
            <v>29078.91845859059</v>
          </cell>
        </row>
        <row r="33">
          <cell r="AW33">
            <v>58719.498848146482</v>
          </cell>
        </row>
        <row r="355">
          <cell r="A355" t="str">
            <v>URAIAN ANALISA ALAT</v>
          </cell>
        </row>
        <row r="356">
          <cell r="A356" t="str">
            <v xml:space="preserve">Nama </v>
          </cell>
          <cell r="B356" t="str">
            <v>:</v>
          </cell>
          <cell r="C356" t="str">
            <v>CRANE 10-15 TON</v>
          </cell>
          <cell r="I356" t="str">
            <v>Kode   :</v>
          </cell>
          <cell r="J356" t="str">
            <v>E07</v>
          </cell>
        </row>
        <row r="358">
          <cell r="A358" t="str">
            <v>No.</v>
          </cell>
          <cell r="C358" t="str">
            <v>U R A I A N</v>
          </cell>
          <cell r="G358" t="str">
            <v>KODE</v>
          </cell>
          <cell r="H358" t="str">
            <v>KOEF.</v>
          </cell>
          <cell r="I358" t="str">
            <v>SATUAN</v>
          </cell>
          <cell r="J358" t="str">
            <v>KET.</v>
          </cell>
        </row>
        <row r="361">
          <cell r="A361" t="str">
            <v>A.</v>
          </cell>
          <cell r="C361" t="str">
            <v>URAIAN PERALATAN</v>
          </cell>
        </row>
        <row r="362">
          <cell r="A362" t="str">
            <v xml:space="preserve">       1.</v>
          </cell>
          <cell r="C362" t="str">
            <v>Jenis Peralatan</v>
          </cell>
          <cell r="G362" t="str">
            <v>CRANE 10-15 TON</v>
          </cell>
          <cell r="J362" t="str">
            <v>E07</v>
          </cell>
        </row>
        <row r="363">
          <cell r="A363" t="str">
            <v xml:space="preserve">       2.</v>
          </cell>
          <cell r="C363" t="str">
            <v>Tenaga</v>
          </cell>
          <cell r="G363" t="str">
            <v>Pw</v>
          </cell>
          <cell r="H363">
            <v>150</v>
          </cell>
          <cell r="I363" t="str">
            <v>HP</v>
          </cell>
        </row>
        <row r="364">
          <cell r="A364" t="str">
            <v xml:space="preserve">       3.</v>
          </cell>
          <cell r="C364" t="str">
            <v>Kapasitas</v>
          </cell>
          <cell r="G364" t="str">
            <v>Cp</v>
          </cell>
          <cell r="H364">
            <v>15</v>
          </cell>
          <cell r="I364" t="str">
            <v>Ton</v>
          </cell>
        </row>
        <row r="365">
          <cell r="A365" t="str">
            <v xml:space="preserve">       4.</v>
          </cell>
          <cell r="C365" t="str">
            <v>Alat Baru                :</v>
          </cell>
          <cell r="D365" t="str">
            <v xml:space="preserve">  a.  Umur Ekonomis</v>
          </cell>
          <cell r="G365" t="str">
            <v>A</v>
          </cell>
          <cell r="H365">
            <v>5</v>
          </cell>
          <cell r="I365" t="str">
            <v>Tahun</v>
          </cell>
        </row>
        <row r="366">
          <cell r="D366" t="str">
            <v xml:space="preserve">  b.  Jam Kerja Dalam 1 Tahun</v>
          </cell>
          <cell r="G366" t="str">
            <v>W</v>
          </cell>
          <cell r="H366">
            <v>2000</v>
          </cell>
          <cell r="I366" t="str">
            <v>Jam</v>
          </cell>
        </row>
        <row r="367">
          <cell r="D367" t="str">
            <v xml:space="preserve">  c.  Harga Alat</v>
          </cell>
          <cell r="G367" t="str">
            <v>B</v>
          </cell>
          <cell r="H367">
            <v>1826039715.95</v>
          </cell>
          <cell r="I367" t="str">
            <v>Rupiah</v>
          </cell>
        </row>
        <row r="368">
          <cell r="A368" t="str">
            <v xml:space="preserve">       5.</v>
          </cell>
          <cell r="C368" t="str">
            <v>Alat Yang Dipakai  :</v>
          </cell>
          <cell r="D368" t="str">
            <v xml:space="preserve">  a.  Umur Ekonomis</v>
          </cell>
          <cell r="G368" t="str">
            <v>A'</v>
          </cell>
          <cell r="H368">
            <v>5</v>
          </cell>
          <cell r="I368" t="str">
            <v>Tahun</v>
          </cell>
          <cell r="J368" t="str">
            <v xml:space="preserve"> Alat Baru</v>
          </cell>
        </row>
        <row r="369">
          <cell r="D369" t="str">
            <v xml:space="preserve">  b.  Jam Kerja Dalam 1 Tahun </v>
          </cell>
          <cell r="G369" t="str">
            <v>W'</v>
          </cell>
          <cell r="H369">
            <v>2000</v>
          </cell>
          <cell r="I369" t="str">
            <v>Jam</v>
          </cell>
          <cell r="J369" t="str">
            <v xml:space="preserve"> Alat Baru</v>
          </cell>
        </row>
        <row r="370">
          <cell r="D370" t="str">
            <v xml:space="preserve">  c.  Harga Alat   (*)</v>
          </cell>
          <cell r="G370" t="str">
            <v>B'</v>
          </cell>
          <cell r="H370">
            <v>1826039715.95</v>
          </cell>
          <cell r="I370" t="str">
            <v>Rupiah</v>
          </cell>
          <cell r="J370" t="str">
            <v xml:space="preserve"> Alat Baru</v>
          </cell>
        </row>
        <row r="372">
          <cell r="A372" t="str">
            <v>B.</v>
          </cell>
          <cell r="C372" t="str">
            <v>BIAYA PASTI PER JAM KERJA</v>
          </cell>
        </row>
        <row r="373">
          <cell r="A373" t="str">
            <v xml:space="preserve">       1.</v>
          </cell>
          <cell r="C373" t="str">
            <v>Nilai Sisa Alat</v>
          </cell>
          <cell r="D373" t="str">
            <v>=  10 % x B</v>
          </cell>
          <cell r="G373" t="str">
            <v>C</v>
          </cell>
          <cell r="H373">
            <v>182603971.59500003</v>
          </cell>
          <cell r="I373" t="str">
            <v>Rupiah</v>
          </cell>
        </row>
        <row r="375">
          <cell r="A375" t="str">
            <v xml:space="preserve">       2.</v>
          </cell>
          <cell r="C375" t="str">
            <v>Faktor Angsuran Modal    =</v>
          </cell>
          <cell r="E375" t="str">
            <v>i x (1 + i)^A'</v>
          </cell>
          <cell r="G375" t="str">
            <v>D</v>
          </cell>
          <cell r="H375">
            <v>0.33437970328961514</v>
          </cell>
          <cell r="I375" t="str">
            <v>-</v>
          </cell>
        </row>
        <row r="376">
          <cell r="E376" t="str">
            <v>(1 + i)^A' - 1</v>
          </cell>
        </row>
        <row r="377">
          <cell r="A377" t="str">
            <v xml:space="preserve">       3.</v>
          </cell>
          <cell r="C377" t="str">
            <v>Biaya Pasti per Jam  :</v>
          </cell>
        </row>
        <row r="378">
          <cell r="C378" t="str">
            <v>a.  Biaya Pengembalian Modal  =</v>
          </cell>
          <cell r="E378" t="str">
            <v>( B' - C ) x D</v>
          </cell>
          <cell r="G378" t="str">
            <v>E</v>
          </cell>
          <cell r="H378">
            <v>274765.77828648634</v>
          </cell>
          <cell r="I378" t="str">
            <v>Rupiah</v>
          </cell>
        </row>
        <row r="379">
          <cell r="E379" t="str">
            <v>W'</v>
          </cell>
        </row>
        <row r="381">
          <cell r="C381" t="str">
            <v>b.  Asuransi, dll =</v>
          </cell>
          <cell r="D381">
            <v>2E-3</v>
          </cell>
          <cell r="E381" t="str">
            <v xml:space="preserve">  x   B'</v>
          </cell>
          <cell r="G381" t="str">
            <v>F</v>
          </cell>
          <cell r="H381">
            <v>1826.0397159500001</v>
          </cell>
          <cell r="I381" t="str">
            <v>Rupiah</v>
          </cell>
        </row>
        <row r="382">
          <cell r="E382" t="str">
            <v>W'</v>
          </cell>
        </row>
        <row r="384">
          <cell r="C384" t="str">
            <v>Biaya Pasti per Jam             =</v>
          </cell>
          <cell r="E384" t="str">
            <v>( E + F )</v>
          </cell>
          <cell r="G384" t="str">
            <v>G</v>
          </cell>
          <cell r="H384">
            <v>276591.81800243637</v>
          </cell>
          <cell r="I384" t="str">
            <v>Rupiah</v>
          </cell>
        </row>
        <row r="386">
          <cell r="A386" t="str">
            <v>C.</v>
          </cell>
          <cell r="C386" t="str">
            <v>BIAYA OPERASI PER JAM KERJA</v>
          </cell>
        </row>
        <row r="388">
          <cell r="A388" t="str">
            <v xml:space="preserve">       1.</v>
          </cell>
          <cell r="C388" t="str">
            <v xml:space="preserve">Bahan Bakar  =  (0.125-0.175 Ltr/HP/Jam)   x Pw x Ms </v>
          </cell>
          <cell r="G388" t="str">
            <v>H</v>
          </cell>
          <cell r="H388">
            <v>99000</v>
          </cell>
          <cell r="I388" t="str">
            <v>Rupiah</v>
          </cell>
        </row>
        <row r="390">
          <cell r="A390" t="str">
            <v xml:space="preserve">       2.</v>
          </cell>
          <cell r="C390" t="str">
            <v>Pelumas         =  (0.01-0.02 Ltr/HP/Jam) x Pw x Mp</v>
          </cell>
          <cell r="G390" t="str">
            <v>I</v>
          </cell>
          <cell r="H390">
            <v>45000</v>
          </cell>
          <cell r="I390" t="str">
            <v>Rupiah</v>
          </cell>
        </row>
        <row r="392">
          <cell r="A392" t="str">
            <v xml:space="preserve">       3.</v>
          </cell>
          <cell r="C392" t="str">
            <v>Perawatan dan</v>
          </cell>
          <cell r="D392" t="str">
            <v>(12,5 % - 17,5 %)  x  B</v>
          </cell>
          <cell r="G392" t="str">
            <v>K</v>
          </cell>
          <cell r="H392">
            <v>136952.97869624998</v>
          </cell>
          <cell r="I392" t="str">
            <v>Rupiah</v>
          </cell>
        </row>
        <row r="393">
          <cell r="C393" t="str">
            <v xml:space="preserve">        perbaikan    =</v>
          </cell>
          <cell r="D393" t="str">
            <v>W'</v>
          </cell>
        </row>
        <row r="395">
          <cell r="A395" t="str">
            <v xml:space="preserve">       4.</v>
          </cell>
          <cell r="C395" t="str">
            <v>Operator</v>
          </cell>
          <cell r="D395" t="str">
            <v>=   ( 1  Orang / Jam )  x  U1</v>
          </cell>
          <cell r="G395" t="str">
            <v>L</v>
          </cell>
          <cell r="H395">
            <v>8571.4285714285706</v>
          </cell>
          <cell r="I395" t="str">
            <v>Rupiah</v>
          </cell>
        </row>
        <row r="396">
          <cell r="A396" t="str">
            <v xml:space="preserve">       5.</v>
          </cell>
          <cell r="C396" t="str">
            <v>Pembantu Operator</v>
          </cell>
          <cell r="D396" t="str">
            <v>=   ( 1  Orang / Jam )  x  U2</v>
          </cell>
          <cell r="G396" t="str">
            <v>M</v>
          </cell>
          <cell r="H396">
            <v>5714.2857142857147</v>
          </cell>
          <cell r="I396" t="str">
            <v>Rupiah</v>
          </cell>
        </row>
        <row r="398">
          <cell r="C398" t="str">
            <v>Biaya Operasi per Jam        =</v>
          </cell>
          <cell r="E398" t="str">
            <v>(H+I+K+L+M)</v>
          </cell>
          <cell r="G398" t="str">
            <v>P</v>
          </cell>
          <cell r="H398">
            <v>295238.69298196433</v>
          </cell>
          <cell r="I398" t="str">
            <v>Rupiah</v>
          </cell>
        </row>
        <row r="400">
          <cell r="A400" t="str">
            <v>D.</v>
          </cell>
          <cell r="C400" t="str">
            <v>TOTAL BIAYA SEWA ALAT / JAM   =   ( G + P )</v>
          </cell>
          <cell r="G400" t="str">
            <v>S</v>
          </cell>
          <cell r="H400">
            <v>571830.51098440075</v>
          </cell>
          <cell r="I400" t="str">
            <v>Rupiah</v>
          </cell>
        </row>
        <row r="403">
          <cell r="A403" t="str">
            <v>E.</v>
          </cell>
          <cell r="C403" t="str">
            <v>LAIN - LAIN</v>
          </cell>
        </row>
        <row r="404">
          <cell r="A404" t="str">
            <v xml:space="preserve">       1.</v>
          </cell>
          <cell r="C404" t="str">
            <v>Tingkat Suku Bunga</v>
          </cell>
          <cell r="G404" t="str">
            <v>i</v>
          </cell>
          <cell r="H404">
            <v>20</v>
          </cell>
          <cell r="I404" t="str">
            <v>% / Tahun</v>
          </cell>
        </row>
        <row r="405">
          <cell r="A405" t="str">
            <v xml:space="preserve">       2.</v>
          </cell>
          <cell r="C405" t="str">
            <v>Upah Operator / Sopir</v>
          </cell>
          <cell r="G405" t="str">
            <v>U1</v>
          </cell>
          <cell r="H405">
            <v>8571.4285714285706</v>
          </cell>
          <cell r="I405" t="str">
            <v>Rp./Jam</v>
          </cell>
        </row>
        <row r="406">
          <cell r="A406" t="str">
            <v xml:space="preserve">       3.</v>
          </cell>
          <cell r="C406" t="str">
            <v>Upah Pembantu Operator / Pmb.Sopir</v>
          </cell>
          <cell r="G406" t="str">
            <v>U2</v>
          </cell>
          <cell r="H406">
            <v>5714.2857142857147</v>
          </cell>
          <cell r="I406" t="str">
            <v>Rp./Jam</v>
          </cell>
        </row>
        <row r="407">
          <cell r="A407" t="str">
            <v xml:space="preserve">       4.</v>
          </cell>
          <cell r="C407" t="str">
            <v>Bahan Bakar Bensin</v>
          </cell>
          <cell r="G407" t="str">
            <v>Mb</v>
          </cell>
          <cell r="H407">
            <v>4500</v>
          </cell>
          <cell r="I407" t="str">
            <v>Liter</v>
          </cell>
        </row>
        <row r="408">
          <cell r="A408" t="str">
            <v xml:space="preserve">       5.</v>
          </cell>
          <cell r="C408" t="str">
            <v>Bahan Bakar Solar</v>
          </cell>
          <cell r="G408" t="str">
            <v>Ms</v>
          </cell>
          <cell r="H408">
            <v>4400</v>
          </cell>
          <cell r="I408" t="str">
            <v>Liter</v>
          </cell>
        </row>
        <row r="409">
          <cell r="A409" t="str">
            <v xml:space="preserve">       6.</v>
          </cell>
          <cell r="C409" t="str">
            <v>Minyak Pelumas</v>
          </cell>
          <cell r="G409" t="str">
            <v>Mp</v>
          </cell>
          <cell r="H409">
            <v>30000</v>
          </cell>
          <cell r="I409" t="str">
            <v>Liter</v>
          </cell>
        </row>
        <row r="410">
          <cell r="A410" t="str">
            <v xml:space="preserve">       7.</v>
          </cell>
          <cell r="C410" t="str">
            <v>PPN diperhitungkan pada lembar Rekapitulasi</v>
          </cell>
        </row>
        <row r="411">
          <cell r="C411" t="str">
            <v>Biaya Pekerjaan</v>
          </cell>
        </row>
        <row r="414">
          <cell r="A414" t="str">
            <v>URAIAN ANALISA ALAT</v>
          </cell>
        </row>
        <row r="415">
          <cell r="A415" t="str">
            <v xml:space="preserve">Nama </v>
          </cell>
          <cell r="B415" t="str">
            <v>:</v>
          </cell>
          <cell r="C415" t="str">
            <v>DUMP TRUCK 3-4 M3</v>
          </cell>
          <cell r="I415" t="str">
            <v>Kode   :</v>
          </cell>
          <cell r="J415" t="str">
            <v>E08</v>
          </cell>
        </row>
        <row r="417">
          <cell r="A417" t="str">
            <v>No.</v>
          </cell>
          <cell r="C417" t="str">
            <v>U R A I A N</v>
          </cell>
          <cell r="G417" t="str">
            <v>KODE</v>
          </cell>
          <cell r="H417" t="str">
            <v>KOEF.</v>
          </cell>
          <cell r="I417" t="str">
            <v>SATUAN</v>
          </cell>
          <cell r="J417" t="str">
            <v>KET.</v>
          </cell>
        </row>
        <row r="420">
          <cell r="A420" t="str">
            <v>A.</v>
          </cell>
          <cell r="C420" t="str">
            <v>URAIAN PERALATAN</v>
          </cell>
        </row>
        <row r="421">
          <cell r="A421" t="str">
            <v xml:space="preserve">       1.</v>
          </cell>
          <cell r="C421" t="str">
            <v>Jenis Peralatan</v>
          </cell>
          <cell r="G421" t="str">
            <v>DUMP TRUCK 3-4 M3</v>
          </cell>
          <cell r="J421" t="str">
            <v>E08</v>
          </cell>
        </row>
        <row r="422">
          <cell r="A422" t="str">
            <v xml:space="preserve">       2.</v>
          </cell>
          <cell r="C422" t="str">
            <v>Tenaga</v>
          </cell>
          <cell r="G422" t="str">
            <v>Pw</v>
          </cell>
          <cell r="H422">
            <v>132</v>
          </cell>
          <cell r="I422" t="str">
            <v>HP</v>
          </cell>
        </row>
        <row r="423">
          <cell r="A423" t="str">
            <v xml:space="preserve">       3.</v>
          </cell>
          <cell r="C423" t="str">
            <v>Kapasitas</v>
          </cell>
          <cell r="G423" t="str">
            <v>Cp</v>
          </cell>
          <cell r="H423">
            <v>6</v>
          </cell>
          <cell r="I423" t="str">
            <v>Ton</v>
          </cell>
        </row>
        <row r="424">
          <cell r="A424" t="str">
            <v xml:space="preserve">       4.</v>
          </cell>
          <cell r="C424" t="str">
            <v>Alat Baru                :</v>
          </cell>
          <cell r="D424" t="str">
            <v xml:space="preserve">  a.  Umur Ekonomis</v>
          </cell>
          <cell r="G424" t="str">
            <v>A</v>
          </cell>
          <cell r="H424">
            <v>5</v>
          </cell>
          <cell r="I424" t="str">
            <v>Tahun</v>
          </cell>
        </row>
        <row r="425">
          <cell r="D425" t="str">
            <v xml:space="preserve">  b.  Jam Kerja Dalam 1 Tahun</v>
          </cell>
          <cell r="G425" t="str">
            <v>W</v>
          </cell>
          <cell r="H425">
            <v>2000</v>
          </cell>
          <cell r="I425" t="str">
            <v>Jam</v>
          </cell>
        </row>
        <row r="426">
          <cell r="D426" t="str">
            <v xml:space="preserve">  c.  Harga Alat</v>
          </cell>
          <cell r="G426" t="str">
            <v>B</v>
          </cell>
          <cell r="H426">
            <v>302500000</v>
          </cell>
          <cell r="I426" t="str">
            <v>Rupiah</v>
          </cell>
        </row>
        <row r="427">
          <cell r="A427" t="str">
            <v xml:space="preserve">       5.</v>
          </cell>
          <cell r="C427" t="str">
            <v>Alat Yang Dipakai  :</v>
          </cell>
          <cell r="D427" t="str">
            <v xml:space="preserve">  a.  Umur Ekonomis</v>
          </cell>
          <cell r="G427" t="str">
            <v>A'</v>
          </cell>
          <cell r="H427">
            <v>5</v>
          </cell>
          <cell r="I427" t="str">
            <v>Tahun</v>
          </cell>
          <cell r="J427" t="str">
            <v xml:space="preserve"> Alat Baru</v>
          </cell>
        </row>
        <row r="428">
          <cell r="D428" t="str">
            <v xml:space="preserve">  b.  Jam Kerja Dalam 1 Tahun </v>
          </cell>
          <cell r="G428" t="str">
            <v>W'</v>
          </cell>
          <cell r="H428">
            <v>2000</v>
          </cell>
          <cell r="I428" t="str">
            <v>Jam</v>
          </cell>
          <cell r="J428" t="str">
            <v xml:space="preserve"> Alat Baru</v>
          </cell>
        </row>
        <row r="429">
          <cell r="D429" t="str">
            <v xml:space="preserve">  c.  Harga Alat   (*)</v>
          </cell>
          <cell r="G429" t="str">
            <v>B'</v>
          </cell>
          <cell r="H429">
            <v>302500000</v>
          </cell>
          <cell r="I429" t="str">
            <v>Rupiah</v>
          </cell>
          <cell r="J429" t="str">
            <v xml:space="preserve"> Alat Baru</v>
          </cell>
        </row>
        <row r="431">
          <cell r="A431" t="str">
            <v>B.</v>
          </cell>
          <cell r="C431" t="str">
            <v>BIAYA PASTI PER JAM KERJA</v>
          </cell>
        </row>
        <row r="432">
          <cell r="A432" t="str">
            <v xml:space="preserve">       1.</v>
          </cell>
          <cell r="C432" t="str">
            <v>Nilai Sisa Alat</v>
          </cell>
          <cell r="D432" t="str">
            <v>=  10 % x B</v>
          </cell>
          <cell r="G432" t="str">
            <v>C</v>
          </cell>
          <cell r="H432">
            <v>30250000</v>
          </cell>
          <cell r="I432" t="str">
            <v>Rupiah</v>
          </cell>
        </row>
        <row r="434">
          <cell r="A434" t="str">
            <v xml:space="preserve">       2.</v>
          </cell>
          <cell r="C434" t="str">
            <v>Faktor Angsuran Modal    =</v>
          </cell>
          <cell r="E434" t="str">
            <v>i x (1 + i)^A'</v>
          </cell>
          <cell r="G434" t="str">
            <v>D</v>
          </cell>
          <cell r="H434">
            <v>0.33437970328961514</v>
          </cell>
          <cell r="I434" t="str">
            <v>-</v>
          </cell>
        </row>
        <row r="435">
          <cell r="E435" t="str">
            <v>(1 + i)^A' - 1</v>
          </cell>
        </row>
        <row r="436">
          <cell r="A436" t="str">
            <v xml:space="preserve">       3.</v>
          </cell>
          <cell r="C436" t="str">
            <v>Biaya Pasti per Jam  :</v>
          </cell>
        </row>
        <row r="437">
          <cell r="C437" t="str">
            <v>a.  Biaya Pengembalian Modal  =</v>
          </cell>
          <cell r="E437" t="str">
            <v>( B' - C ) x D</v>
          </cell>
          <cell r="G437" t="str">
            <v>E</v>
          </cell>
          <cell r="H437">
            <v>45517.437110298859</v>
          </cell>
          <cell r="I437" t="str">
            <v>Rupiah</v>
          </cell>
        </row>
        <row r="438">
          <cell r="E438" t="str">
            <v>W'</v>
          </cell>
        </row>
        <row r="440">
          <cell r="C440" t="str">
            <v>b.  Asuransi, dll =</v>
          </cell>
          <cell r="D440">
            <v>2E-3</v>
          </cell>
          <cell r="E440" t="str">
            <v xml:space="preserve">  x   B'</v>
          </cell>
          <cell r="G440" t="str">
            <v>F</v>
          </cell>
          <cell r="H440">
            <v>302.5</v>
          </cell>
          <cell r="I440" t="str">
            <v>Rupiah</v>
          </cell>
        </row>
        <row r="441">
          <cell r="E441" t="str">
            <v>W'</v>
          </cell>
        </row>
        <row r="443">
          <cell r="C443" t="str">
            <v>Biaya Pasti per Jam             =</v>
          </cell>
          <cell r="E443" t="str">
            <v>( E + F )</v>
          </cell>
          <cell r="G443" t="str">
            <v>G</v>
          </cell>
          <cell r="H443">
            <v>45819.937110298859</v>
          </cell>
          <cell r="I443" t="str">
            <v>Rupiah</v>
          </cell>
        </row>
        <row r="445">
          <cell r="A445" t="str">
            <v>C.</v>
          </cell>
          <cell r="C445" t="str">
            <v>BIAYA OPERASI PER JAM KERJA</v>
          </cell>
        </row>
        <row r="447">
          <cell r="A447" t="str">
            <v xml:space="preserve">       1.</v>
          </cell>
          <cell r="C447" t="str">
            <v xml:space="preserve">Bahan Bakar  =  (0.125-0.175 Ltr/HP/Jam)   x Pw x Ms </v>
          </cell>
          <cell r="G447" t="str">
            <v>H</v>
          </cell>
          <cell r="H447">
            <v>87120</v>
          </cell>
          <cell r="I447" t="str">
            <v>Rupiah</v>
          </cell>
        </row>
        <row r="449">
          <cell r="A449" t="str">
            <v xml:space="preserve">       2.</v>
          </cell>
          <cell r="C449" t="str">
            <v>Pelumas         =  (0.01-0.02 Ltr/HP/Jam) x Pw x Mp</v>
          </cell>
          <cell r="G449" t="str">
            <v>I</v>
          </cell>
          <cell r="H449">
            <v>39600</v>
          </cell>
          <cell r="I449" t="str">
            <v>Rupiah</v>
          </cell>
        </row>
        <row r="451">
          <cell r="A451" t="str">
            <v xml:space="preserve">       3.</v>
          </cell>
          <cell r="C451" t="str">
            <v>Perawatan dan</v>
          </cell>
          <cell r="D451" t="str">
            <v>(12,5 % - 17,5 %)  x  B</v>
          </cell>
          <cell r="G451" t="str">
            <v>K</v>
          </cell>
          <cell r="H451">
            <v>22687.5</v>
          </cell>
          <cell r="I451" t="str">
            <v>Rupiah</v>
          </cell>
        </row>
        <row r="452">
          <cell r="C452" t="str">
            <v xml:space="preserve">        perbaikan    =</v>
          </cell>
          <cell r="D452" t="str">
            <v>W'</v>
          </cell>
        </row>
        <row r="454">
          <cell r="A454" t="str">
            <v xml:space="preserve">       4.</v>
          </cell>
          <cell r="C454" t="str">
            <v>Operator</v>
          </cell>
          <cell r="D454" t="str">
            <v>=   ( 1  Orang / Jam )  x  U1</v>
          </cell>
          <cell r="G454" t="str">
            <v>L</v>
          </cell>
          <cell r="H454">
            <v>8571.4285714285706</v>
          </cell>
          <cell r="I454" t="str">
            <v>Rupiah</v>
          </cell>
        </row>
        <row r="455">
          <cell r="A455" t="str">
            <v xml:space="preserve">       5.</v>
          </cell>
          <cell r="C455" t="str">
            <v>Pembantu Operator</v>
          </cell>
          <cell r="D455" t="str">
            <v>=   ( 1  Orang / Jam )  x  U2</v>
          </cell>
          <cell r="G455" t="str">
            <v>M</v>
          </cell>
          <cell r="H455">
            <v>5714.2857142857147</v>
          </cell>
          <cell r="I455" t="str">
            <v>Rupiah</v>
          </cell>
        </row>
        <row r="457">
          <cell r="C457" t="str">
            <v>Biaya Operasi per Jam        =</v>
          </cell>
          <cell r="E457" t="str">
            <v>(H+I+K+L+M)</v>
          </cell>
          <cell r="G457" t="str">
            <v>P</v>
          </cell>
          <cell r="H457">
            <v>163693.21428571429</v>
          </cell>
          <cell r="I457" t="str">
            <v>Rupiah</v>
          </cell>
        </row>
        <row r="459">
          <cell r="A459" t="str">
            <v>D.</v>
          </cell>
          <cell r="C459" t="str">
            <v>TOTAL BIAYA SEWA ALAT / JAM   =   ( G + P )</v>
          </cell>
          <cell r="G459" t="str">
            <v>S</v>
          </cell>
          <cell r="H459">
            <v>209513.15139601316</v>
          </cell>
          <cell r="I459" t="str">
            <v>Rupiah</v>
          </cell>
        </row>
        <row r="462">
          <cell r="A462" t="str">
            <v>E.</v>
          </cell>
          <cell r="C462" t="str">
            <v>LAIN - LAIN</v>
          </cell>
        </row>
        <row r="463">
          <cell r="A463" t="str">
            <v xml:space="preserve">       1.</v>
          </cell>
          <cell r="C463" t="str">
            <v>Tingkat Suku Bunga</v>
          </cell>
          <cell r="G463" t="str">
            <v>i</v>
          </cell>
          <cell r="H463">
            <v>20</v>
          </cell>
          <cell r="I463" t="str">
            <v>% / Tahun</v>
          </cell>
        </row>
        <row r="464">
          <cell r="A464" t="str">
            <v xml:space="preserve">       2.</v>
          </cell>
          <cell r="C464" t="str">
            <v>Upah Operator / Sopir / Mekanik</v>
          </cell>
          <cell r="G464" t="str">
            <v>U1</v>
          </cell>
          <cell r="H464">
            <v>8571.4285714285706</v>
          </cell>
          <cell r="I464" t="str">
            <v>Rp./Jam</v>
          </cell>
        </row>
        <row r="465">
          <cell r="A465" t="str">
            <v xml:space="preserve">       3.</v>
          </cell>
          <cell r="C465" t="str">
            <v>Upah Pembantu Operator / Pmb.Sopir / Pmb.Mekanik</v>
          </cell>
          <cell r="G465" t="str">
            <v>U2</v>
          </cell>
          <cell r="H465">
            <v>5714.2857142857147</v>
          </cell>
          <cell r="I465" t="str">
            <v>Rp./Jam</v>
          </cell>
        </row>
        <row r="466">
          <cell r="A466" t="str">
            <v xml:space="preserve">       4.</v>
          </cell>
          <cell r="C466" t="str">
            <v>Bahan Bakar Bensin</v>
          </cell>
          <cell r="G466" t="str">
            <v>Mb</v>
          </cell>
          <cell r="H466">
            <v>4500</v>
          </cell>
          <cell r="I466" t="str">
            <v>Liter</v>
          </cell>
        </row>
        <row r="467">
          <cell r="A467" t="str">
            <v xml:space="preserve">       5.</v>
          </cell>
          <cell r="C467" t="str">
            <v>Bahan Bakar Solar</v>
          </cell>
          <cell r="G467" t="str">
            <v>Ms</v>
          </cell>
          <cell r="H467">
            <v>4400</v>
          </cell>
          <cell r="I467" t="str">
            <v>Liter</v>
          </cell>
        </row>
        <row r="468">
          <cell r="A468" t="str">
            <v xml:space="preserve">       6.</v>
          </cell>
          <cell r="C468" t="str">
            <v>Minyak Pelumas</v>
          </cell>
          <cell r="G468" t="str">
            <v>Mp</v>
          </cell>
          <cell r="H468">
            <v>30000</v>
          </cell>
          <cell r="I468" t="str">
            <v>Liter</v>
          </cell>
        </row>
        <row r="469">
          <cell r="A469" t="str">
            <v xml:space="preserve">       7.</v>
          </cell>
          <cell r="C469" t="str">
            <v>PPN diperhitungkan pada lembar Rekapitulasi</v>
          </cell>
        </row>
        <row r="470">
          <cell r="C470" t="str">
            <v>Biaya Pekerjaan</v>
          </cell>
        </row>
        <row r="473">
          <cell r="A473" t="str">
            <v>URAIAN ANALISA ALAT</v>
          </cell>
        </row>
        <row r="474">
          <cell r="A474" t="str">
            <v xml:space="preserve">Nama </v>
          </cell>
          <cell r="B474" t="str">
            <v>:</v>
          </cell>
          <cell r="C474" t="str">
            <v>DUMP TRUCK</v>
          </cell>
          <cell r="I474" t="str">
            <v>Kode   :</v>
          </cell>
          <cell r="J474" t="str">
            <v>E09</v>
          </cell>
        </row>
        <row r="476">
          <cell r="A476" t="str">
            <v>No.</v>
          </cell>
          <cell r="C476" t="str">
            <v>U R A I A N</v>
          </cell>
          <cell r="G476" t="str">
            <v>KODE</v>
          </cell>
          <cell r="H476" t="str">
            <v>KOEF.</v>
          </cell>
          <cell r="I476" t="str">
            <v>SATUAN</v>
          </cell>
          <cell r="J476" t="str">
            <v>KET.</v>
          </cell>
        </row>
        <row r="479">
          <cell r="A479" t="str">
            <v>A.</v>
          </cell>
          <cell r="C479" t="str">
            <v>URAIAN PERALATAN</v>
          </cell>
        </row>
        <row r="480">
          <cell r="A480" t="str">
            <v xml:space="preserve">       1.</v>
          </cell>
          <cell r="C480" t="str">
            <v>Jenis Peralatan</v>
          </cell>
          <cell r="G480" t="str">
            <v>DUMP TRUCK</v>
          </cell>
          <cell r="J480" t="str">
            <v>E09</v>
          </cell>
        </row>
        <row r="481">
          <cell r="A481" t="str">
            <v xml:space="preserve">       2.</v>
          </cell>
          <cell r="C481" t="str">
            <v>Tenaga</v>
          </cell>
          <cell r="G481" t="str">
            <v>Pw</v>
          </cell>
          <cell r="I481" t="str">
            <v>HP</v>
          </cell>
        </row>
        <row r="482">
          <cell r="A482" t="str">
            <v xml:space="preserve">       3.</v>
          </cell>
          <cell r="C482" t="str">
            <v>Kapasitas</v>
          </cell>
          <cell r="G482" t="str">
            <v>Cp</v>
          </cell>
          <cell r="H482">
            <v>8</v>
          </cell>
          <cell r="I482" t="str">
            <v>Ton</v>
          </cell>
        </row>
        <row r="483">
          <cell r="A483" t="str">
            <v xml:space="preserve">       4.</v>
          </cell>
          <cell r="C483" t="str">
            <v>Alat Baru                :</v>
          </cell>
          <cell r="D483" t="str">
            <v xml:space="preserve">  a.  Umur Ekonomis</v>
          </cell>
          <cell r="G483" t="str">
            <v>A</v>
          </cell>
          <cell r="H483">
            <v>5</v>
          </cell>
          <cell r="I483" t="str">
            <v>Tahun</v>
          </cell>
        </row>
        <row r="484">
          <cell r="D484" t="str">
            <v xml:space="preserve">  b.  Jam Kerja Dalam 1 Tahun</v>
          </cell>
          <cell r="G484" t="str">
            <v>W</v>
          </cell>
          <cell r="H484">
            <v>2000</v>
          </cell>
          <cell r="I484" t="str">
            <v>Jam</v>
          </cell>
        </row>
        <row r="485">
          <cell r="D485" t="str">
            <v xml:space="preserve">  c.  Harga Alat</v>
          </cell>
          <cell r="G485" t="str">
            <v>B</v>
          </cell>
          <cell r="H485">
            <v>628350870.4000001</v>
          </cell>
          <cell r="I485" t="str">
            <v>Rupiah</v>
          </cell>
        </row>
        <row r="486">
          <cell r="A486" t="str">
            <v xml:space="preserve">       5.</v>
          </cell>
          <cell r="C486" t="str">
            <v>Alat Yang Dipakai  :</v>
          </cell>
          <cell r="D486" t="str">
            <v xml:space="preserve">  a.  Umur Ekonomis</v>
          </cell>
          <cell r="G486" t="str">
            <v>A'</v>
          </cell>
          <cell r="H486">
            <v>5</v>
          </cell>
          <cell r="I486" t="str">
            <v>Tahun</v>
          </cell>
          <cell r="J486" t="str">
            <v xml:space="preserve"> Alat Baru</v>
          </cell>
        </row>
        <row r="487">
          <cell r="D487" t="str">
            <v xml:space="preserve">  b.  Jam Kerja Dalam 1 Tahun </v>
          </cell>
          <cell r="G487" t="str">
            <v>W'</v>
          </cell>
          <cell r="H487">
            <v>2000</v>
          </cell>
          <cell r="I487" t="str">
            <v>Jam</v>
          </cell>
          <cell r="J487" t="str">
            <v xml:space="preserve"> Alat Baru</v>
          </cell>
        </row>
        <row r="488">
          <cell r="D488" t="str">
            <v xml:space="preserve">  c.  Harga Alat   (*)</v>
          </cell>
          <cell r="G488" t="str">
            <v>B'</v>
          </cell>
          <cell r="H488">
            <v>628350870.4000001</v>
          </cell>
          <cell r="I488" t="str">
            <v>Rupiah</v>
          </cell>
          <cell r="J488" t="str">
            <v xml:space="preserve"> Alat Baru</v>
          </cell>
        </row>
        <row r="490">
          <cell r="A490" t="str">
            <v>B.</v>
          </cell>
          <cell r="C490" t="str">
            <v>BIAYA PASTI PER JAM KERJA</v>
          </cell>
        </row>
        <row r="491">
          <cell r="A491" t="str">
            <v xml:space="preserve">       1.</v>
          </cell>
          <cell r="C491" t="str">
            <v>Nilai Sisa Alat</v>
          </cell>
          <cell r="D491" t="str">
            <v>=  10 % x B</v>
          </cell>
          <cell r="G491" t="str">
            <v>C</v>
          </cell>
          <cell r="H491">
            <v>62835087.040000014</v>
          </cell>
          <cell r="I491" t="str">
            <v>Rupiah</v>
          </cell>
        </row>
        <row r="493">
          <cell r="A493" t="str">
            <v xml:space="preserve">       2.</v>
          </cell>
          <cell r="C493" t="str">
            <v>Faktor Angsuran Modal    =</v>
          </cell>
          <cell r="E493" t="str">
            <v>i x (1 + i)^A'</v>
          </cell>
          <cell r="G493" t="str">
            <v>D</v>
          </cell>
          <cell r="H493">
            <v>0.33437970328961514</v>
          </cell>
          <cell r="I493" t="str">
            <v>-</v>
          </cell>
        </row>
        <row r="494">
          <cell r="E494" t="str">
            <v>(1 + i)^A' - 1</v>
          </cell>
        </row>
        <row r="495">
          <cell r="A495" t="str">
            <v xml:space="preserve">       3.</v>
          </cell>
          <cell r="C495" t="str">
            <v>Biaya Pasti per Jam  :</v>
          </cell>
        </row>
        <row r="496">
          <cell r="C496" t="str">
            <v>a.  Biaya Pengembalian Modal  =</v>
          </cell>
          <cell r="E496" t="str">
            <v>( B' - C ) x D</v>
          </cell>
          <cell r="G496" t="str">
            <v>E</v>
          </cell>
          <cell r="H496">
            <v>94548.499922755553</v>
          </cell>
          <cell r="I496" t="str">
            <v>Rupiah</v>
          </cell>
        </row>
        <row r="497">
          <cell r="E497" t="str">
            <v>W'</v>
          </cell>
        </row>
        <row r="499">
          <cell r="C499" t="str">
            <v>b.  Asuransi, dll =</v>
          </cell>
          <cell r="D499">
            <v>2E-3</v>
          </cell>
          <cell r="E499" t="str">
            <v xml:space="preserve">  x   B'</v>
          </cell>
          <cell r="G499" t="str">
            <v>F</v>
          </cell>
          <cell r="H499">
            <v>628.35087040000008</v>
          </cell>
          <cell r="I499" t="str">
            <v>Rupiah</v>
          </cell>
        </row>
        <row r="500">
          <cell r="E500" t="str">
            <v>W'</v>
          </cell>
        </row>
        <row r="502">
          <cell r="C502" t="str">
            <v>Biaya Pasti per Jam             =</v>
          </cell>
          <cell r="E502" t="str">
            <v>( E + F )</v>
          </cell>
          <cell r="G502" t="str">
            <v>G</v>
          </cell>
          <cell r="H502">
            <v>95176.85079315555</v>
          </cell>
          <cell r="I502" t="str">
            <v>Rupiah</v>
          </cell>
        </row>
        <row r="504">
          <cell r="A504" t="str">
            <v>C.</v>
          </cell>
          <cell r="C504" t="str">
            <v>BIAYA OPERASI PER JAM KERJA</v>
          </cell>
        </row>
        <row r="506">
          <cell r="A506" t="str">
            <v xml:space="preserve">       1.</v>
          </cell>
          <cell r="C506" t="str">
            <v xml:space="preserve">Bahan Bakar  =  (0.125-0.175 Ltr/HP/Jam)   x Pw x Ms </v>
          </cell>
          <cell r="G506" t="str">
            <v>H</v>
          </cell>
          <cell r="H506">
            <v>0</v>
          </cell>
          <cell r="I506" t="str">
            <v>Rupiah</v>
          </cell>
        </row>
        <row r="508">
          <cell r="A508" t="str">
            <v xml:space="preserve">       2.</v>
          </cell>
          <cell r="C508" t="str">
            <v>Pelumas         =  (0.01-0.02 Ltr/HP/Jam) x Pw x Mp</v>
          </cell>
          <cell r="G508" t="str">
            <v>I</v>
          </cell>
          <cell r="H508">
            <v>0</v>
          </cell>
          <cell r="I508" t="str">
            <v>Rupiah</v>
          </cell>
        </row>
        <row r="510">
          <cell r="A510" t="str">
            <v xml:space="preserve">       3.</v>
          </cell>
          <cell r="C510" t="str">
            <v>Perawatan dan</v>
          </cell>
          <cell r="D510" t="str">
            <v>(12,5 % - 17,5 %)  x  B</v>
          </cell>
          <cell r="G510" t="str">
            <v>K</v>
          </cell>
          <cell r="H510">
            <v>47126.31528000001</v>
          </cell>
          <cell r="I510" t="str">
            <v>Rupiah</v>
          </cell>
        </row>
        <row r="511">
          <cell r="C511" t="str">
            <v xml:space="preserve">        perbaikan    =</v>
          </cell>
          <cell r="D511" t="str">
            <v>W'</v>
          </cell>
        </row>
        <row r="513">
          <cell r="A513" t="str">
            <v xml:space="preserve">       4.</v>
          </cell>
          <cell r="C513" t="str">
            <v>Operator</v>
          </cell>
          <cell r="D513" t="str">
            <v>=   ( 1  Orang / Jam )  x  U1</v>
          </cell>
          <cell r="G513" t="str">
            <v>L</v>
          </cell>
          <cell r="H513">
            <v>8571.4285714285706</v>
          </cell>
          <cell r="I513" t="str">
            <v>Rupiah</v>
          </cell>
        </row>
        <row r="514">
          <cell r="A514" t="str">
            <v xml:space="preserve">       5.</v>
          </cell>
          <cell r="C514" t="str">
            <v>Pembantu Operator</v>
          </cell>
          <cell r="D514" t="str">
            <v>=   ( 1  Orang / Jam )  x  U2</v>
          </cell>
          <cell r="G514" t="str">
            <v>M</v>
          </cell>
          <cell r="H514">
            <v>5714.2857142857147</v>
          </cell>
          <cell r="I514" t="str">
            <v>Rupiah</v>
          </cell>
        </row>
        <row r="516">
          <cell r="C516" t="str">
            <v>Biaya Operasi per Jam        =</v>
          </cell>
          <cell r="E516" t="str">
            <v>(H+I+K+L+M)</v>
          </cell>
          <cell r="G516" t="str">
            <v>P</v>
          </cell>
          <cell r="H516">
            <v>61412.0295657143</v>
          </cell>
          <cell r="I516" t="str">
            <v>Rupiah</v>
          </cell>
        </row>
        <row r="518">
          <cell r="A518" t="str">
            <v>D.</v>
          </cell>
          <cell r="C518" t="str">
            <v>TOTAL BIAYA SEWA ALAT / JAM   =   ( G + P )</v>
          </cell>
          <cell r="G518" t="str">
            <v>S</v>
          </cell>
          <cell r="H518">
            <v>156588.88035886985</v>
          </cell>
          <cell r="I518" t="str">
            <v>Rupiah</v>
          </cell>
        </row>
        <row r="521">
          <cell r="A521" t="str">
            <v>E.</v>
          </cell>
          <cell r="C521" t="str">
            <v>LAIN - LAIN</v>
          </cell>
        </row>
        <row r="522">
          <cell r="A522" t="str">
            <v xml:space="preserve">       1.</v>
          </cell>
          <cell r="C522" t="str">
            <v>Tingkat Suku Bunga</v>
          </cell>
          <cell r="G522" t="str">
            <v>i</v>
          </cell>
          <cell r="H522">
            <v>20</v>
          </cell>
          <cell r="I522" t="str">
            <v>% / Tahun</v>
          </cell>
        </row>
        <row r="523">
          <cell r="A523" t="str">
            <v xml:space="preserve">       2.</v>
          </cell>
          <cell r="C523" t="str">
            <v>Upah Operator / Sopir / Mekanik</v>
          </cell>
          <cell r="G523" t="str">
            <v>U1</v>
          </cell>
          <cell r="H523">
            <v>8571.4285714285706</v>
          </cell>
          <cell r="I523" t="str">
            <v>Rp./Jam</v>
          </cell>
        </row>
        <row r="524">
          <cell r="A524" t="str">
            <v xml:space="preserve">       3.</v>
          </cell>
          <cell r="C524" t="str">
            <v>Upah Pembantu Operator / Pmb.Sopir / Pmb.Mekanik</v>
          </cell>
          <cell r="G524" t="str">
            <v>U2</v>
          </cell>
          <cell r="H524">
            <v>5714.2857142857147</v>
          </cell>
          <cell r="I524" t="str">
            <v>Rp./Jam</v>
          </cell>
        </row>
        <row r="525">
          <cell r="A525" t="str">
            <v xml:space="preserve">       4.</v>
          </cell>
          <cell r="C525" t="str">
            <v>Bahan Bakar Bensin</v>
          </cell>
          <cell r="G525" t="str">
            <v>Mb</v>
          </cell>
          <cell r="H525">
            <v>4500</v>
          </cell>
          <cell r="I525" t="str">
            <v>Liter</v>
          </cell>
        </row>
        <row r="526">
          <cell r="A526" t="str">
            <v xml:space="preserve">       5.</v>
          </cell>
          <cell r="C526" t="str">
            <v>Bahan Bakar Solar</v>
          </cell>
          <cell r="G526" t="str">
            <v>Ms</v>
          </cell>
          <cell r="H526">
            <v>4400</v>
          </cell>
          <cell r="I526" t="str">
            <v>Liter</v>
          </cell>
        </row>
        <row r="527">
          <cell r="A527" t="str">
            <v xml:space="preserve">       6.</v>
          </cell>
          <cell r="C527" t="str">
            <v>Minyak Pelumas</v>
          </cell>
          <cell r="G527" t="str">
            <v>Mp</v>
          </cell>
          <cell r="H527">
            <v>30000</v>
          </cell>
          <cell r="I527" t="str">
            <v>Liter</v>
          </cell>
        </row>
        <row r="528">
          <cell r="A528" t="str">
            <v xml:space="preserve">       7.</v>
          </cell>
          <cell r="C528" t="str">
            <v>PPN diperhitungkan pada lembar Rekapitulasi</v>
          </cell>
        </row>
        <row r="529">
          <cell r="C529" t="str">
            <v>Biaya Pekerjaan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Bgnan jon 4 "/>
      <sheetName val="HARGA Bahan Bgnan jon 1 (2)"/>
      <sheetName val="Tenaga Kerja (3)"/>
      <sheetName val="HARGA Bahan Bangunan  (survey)"/>
      <sheetName val="Tenaga Kerja (2)"/>
      <sheetName val="HARGA Bahan Bgnan jon 1"/>
      <sheetName val="Bahan Bangunan"/>
      <sheetName val="Tenaga Kerja"/>
      <sheetName val="DATA BASE jona 1"/>
      <sheetName val="DATA BASE jona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F5">
            <v>0.1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Analisa"/>
      <sheetName val="Metode"/>
      <sheetName val="Analisa Alat"/>
      <sheetName val="LS-Persiapan"/>
      <sheetName val="Persiapan"/>
      <sheetName val="teknis-LS"/>
      <sheetName val="Kisdam"/>
      <sheetName val="analisa-kisdam"/>
      <sheetName val="Harga Dasar"/>
      <sheetName val="Sub"/>
      <sheetName val="M.Pemb.Utama"/>
      <sheetName val="Jadwal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BQ_E20_02_Rp_"/>
      <sheetName val="subkon"/>
      <sheetName val="Cover"/>
      <sheetName val="Penjumlahan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RAB-2"/>
      <sheetName val="Sales Parameter"/>
      <sheetName val="Parameter"/>
      <sheetName val="H.Satuan"/>
      <sheetName val="Bahan"/>
      <sheetName val="FINISHING"/>
      <sheetName val="A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Mall"/>
      <sheetName val="Plumbing &amp; Fire"/>
      <sheetName val="Daftar Upah"/>
      <sheetName val="Grand summary"/>
      <sheetName val="daf_3_OK_"/>
      <sheetName val="daf_7_OK_"/>
      <sheetName val="Material"/>
      <sheetName val="HRG BHN"/>
      <sheetName val="ESCON"/>
      <sheetName val="HARGA 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gregat"/>
      <sheetName val="blok 7"/>
      <sheetName val="DAF_3"/>
      <sheetName val="DAF_4"/>
      <sheetName val="L-Mechanical"/>
      <sheetName val="UPAH &amp; BHN ARS"/>
      <sheetName val="AHS ARS"/>
      <sheetName val="#REF"/>
      <sheetName val="STR"/>
      <sheetName val="Mat.Mek"/>
      <sheetName val="Mat.Elk"/>
      <sheetName val="bau"/>
      <sheetName val="Agregat Halus &amp; Kasar"/>
      <sheetName val="Analisa"/>
      <sheetName val="dasboard"/>
      <sheetName val="ARS"/>
      <sheetName val="RAB"/>
      <sheetName val="OH"/>
      <sheetName val="Satuan"/>
      <sheetName val="Des-05"/>
      <sheetName val="I-KAMAR"/>
      <sheetName val="tgp-02"/>
      <sheetName val="HARGA ALAT"/>
      <sheetName val="HB "/>
      <sheetName val="List material"/>
      <sheetName val="Ans-AC"/>
      <sheetName val="REKAP PANEL"/>
      <sheetName val="BHN"/>
      <sheetName val="Electrikal"/>
      <sheetName val="Elektronik"/>
      <sheetName val="AC"/>
      <sheetName val="Fire Fighting"/>
      <sheetName val="Item Kompensasi"/>
      <sheetName val="pricing"/>
      <sheetName val="Rekap"/>
      <sheetName val="Anal_ Pancang"/>
      <sheetName val="rek det 1_3"/>
      <sheetName val="DAFTAR HARGA SATUAN MATERIAL"/>
      <sheetName val="Affiliate With Reporting Unit"/>
      <sheetName val="Exchange Rates"/>
      <sheetName val="Bill-19"/>
      <sheetName val="sum-bill22"/>
      <sheetName val="An Arsitektur"/>
      <sheetName val="An Struktur"/>
      <sheetName val="E20-02Guest House"/>
      <sheetName val="D &amp; W sizes"/>
      <sheetName val="BOQ KSN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HAR.SAT"/>
      <sheetName val="eqp-rek"/>
      <sheetName val="villa"/>
      <sheetName val="Sheet1"/>
      <sheetName val="Sheet2"/>
      <sheetName val="dasar"/>
      <sheetName val="Harsat Bahan"/>
      <sheetName val="Jembatan I"/>
      <sheetName val="Ktitas_Hg"/>
      <sheetName val="Rkap Bya"/>
      <sheetName val="alat"/>
      <sheetName val="ARAB"/>
      <sheetName val="DAF.ALAT"/>
      <sheetName val="bhn,upah,alat"/>
      <sheetName val="Ans Kom Precast"/>
      <sheetName val="Harga Bahan"/>
      <sheetName val="hidran"/>
      <sheetName val="harga lama"/>
      <sheetName val="SAT-BHN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data_dci"/>
      <sheetName val="data_mci"/>
      <sheetName val="behind"/>
      <sheetName val="Main"/>
      <sheetName val="Bill No. 1"/>
      <sheetName val="ORETORET"/>
      <sheetName val="Bill No.3 Basement"/>
      <sheetName val="LISTRIK"/>
      <sheetName val="Summary"/>
      <sheetName val="AN-ME"/>
      <sheetName val="hrg-sat.pek"/>
      <sheetName val="DATA"/>
      <sheetName val="divI"/>
      <sheetName val="MUA"/>
      <sheetName val="divII"/>
      <sheetName val="Quantity"/>
      <sheetName val="入力作成表"/>
      <sheetName val="DAF-2"/>
      <sheetName val="Ana"/>
      <sheetName val="Rekap Direct Cost"/>
      <sheetName val="Pek. Utama"/>
      <sheetName val="Master Data"/>
      <sheetName val="112-885"/>
      <sheetName val="Anl.+"/>
      <sheetName val="REKAP ME-I"/>
      <sheetName val="Ana_harsat_persiapan"/>
      <sheetName val="ANA_TRESTLE_REKLAMASI_JEMBATAN"/>
      <sheetName val="Koefisien Besi ( hit. bareng )"/>
      <sheetName val="UPAH BORONG"/>
      <sheetName val="anal"/>
      <sheetName val="Cost CCTV"/>
      <sheetName val="Bill.2. PL - SUPPLY A"/>
      <sheetName val="Harsat Upah"/>
      <sheetName val="PENAWARAN"/>
      <sheetName val="CAT_5"/>
      <sheetName val="Cover _x_"/>
      <sheetName val="DAF-1"/>
      <sheetName val="Harga ME "/>
      <sheetName val="an__struktur"/>
      <sheetName val="rek_det_1-3"/>
      <sheetName val="H_Satuan1"/>
      <sheetName val="an__struktur1"/>
      <sheetName val="rek_det_1-31"/>
      <sheetName val="AGG A"/>
      <sheetName val="AGG B"/>
      <sheetName val="DAFTAR BAHAN"/>
      <sheetName val="ATBL"/>
      <sheetName val="DAFTAR ALAT"/>
      <sheetName val="PAS. BATU"/>
      <sheetName val="URUKAN"/>
      <sheetName val="PRICE"/>
      <sheetName val="bhn-upah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D2.8"/>
      <sheetName val="Weight Bridge"/>
      <sheetName val="Harga"/>
      <sheetName val="rincian A"/>
      <sheetName val="h satuan pekerjaan"/>
      <sheetName val="BOI_SIPIL"/>
      <sheetName val="Analisa ME (2)"/>
      <sheetName val="Kantor"/>
      <sheetName val="3_DIV8"/>
      <sheetName val="Analisa  BOW"/>
      <sheetName val="DAFTAR HARGA"/>
      <sheetName val="Panel,feeder,elek"/>
      <sheetName val="MARKA"/>
      <sheetName val="PRIME COAT"/>
      <sheetName val="B000(Steel)"/>
      <sheetName val="2000_080401"/>
      <sheetName val="rekI"/>
      <sheetName val="RAB-VAC"/>
      <sheetName val="RAB-PK"/>
      <sheetName val="RAB-ELC"/>
      <sheetName val="RAB-PL"/>
      <sheetName val="RAB-EL"/>
      <sheetName val="Regenerator  Concrete Structure"/>
      <sheetName val="Harga Sat."/>
      <sheetName val="AHSbj"/>
      <sheetName val="ISIAN (2)"/>
      <sheetName val="BEK-UP-OVERLEY"/>
      <sheetName val="sal &amp; galian"/>
      <sheetName val="LPA"/>
      <sheetName val="bahu jalan"/>
      <sheetName val="Hrg Bhn &amp; Upah"/>
      <sheetName val="DIVI6"/>
      <sheetName val="DIVI5"/>
      <sheetName val="DIVI8"/>
      <sheetName val="DIVI7"/>
      <sheetName val="BOQ"/>
      <sheetName val="DIVI3"/>
      <sheetName val="DIVI2"/>
      <sheetName val="BASC"/>
      <sheetName val="DIVI1"/>
      <sheetName val="upah bahan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Bill_2_ PL _ SUPPLY A"/>
      <sheetName val="BQ-Str"/>
      <sheetName val="BAG_2"/>
      <sheetName val="Ktr Cbg "/>
      <sheetName val="Daf 1"/>
      <sheetName val="Rev0"/>
      <sheetName val="Beban Box culvert"/>
      <sheetName val="An-Ars"/>
      <sheetName val=" An-Str "/>
      <sheetName val="HSD"/>
      <sheetName val="SchC"/>
      <sheetName val="SchA"/>
      <sheetName val="SewAlat"/>
      <sheetName val="SchB"/>
      <sheetName val="SchD"/>
      <sheetName val="Sum"/>
      <sheetName val="ANAL2"/>
      <sheetName val="ANAL1"/>
      <sheetName val="BIOSEPTIC"/>
      <sheetName val="I-ME"/>
      <sheetName val="H Satuan Dasar"/>
      <sheetName val="Hrg Sat"/>
      <sheetName val="DC"/>
      <sheetName val="Harga Dasar"/>
      <sheetName val="bilangan"/>
      <sheetName val="Input"/>
      <sheetName val="mep"/>
      <sheetName val="Rincian SIM"/>
      <sheetName val="ADM"/>
      <sheetName val="Bank"/>
      <sheetName val="JK"/>
      <sheetName val="PMS"/>
      <sheetName val="PP"/>
      <sheetName val="Analisa Upah &amp; Bahan Plum"/>
      <sheetName val="Upah"/>
      <sheetName val="Upah_Bahan"/>
      <sheetName val="PDP"/>
      <sheetName val="RPP01-1"/>
      <sheetName val="Ur.Agregat"/>
      <sheetName val="Anl-Mobil(14)"/>
      <sheetName val="Anl.Ls(15)"/>
      <sheetName val="Umum"/>
      <sheetName val="HSD (8)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Daftar-Anal"/>
      <sheetName val="basic"/>
      <sheetName val="total"/>
      <sheetName val="terbilang rp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ANALISA SOFT"/>
      <sheetName val="Harga Bahan &amp; Upah "/>
      <sheetName val="Harga sewa alat"/>
      <sheetName val="MATERIAL ANALISA"/>
      <sheetName val="Analysis"/>
      <sheetName val="HARGA SATUAN UPAH PEKERJA"/>
      <sheetName val="Bangunan Utama"/>
      <sheetName val="DAF-5"/>
      <sheetName val="BQ (extern)"/>
      <sheetName val="Prog CD"/>
      <sheetName val="rab - persiapan &amp; lantai-1"/>
      <sheetName val="komp awal"/>
      <sheetName val="struktur"/>
      <sheetName val="bahan "/>
      <sheetName val="LAL - PASAR PAGI "/>
      <sheetName val="ANALISA  (BARU)"/>
      <sheetName val="ALT"/>
      <sheetName val="UPH"/>
      <sheetName val="sdm"/>
      <sheetName val="map"/>
      <sheetName val="rkp"/>
      <sheetName val="DHS"/>
      <sheetName val="info"/>
      <sheetName val="an-aspal"/>
      <sheetName val="mob"/>
      <sheetName val="an_alat"/>
      <sheetName val="HRGA SATUAN UPAH-BAHAN"/>
      <sheetName val="DAFTAR 7"/>
      <sheetName val="DAF_1"/>
      <sheetName val="DAFTAR_8"/>
      <sheetName val="prog-dinding"/>
      <sheetName val="Bill rekap"/>
      <sheetName val="Rate"/>
      <sheetName val="penawaran elianto"/>
      <sheetName val="SITE-E"/>
      <sheetName val="304_06"/>
      <sheetName val="I_KAMAR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metode"/>
      <sheetName val="Data2"/>
      <sheetName val="Commodity Codes 6.03.1"/>
      <sheetName val="tgp_02"/>
      <sheetName val="CH"/>
      <sheetName val="rab lt 2 bo"/>
      <sheetName val="ES_PARK"/>
      <sheetName val="ES-PARK"/>
      <sheetName val="SD"/>
      <sheetName val="S-Kurve"/>
      <sheetName val="E20-02Guest_House"/>
      <sheetName val="DIV.2"/>
      <sheetName val="geotekstil"/>
      <sheetName val="CV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srt-pnwr"/>
      <sheetName val="huruf"/>
      <sheetName val="RAP"/>
      <sheetName val="depresiasi"/>
      <sheetName val="RAP (2)"/>
      <sheetName val="TENES"/>
      <sheetName val="a.h ars sum"/>
      <sheetName val="analisa_gedung"/>
      <sheetName val="Lab E (FKU)"/>
      <sheetName val="Accounts"/>
      <sheetName val="Basic_Data"/>
      <sheetName val="rpp 1-5"/>
      <sheetName val="610 6"/>
      <sheetName val="rpp 1-6"/>
      <sheetName val="BAHAN1"/>
      <sheetName val="UBA"/>
      <sheetName val="Schedulle(S-curve)Break"/>
      <sheetName val="upahbahan"/>
      <sheetName val="rab1"/>
      <sheetName val="OUTPUT"/>
      <sheetName val="Hsatbahan"/>
      <sheetName val="Cipinang"/>
      <sheetName val="Bek.Sloof"/>
      <sheetName val="Anal. Pancang"/>
      <sheetName val="UP MINOR"/>
      <sheetName val="?????"/>
      <sheetName val="1"/>
      <sheetName val="ANALISA HARGA SATUAN"/>
      <sheetName val="REKAP AHS Lansekap"/>
      <sheetName val="Pekerjaan Utama"/>
      <sheetName val="DB"/>
      <sheetName val="LE_Total(G_Summ Proj)"/>
      <sheetName val="Budget"/>
      <sheetName val="Other PO's"/>
      <sheetName val="Contract &amp;V.O"/>
      <sheetName val="sort2"/>
      <sheetName val="mu"/>
      <sheetName val="rekap-PLPP"/>
      <sheetName val="Sumber Daya"/>
      <sheetName val="U&amp;B"/>
      <sheetName val="2"/>
      <sheetName val="Sipil"/>
      <sheetName val="HPS-VAC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SAP"/>
      <sheetName val="KET"/>
      <sheetName val="bahan dan upah"/>
      <sheetName val="Bab 6 -3(5)"/>
      <sheetName val="2.3(2) Gor"/>
      <sheetName val="8.4.2 Rambu"/>
      <sheetName val="Bill of Qty MEP"/>
      <sheetName val="lokasari-el"/>
      <sheetName val="RPP01-6"/>
      <sheetName val="H.SAT"/>
      <sheetName val="_____"/>
      <sheetName val="l*****"/>
      <sheetName val="000000"/>
      <sheetName val="Rekapitulasi"/>
      <sheetName val="Harsat_Pekerjaan"/>
      <sheetName val="NC-CM"/>
      <sheetName val="GVL§CT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Analisa 2"/>
      <sheetName val="PAD-F"/>
      <sheetName val="PREAM"/>
      <sheetName val="Daf-3.5 Sanitair"/>
      <sheetName val="HS"/>
      <sheetName val="Kuantitas _ Harga"/>
      <sheetName val="AHS Marka"/>
      <sheetName val="AHS Aspal"/>
      <sheetName val="Penwrn"/>
      <sheetName val="Scd_RAB"/>
      <sheetName val="FORM1"/>
      <sheetName val="Quarry"/>
      <sheetName val="1.0.견적기준(입력)"/>
      <sheetName val="단가표(2013.09.02)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MCSet4 DB"/>
      <sheetName val="Sat~Bahu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Sat Das"/>
    </sheetNames>
    <sheetDataSet>
      <sheetData sheetId="0">
        <row r="14">
          <cell r="B14" t="str">
            <v>I.</v>
          </cell>
        </row>
      </sheetData>
      <sheetData sheetId="1"/>
      <sheetData sheetId="2"/>
      <sheetData sheetId="3"/>
      <sheetData sheetId="4"/>
      <sheetData sheetId="5" refreshError="1">
        <row r="14">
          <cell r="B14" t="str">
            <v>I.</v>
          </cell>
          <cell r="D14" t="str">
            <v>CONCRETE WORKS</v>
          </cell>
        </row>
        <row r="15">
          <cell r="B15">
            <v>1</v>
          </cell>
          <cell r="D15" t="str">
            <v xml:space="preserve">Concrete column C1, C2, &amp; C3 </v>
          </cell>
          <cell r="E15" t="str">
            <v>m3</v>
          </cell>
          <cell r="F15">
            <v>4.8600000000000003</v>
          </cell>
          <cell r="G15">
            <v>779354</v>
          </cell>
          <cell r="H15">
            <v>120000</v>
          </cell>
          <cell r="I15">
            <v>4370860.4400000004</v>
          </cell>
        </row>
        <row r="16">
          <cell r="B16">
            <v>2</v>
          </cell>
          <cell r="D16" t="str">
            <v>Concrete beam 200 x 150</v>
          </cell>
          <cell r="E16" t="str">
            <v>m3</v>
          </cell>
          <cell r="F16">
            <v>12.29</v>
          </cell>
          <cell r="G16">
            <v>803874</v>
          </cell>
          <cell r="H16">
            <v>120000</v>
          </cell>
          <cell r="I16">
            <v>11354411.459999999</v>
          </cell>
        </row>
        <row r="17">
          <cell r="B17">
            <v>3</v>
          </cell>
          <cell r="D17" t="str">
            <v>Concrete slab  12 thick</v>
          </cell>
          <cell r="E17" t="str">
            <v>m3</v>
          </cell>
          <cell r="F17">
            <v>76.930000000000007</v>
          </cell>
          <cell r="G17">
            <v>398186</v>
          </cell>
          <cell r="H17">
            <v>180000</v>
          </cell>
          <cell r="I17">
            <v>44479848.980000004</v>
          </cell>
        </row>
        <row r="19">
          <cell r="B19">
            <v>4</v>
          </cell>
          <cell r="D19" t="str">
            <v>Reinforcing steel</v>
          </cell>
        </row>
        <row r="20">
          <cell r="D20" t="str">
            <v xml:space="preserve"> - Dia. 13</v>
          </cell>
          <cell r="E20" t="str">
            <v>kg</v>
          </cell>
          <cell r="F20">
            <v>3456.24</v>
          </cell>
          <cell r="G20">
            <v>8355</v>
          </cell>
          <cell r="H20">
            <v>840</v>
          </cell>
          <cell r="I20">
            <v>31780126.799999997</v>
          </cell>
        </row>
        <row r="21">
          <cell r="D21" t="str">
            <v xml:space="preserve"> - Dia. 10</v>
          </cell>
          <cell r="E21" t="str">
            <v>kg</v>
          </cell>
          <cell r="F21">
            <v>1545.31</v>
          </cell>
          <cell r="G21">
            <v>8355</v>
          </cell>
          <cell r="H21">
            <v>840</v>
          </cell>
          <cell r="I21">
            <v>14209125.449999999</v>
          </cell>
        </row>
        <row r="22">
          <cell r="D22" t="str">
            <v xml:space="preserve"> - Dia.   8</v>
          </cell>
          <cell r="E22" t="str">
            <v>kg</v>
          </cell>
          <cell r="F22">
            <v>1212.18</v>
          </cell>
          <cell r="G22">
            <v>8355</v>
          </cell>
          <cell r="H22">
            <v>840</v>
          </cell>
          <cell r="I22">
            <v>11145995.100000001</v>
          </cell>
        </row>
        <row r="23">
          <cell r="D23" t="str">
            <v xml:space="preserve"> - Dowel dia. 13</v>
          </cell>
          <cell r="E23" t="str">
            <v>ea</v>
          </cell>
          <cell r="F23">
            <v>396</v>
          </cell>
          <cell r="G23">
            <v>5225</v>
          </cell>
          <cell r="H23">
            <v>600</v>
          </cell>
          <cell r="I23">
            <v>2306700</v>
          </cell>
        </row>
        <row r="25">
          <cell r="B25">
            <v>6</v>
          </cell>
          <cell r="D25" t="str">
            <v>Joint sealant &amp; filler</v>
          </cell>
          <cell r="E25" t="str">
            <v>m'</v>
          </cell>
          <cell r="F25">
            <v>118.8</v>
          </cell>
          <cell r="G25">
            <v>4685</v>
          </cell>
          <cell r="H25">
            <v>1560</v>
          </cell>
          <cell r="I25">
            <v>741906</v>
          </cell>
        </row>
        <row r="26">
          <cell r="B26">
            <v>7</v>
          </cell>
          <cell r="D26" t="str">
            <v>Polythene</v>
          </cell>
          <cell r="E26" t="str">
            <v>m2</v>
          </cell>
          <cell r="F26">
            <v>536.20000000000005</v>
          </cell>
          <cell r="G26">
            <v>5566</v>
          </cell>
          <cell r="H26">
            <v>600</v>
          </cell>
          <cell r="I26">
            <v>3306209.2</v>
          </cell>
        </row>
        <row r="27">
          <cell r="B27">
            <v>8</v>
          </cell>
          <cell r="D27" t="str">
            <v>Sand blanket 2 cm thick</v>
          </cell>
          <cell r="E27" t="str">
            <v>m3</v>
          </cell>
          <cell r="F27">
            <v>10.7</v>
          </cell>
          <cell r="G27">
            <v>90000</v>
          </cell>
          <cell r="H27">
            <v>1896</v>
          </cell>
          <cell r="I27">
            <v>983287.2</v>
          </cell>
        </row>
        <row r="28">
          <cell r="I28">
            <v>124678470.63000003</v>
          </cell>
        </row>
        <row r="30">
          <cell r="B30" t="str">
            <v>II.</v>
          </cell>
          <cell r="D30" t="str">
            <v>WOOD &amp; PLASTIC WORKS</v>
          </cell>
        </row>
        <row r="31">
          <cell r="B31">
            <v>1</v>
          </cell>
          <cell r="D31" t="str">
            <v>Timber/wooden truss</v>
          </cell>
        </row>
        <row r="32">
          <cell r="D32" t="str">
            <v xml:space="preserve"> - 80/150</v>
          </cell>
          <cell r="E32" t="str">
            <v>m3</v>
          </cell>
          <cell r="F32">
            <v>0</v>
          </cell>
          <cell r="G32">
            <v>2106245</v>
          </cell>
          <cell r="H32">
            <v>340000.00000000006</v>
          </cell>
          <cell r="I32">
            <v>0</v>
          </cell>
        </row>
        <row r="33">
          <cell r="D33" t="str">
            <v xml:space="preserve"> - 60/150</v>
          </cell>
          <cell r="E33" t="str">
            <v>m3</v>
          </cell>
          <cell r="F33">
            <v>0.56999999999999995</v>
          </cell>
          <cell r="G33">
            <v>2106245</v>
          </cell>
          <cell r="H33">
            <v>340000.00000000006</v>
          </cell>
          <cell r="I33">
            <v>1394359.65</v>
          </cell>
        </row>
        <row r="34">
          <cell r="D34" t="str">
            <v xml:space="preserve"> - 50/100</v>
          </cell>
          <cell r="E34" t="str">
            <v>m3</v>
          </cell>
          <cell r="F34">
            <v>4.84</v>
          </cell>
          <cell r="G34">
            <v>2106245</v>
          </cell>
          <cell r="H34">
            <v>340000.00000000006</v>
          </cell>
          <cell r="I34">
            <v>11839825.799999999</v>
          </cell>
        </row>
        <row r="35">
          <cell r="D35" t="str">
            <v xml:space="preserve"> - 30/150</v>
          </cell>
          <cell r="E35" t="str">
            <v>m3</v>
          </cell>
          <cell r="F35">
            <v>1.73</v>
          </cell>
          <cell r="G35">
            <v>2106245</v>
          </cell>
          <cell r="H35">
            <v>340000.00000000006</v>
          </cell>
          <cell r="I35">
            <v>4232003.8499999996</v>
          </cell>
        </row>
        <row r="36">
          <cell r="D36" t="str">
            <v xml:space="preserve"> - 50/70</v>
          </cell>
          <cell r="E36" t="str">
            <v>m3</v>
          </cell>
          <cell r="F36">
            <v>10.36</v>
          </cell>
          <cell r="G36">
            <v>2106245</v>
          </cell>
          <cell r="H36">
            <v>340000.00000000006</v>
          </cell>
          <cell r="I36">
            <v>25343098.199999999</v>
          </cell>
        </row>
        <row r="37">
          <cell r="D37" t="str">
            <v xml:space="preserve"> - 30/40</v>
          </cell>
          <cell r="E37" t="str">
            <v>m3</v>
          </cell>
          <cell r="F37">
            <v>4.1399999999999997</v>
          </cell>
          <cell r="G37">
            <v>2106245</v>
          </cell>
          <cell r="H37">
            <v>340000.00000000006</v>
          </cell>
          <cell r="I37">
            <v>10127454.299999999</v>
          </cell>
        </row>
        <row r="39">
          <cell r="B39">
            <v>2</v>
          </cell>
          <cell r="D39" t="str">
            <v>Steel Plate 4 mm</v>
          </cell>
          <cell r="E39" t="str">
            <v>kg</v>
          </cell>
          <cell r="F39">
            <v>361.7</v>
          </cell>
          <cell r="G39">
            <v>9205</v>
          </cell>
          <cell r="H39">
            <v>3000</v>
          </cell>
          <cell r="I39">
            <v>4414548.5</v>
          </cell>
        </row>
        <row r="40">
          <cell r="B40">
            <v>3</v>
          </cell>
          <cell r="D40" t="str">
            <v>Bolt dia. 12 mm</v>
          </cell>
          <cell r="E40" t="str">
            <v>ea</v>
          </cell>
          <cell r="F40">
            <v>36</v>
          </cell>
          <cell r="G40">
            <v>4950</v>
          </cell>
          <cell r="H40">
            <v>600</v>
          </cell>
          <cell r="I40">
            <v>199800</v>
          </cell>
        </row>
        <row r="41">
          <cell r="B41">
            <v>4</v>
          </cell>
          <cell r="D41" t="str">
            <v>Timber ceiling 50/70</v>
          </cell>
          <cell r="E41" t="str">
            <v>m3</v>
          </cell>
          <cell r="F41">
            <v>7.54</v>
          </cell>
          <cell r="G41">
            <v>2106245</v>
          </cell>
          <cell r="H41">
            <v>10428</v>
          </cell>
          <cell r="I41">
            <v>15959714.42</v>
          </cell>
        </row>
        <row r="42">
          <cell r="B42">
            <v>5</v>
          </cell>
          <cell r="D42" t="str">
            <v>Timber railing</v>
          </cell>
        </row>
        <row r="43">
          <cell r="D43" t="str">
            <v xml:space="preserve"> - 80/80</v>
          </cell>
          <cell r="E43" t="str">
            <v>m3</v>
          </cell>
          <cell r="F43">
            <v>0.2</v>
          </cell>
          <cell r="G43">
            <v>3878655</v>
          </cell>
          <cell r="H43">
            <v>340000</v>
          </cell>
          <cell r="I43">
            <v>843731</v>
          </cell>
        </row>
        <row r="44">
          <cell r="D44" t="str">
            <v xml:space="preserve"> - 60/80</v>
          </cell>
          <cell r="E44" t="str">
            <v>m3</v>
          </cell>
          <cell r="F44">
            <v>0.43</v>
          </cell>
          <cell r="G44">
            <v>3878655</v>
          </cell>
          <cell r="H44">
            <v>340000</v>
          </cell>
          <cell r="I44">
            <v>1814021.65</v>
          </cell>
        </row>
        <row r="45">
          <cell r="D45" t="str">
            <v xml:space="preserve"> - 50/30</v>
          </cell>
          <cell r="E45" t="str">
            <v>m3</v>
          </cell>
          <cell r="F45">
            <v>0.17</v>
          </cell>
          <cell r="G45">
            <v>3878655</v>
          </cell>
          <cell r="H45">
            <v>340000</v>
          </cell>
          <cell r="I45">
            <v>717171.35000000009</v>
          </cell>
        </row>
        <row r="46">
          <cell r="I46">
            <v>76885728.719999999</v>
          </cell>
        </row>
        <row r="48">
          <cell r="B48" t="str">
            <v>III.</v>
          </cell>
          <cell r="D48" t="str">
            <v>THERMAL &amp; MOISTURE PROTECTION WORKS</v>
          </cell>
        </row>
        <row r="50">
          <cell r="B50">
            <v>1</v>
          </cell>
          <cell r="D50" t="str">
            <v>Wall</v>
          </cell>
        </row>
        <row r="51">
          <cell r="D51" t="str">
            <v xml:space="preserve"> - Concrete hollow block 15 cm thick</v>
          </cell>
          <cell r="E51" t="str">
            <v>m2</v>
          </cell>
          <cell r="F51">
            <v>598.38</v>
          </cell>
          <cell r="G51">
            <v>125003</v>
          </cell>
          <cell r="H51">
            <v>10044</v>
          </cell>
          <cell r="I51">
            <v>80809423.859999999</v>
          </cell>
        </row>
        <row r="53">
          <cell r="B53">
            <v>2</v>
          </cell>
          <cell r="D53" t="str">
            <v>Ceiling</v>
          </cell>
        </row>
        <row r="54">
          <cell r="D54" t="str">
            <v xml:space="preserve"> - Plasterboard, 12 mm thick</v>
          </cell>
          <cell r="E54" t="str">
            <v>m2</v>
          </cell>
          <cell r="F54">
            <v>381.96</v>
          </cell>
          <cell r="G54">
            <v>57850</v>
          </cell>
          <cell r="H54">
            <v>6000</v>
          </cell>
          <cell r="I54">
            <v>24388146</v>
          </cell>
        </row>
        <row r="55">
          <cell r="D55" t="str">
            <v xml:space="preserve"> - Fibre/Glass reinforced cement, 6 mm thick</v>
          </cell>
          <cell r="E55" t="str">
            <v>m2</v>
          </cell>
          <cell r="F55">
            <v>300.95</v>
          </cell>
          <cell r="G55">
            <v>46500</v>
          </cell>
          <cell r="H55">
            <v>4200</v>
          </cell>
          <cell r="I55">
            <v>15258165</v>
          </cell>
        </row>
        <row r="57">
          <cell r="B57">
            <v>3</v>
          </cell>
          <cell r="D57" t="str">
            <v>Wooden fascia</v>
          </cell>
          <cell r="E57" t="str">
            <v>m'</v>
          </cell>
          <cell r="F57">
            <v>213.7</v>
          </cell>
          <cell r="G57">
            <v>27305</v>
          </cell>
          <cell r="H57">
            <v>6000</v>
          </cell>
          <cell r="I57">
            <v>7117278.5</v>
          </cell>
        </row>
        <row r="58">
          <cell r="B58">
            <v>4</v>
          </cell>
          <cell r="D58" t="str">
            <v>Corugated metal roofing</v>
          </cell>
          <cell r="E58" t="str">
            <v>m2</v>
          </cell>
          <cell r="F58">
            <v>55</v>
          </cell>
          <cell r="G58">
            <v>31702</v>
          </cell>
          <cell r="H58">
            <v>2160</v>
          </cell>
          <cell r="I58">
            <v>1862410</v>
          </cell>
        </row>
        <row r="59">
          <cell r="B59">
            <v>5</v>
          </cell>
          <cell r="D59" t="str">
            <v>Metal ridge cap</v>
          </cell>
          <cell r="E59" t="str">
            <v>m'</v>
          </cell>
          <cell r="F59">
            <v>11</v>
          </cell>
          <cell r="G59">
            <v>20623</v>
          </cell>
          <cell r="H59">
            <v>2160</v>
          </cell>
          <cell r="I59">
            <v>250613</v>
          </cell>
        </row>
        <row r="60">
          <cell r="B60">
            <v>6</v>
          </cell>
          <cell r="D60" t="str">
            <v>PVC gutter 220 x 150</v>
          </cell>
          <cell r="E60" t="str">
            <v>m'</v>
          </cell>
          <cell r="F60">
            <v>123.6</v>
          </cell>
          <cell r="G60">
            <v>32500</v>
          </cell>
          <cell r="H60">
            <v>9876</v>
          </cell>
          <cell r="I60">
            <v>5237673.5999999996</v>
          </cell>
        </row>
        <row r="61">
          <cell r="B61">
            <v>7</v>
          </cell>
          <cell r="D61" t="str">
            <v>Ceramic roof tile</v>
          </cell>
          <cell r="E61" t="str">
            <v>m2</v>
          </cell>
          <cell r="F61">
            <v>767.3</v>
          </cell>
          <cell r="G61">
            <v>42500</v>
          </cell>
          <cell r="H61">
            <v>1800</v>
          </cell>
          <cell r="I61">
            <v>33991390</v>
          </cell>
        </row>
        <row r="62">
          <cell r="B62">
            <v>8</v>
          </cell>
          <cell r="D62" t="str">
            <v>Ceramic ridge cap tile</v>
          </cell>
          <cell r="E62" t="str">
            <v>m'</v>
          </cell>
          <cell r="F62">
            <v>64.400000000000006</v>
          </cell>
          <cell r="G62">
            <v>25650</v>
          </cell>
          <cell r="H62">
            <v>3600</v>
          </cell>
          <cell r="I62">
            <v>1883700.0000000002</v>
          </cell>
        </row>
        <row r="63">
          <cell r="B63">
            <v>7</v>
          </cell>
          <cell r="D63" t="str">
            <v>PVC down spout dia. 100 mm</v>
          </cell>
          <cell r="E63" t="str">
            <v>m'</v>
          </cell>
          <cell r="F63">
            <v>55.44</v>
          </cell>
          <cell r="G63">
            <v>23400</v>
          </cell>
          <cell r="H63">
            <v>5520</v>
          </cell>
          <cell r="I63">
            <v>1603324.8</v>
          </cell>
        </row>
        <row r="64">
          <cell r="B64">
            <v>8</v>
          </cell>
          <cell r="D64" t="str">
            <v>Wool insulation with aluminium foil below roof</v>
          </cell>
          <cell r="E64" t="str">
            <v>m2</v>
          </cell>
          <cell r="F64">
            <v>1142.4000000000001</v>
          </cell>
          <cell r="G64">
            <v>56930</v>
          </cell>
          <cell r="H64">
            <v>1800</v>
          </cell>
          <cell r="I64">
            <v>67093152.000000007</v>
          </cell>
        </row>
        <row r="65">
          <cell r="D65" t="str">
            <v>and above ceiling</v>
          </cell>
        </row>
        <row r="66">
          <cell r="B66">
            <v>9</v>
          </cell>
          <cell r="D66" t="str">
            <v>Roof drains</v>
          </cell>
          <cell r="E66" t="str">
            <v>ea</v>
          </cell>
          <cell r="F66">
            <v>11</v>
          </cell>
          <cell r="G66">
            <v>67500</v>
          </cell>
          <cell r="H66">
            <v>5520</v>
          </cell>
          <cell r="I66">
            <v>803220</v>
          </cell>
        </row>
        <row r="67">
          <cell r="I67">
            <v>240298496.76000002</v>
          </cell>
        </row>
        <row r="68">
          <cell r="B68" t="str">
            <v>IV.</v>
          </cell>
          <cell r="D68" t="str">
            <v>DOORS &amp; WINDOWS WORKS</v>
          </cell>
        </row>
        <row r="69">
          <cell r="B69">
            <v>1</v>
          </cell>
          <cell r="D69" t="str">
            <v>Doors</v>
          </cell>
        </row>
        <row r="70">
          <cell r="D70" t="str">
            <v xml:space="preserve"> - Type D4</v>
          </cell>
          <cell r="E70" t="str">
            <v>unit</v>
          </cell>
          <cell r="F70">
            <v>2</v>
          </cell>
          <cell r="G70">
            <v>1185000</v>
          </cell>
          <cell r="H70">
            <v>329568</v>
          </cell>
          <cell r="I70">
            <v>3029136</v>
          </cell>
        </row>
        <row r="71">
          <cell r="D71" t="str">
            <v xml:space="preserve"> - Type D6</v>
          </cell>
          <cell r="E71" t="str">
            <v>unit</v>
          </cell>
          <cell r="F71">
            <v>11</v>
          </cell>
          <cell r="G71">
            <v>902500</v>
          </cell>
          <cell r="H71">
            <v>651600</v>
          </cell>
          <cell r="I71">
            <v>17095100</v>
          </cell>
        </row>
        <row r="72">
          <cell r="D72" t="str">
            <v xml:space="preserve"> - Type D7</v>
          </cell>
          <cell r="E72" t="str">
            <v>unit</v>
          </cell>
          <cell r="F72">
            <v>3</v>
          </cell>
          <cell r="G72">
            <v>465500</v>
          </cell>
          <cell r="H72">
            <v>129576</v>
          </cell>
          <cell r="I72">
            <v>1785228</v>
          </cell>
        </row>
        <row r="73">
          <cell r="D73" t="str">
            <v xml:space="preserve"> - Type D8</v>
          </cell>
          <cell r="E73" t="str">
            <v>unit</v>
          </cell>
          <cell r="F73">
            <v>8</v>
          </cell>
          <cell r="G73">
            <v>865000</v>
          </cell>
          <cell r="H73">
            <v>241776</v>
          </cell>
          <cell r="I73">
            <v>8854208</v>
          </cell>
        </row>
        <row r="74">
          <cell r="D74" t="str">
            <v xml:space="preserve"> - Type DW1</v>
          </cell>
          <cell r="E74" t="str">
            <v>unit</v>
          </cell>
          <cell r="F74">
            <v>3</v>
          </cell>
          <cell r="G74">
            <v>1350000</v>
          </cell>
          <cell r="H74">
            <v>383316</v>
          </cell>
          <cell r="I74">
            <v>5199948</v>
          </cell>
        </row>
        <row r="75">
          <cell r="D75" t="str">
            <v xml:space="preserve"> - Type DW2</v>
          </cell>
          <cell r="E75" t="str">
            <v>unit</v>
          </cell>
          <cell r="F75">
            <v>1</v>
          </cell>
          <cell r="G75">
            <v>1015000</v>
          </cell>
          <cell r="H75">
            <v>282336</v>
          </cell>
          <cell r="I75">
            <v>1297336</v>
          </cell>
        </row>
        <row r="76">
          <cell r="D76" t="str">
            <v xml:space="preserve"> - Type DW3</v>
          </cell>
          <cell r="E76" t="str">
            <v>unit</v>
          </cell>
          <cell r="F76">
            <v>2</v>
          </cell>
          <cell r="G76">
            <v>1242500</v>
          </cell>
          <cell r="H76">
            <v>345156</v>
          </cell>
          <cell r="I76">
            <v>3175312</v>
          </cell>
        </row>
        <row r="77">
          <cell r="D77" t="str">
            <v xml:space="preserve"> - Type DW4</v>
          </cell>
          <cell r="E77" t="str">
            <v>unit</v>
          </cell>
          <cell r="F77">
            <v>2</v>
          </cell>
          <cell r="G77">
            <v>1242500</v>
          </cell>
          <cell r="H77">
            <v>345156</v>
          </cell>
          <cell r="I77">
            <v>3175312</v>
          </cell>
        </row>
        <row r="79">
          <cell r="B79">
            <v>2</v>
          </cell>
          <cell r="D79" t="str">
            <v>Windows</v>
          </cell>
        </row>
        <row r="80">
          <cell r="D80" t="str">
            <v xml:space="preserve"> - Type W3</v>
          </cell>
          <cell r="E80" t="str">
            <v>unit</v>
          </cell>
          <cell r="F80">
            <v>2</v>
          </cell>
          <cell r="G80">
            <v>250500</v>
          </cell>
          <cell r="H80">
            <v>69570</v>
          </cell>
          <cell r="I80">
            <v>640140</v>
          </cell>
        </row>
        <row r="81">
          <cell r="D81" t="str">
            <v xml:space="preserve"> - Type W3b</v>
          </cell>
          <cell r="E81" t="str">
            <v>unit</v>
          </cell>
          <cell r="F81">
            <v>1</v>
          </cell>
          <cell r="G81">
            <v>250500</v>
          </cell>
          <cell r="H81">
            <v>69570</v>
          </cell>
          <cell r="I81">
            <v>320070</v>
          </cell>
        </row>
        <row r="82">
          <cell r="D82" t="str">
            <v xml:space="preserve"> - Type W4</v>
          </cell>
          <cell r="E82" t="str">
            <v>unit</v>
          </cell>
          <cell r="F82">
            <v>2</v>
          </cell>
          <cell r="G82">
            <v>222500</v>
          </cell>
          <cell r="H82">
            <v>61416</v>
          </cell>
          <cell r="I82">
            <v>567832</v>
          </cell>
        </row>
        <row r="83">
          <cell r="D83" t="str">
            <v xml:space="preserve"> - Type W4b</v>
          </cell>
          <cell r="E83" t="str">
            <v>unit</v>
          </cell>
          <cell r="F83">
            <v>1</v>
          </cell>
          <cell r="G83">
            <v>191500</v>
          </cell>
          <cell r="H83">
            <v>49224</v>
          </cell>
          <cell r="I83">
            <v>240724</v>
          </cell>
        </row>
        <row r="84">
          <cell r="I84">
            <v>45380346</v>
          </cell>
        </row>
        <row r="86">
          <cell r="B86" t="str">
            <v>V.</v>
          </cell>
          <cell r="D86" t="str">
            <v>FINISHES WORKS</v>
          </cell>
        </row>
        <row r="87">
          <cell r="B87">
            <v>1</v>
          </cell>
          <cell r="D87" t="str">
            <v xml:space="preserve">Flooring </v>
          </cell>
        </row>
        <row r="88">
          <cell r="D88" t="str">
            <v xml:space="preserve"> - Granit tile</v>
          </cell>
          <cell r="E88" t="str">
            <v>m2</v>
          </cell>
          <cell r="F88">
            <v>255.6</v>
          </cell>
          <cell r="G88">
            <v>466675</v>
          </cell>
          <cell r="H88">
            <v>10800</v>
          </cell>
          <cell r="I88">
            <v>122042610</v>
          </cell>
        </row>
        <row r="89">
          <cell r="D89" t="str">
            <v xml:space="preserve"> - Ceramic tile non slip</v>
          </cell>
          <cell r="E89" t="str">
            <v>m2</v>
          </cell>
          <cell r="F89">
            <v>166.4</v>
          </cell>
          <cell r="G89">
            <v>82100</v>
          </cell>
          <cell r="H89">
            <v>7200</v>
          </cell>
          <cell r="I89">
            <v>14859520</v>
          </cell>
        </row>
        <row r="90">
          <cell r="D90" t="str">
            <v xml:space="preserve"> - Ceramic tile </v>
          </cell>
          <cell r="E90" t="str">
            <v>m2</v>
          </cell>
          <cell r="F90">
            <v>70.8</v>
          </cell>
          <cell r="G90">
            <v>72500</v>
          </cell>
          <cell r="H90">
            <v>7200</v>
          </cell>
          <cell r="I90">
            <v>5642760</v>
          </cell>
        </row>
        <row r="92">
          <cell r="B92">
            <v>2</v>
          </cell>
          <cell r="D92" t="str">
            <v>Wall</v>
          </cell>
        </row>
        <row r="93">
          <cell r="D93" t="str">
            <v xml:space="preserve"> - Plastered </v>
          </cell>
          <cell r="E93" t="str">
            <v>m2</v>
          </cell>
          <cell r="F93">
            <v>1119.8800000000001</v>
          </cell>
          <cell r="G93">
            <v>12540</v>
          </cell>
          <cell r="H93">
            <v>3600</v>
          </cell>
          <cell r="I93">
            <v>18074863.200000003</v>
          </cell>
        </row>
        <row r="94">
          <cell r="D94" t="str">
            <v xml:space="preserve"> - Ceramic tile</v>
          </cell>
          <cell r="E94" t="str">
            <v>m2</v>
          </cell>
          <cell r="F94">
            <v>123.29</v>
          </cell>
          <cell r="G94">
            <v>77245</v>
          </cell>
          <cell r="H94">
            <v>7200</v>
          </cell>
          <cell r="I94">
            <v>10411224.050000001</v>
          </cell>
        </row>
        <row r="95">
          <cell r="D95" t="str">
            <v xml:space="preserve"> - Granit skirting</v>
          </cell>
          <cell r="E95" t="str">
            <v>m'</v>
          </cell>
          <cell r="F95">
            <v>135.30000000000001</v>
          </cell>
          <cell r="G95">
            <v>93350</v>
          </cell>
          <cell r="H95">
            <v>6000</v>
          </cell>
          <cell r="I95">
            <v>13442055.000000002</v>
          </cell>
        </row>
        <row r="96">
          <cell r="D96" t="str">
            <v xml:space="preserve"> - Ceramic skirting</v>
          </cell>
          <cell r="E96" t="str">
            <v>m'</v>
          </cell>
          <cell r="F96">
            <v>69.2</v>
          </cell>
          <cell r="G96">
            <v>15450</v>
          </cell>
          <cell r="H96">
            <v>1800</v>
          </cell>
          <cell r="I96">
            <v>1193700</v>
          </cell>
        </row>
        <row r="98">
          <cell r="B98">
            <v>3</v>
          </cell>
          <cell r="D98" t="str">
            <v>Painting</v>
          </cell>
        </row>
        <row r="99">
          <cell r="D99" t="str">
            <v xml:space="preserve"> - Semi gloss oil base paint</v>
          </cell>
          <cell r="E99" t="str">
            <v>m2</v>
          </cell>
          <cell r="F99">
            <v>1184.9000000000001</v>
          </cell>
          <cell r="G99">
            <v>8700</v>
          </cell>
          <cell r="H99">
            <v>3000</v>
          </cell>
          <cell r="I99">
            <v>13863330.000000002</v>
          </cell>
        </row>
        <row r="100">
          <cell r="D100" t="str">
            <v xml:space="preserve"> - Flat acrylic</v>
          </cell>
          <cell r="E100" t="str">
            <v>m2</v>
          </cell>
          <cell r="F100">
            <v>427.8</v>
          </cell>
          <cell r="G100">
            <v>11500</v>
          </cell>
          <cell r="H100">
            <v>1200</v>
          </cell>
          <cell r="I100">
            <v>5433060</v>
          </cell>
        </row>
        <row r="101">
          <cell r="D101" t="str">
            <v xml:space="preserve"> - Semi gloss satin acrylic</v>
          </cell>
          <cell r="E101" t="str">
            <v>m2</v>
          </cell>
          <cell r="F101">
            <v>256.44</v>
          </cell>
          <cell r="G101">
            <v>13500</v>
          </cell>
          <cell r="H101">
            <v>3000</v>
          </cell>
          <cell r="I101">
            <v>4231260</v>
          </cell>
        </row>
        <row r="102">
          <cell r="I102">
            <v>209194382.25</v>
          </cell>
        </row>
        <row r="104">
          <cell r="B104" t="str">
            <v>VI.</v>
          </cell>
          <cell r="D104" t="str">
            <v>SPECIALTIES WORKS</v>
          </cell>
        </row>
        <row r="105">
          <cell r="B105">
            <v>1</v>
          </cell>
          <cell r="D105" t="str">
            <v>Sanitary ware and fitting</v>
          </cell>
        </row>
        <row r="106">
          <cell r="D106" t="str">
            <v xml:space="preserve"> -  Water closet western type</v>
          </cell>
          <cell r="E106" t="str">
            <v>unit</v>
          </cell>
          <cell r="F106">
            <v>7</v>
          </cell>
          <cell r="G106">
            <v>975000</v>
          </cell>
          <cell r="H106">
            <v>64584</v>
          </cell>
          <cell r="I106">
            <v>7277088</v>
          </cell>
        </row>
        <row r="107">
          <cell r="D107" t="str">
            <v xml:space="preserve"> - Wash basin/lavatory</v>
          </cell>
          <cell r="E107" t="str">
            <v>unit</v>
          </cell>
          <cell r="F107">
            <v>8</v>
          </cell>
          <cell r="G107">
            <v>1500000</v>
          </cell>
          <cell r="H107">
            <v>60000</v>
          </cell>
          <cell r="I107">
            <v>12480000</v>
          </cell>
        </row>
        <row r="108">
          <cell r="D108" t="str">
            <v xml:space="preserve"> - Bath tub</v>
          </cell>
          <cell r="E108" t="str">
            <v>unit</v>
          </cell>
          <cell r="F108">
            <v>4</v>
          </cell>
          <cell r="G108">
            <v>1250000</v>
          </cell>
          <cell r="H108">
            <v>240000</v>
          </cell>
          <cell r="I108">
            <v>5960000</v>
          </cell>
        </row>
        <row r="109">
          <cell r="D109" t="str">
            <v xml:space="preserve"> - Water closet squat type</v>
          </cell>
          <cell r="E109" t="str">
            <v>unit</v>
          </cell>
          <cell r="F109">
            <v>2</v>
          </cell>
          <cell r="G109">
            <v>450000</v>
          </cell>
          <cell r="H109">
            <v>34500</v>
          </cell>
          <cell r="I109">
            <v>969000</v>
          </cell>
        </row>
        <row r="110">
          <cell r="D110" t="str">
            <v xml:space="preserve"> - Faucet</v>
          </cell>
          <cell r="E110" t="str">
            <v>ea</v>
          </cell>
          <cell r="F110">
            <v>4</v>
          </cell>
          <cell r="G110">
            <v>180000</v>
          </cell>
          <cell r="H110">
            <v>1800</v>
          </cell>
          <cell r="I110">
            <v>727200</v>
          </cell>
        </row>
        <row r="111">
          <cell r="D111" t="str">
            <v xml:space="preserve"> - Urinal</v>
          </cell>
          <cell r="E111" t="str">
            <v>unit</v>
          </cell>
          <cell r="F111">
            <v>2</v>
          </cell>
          <cell r="G111">
            <v>1200000</v>
          </cell>
          <cell r="H111">
            <v>60000</v>
          </cell>
          <cell r="I111">
            <v>2520000</v>
          </cell>
        </row>
        <row r="112">
          <cell r="D112" t="str">
            <v xml:space="preserve"> - Shower</v>
          </cell>
          <cell r="E112" t="str">
            <v>unit</v>
          </cell>
          <cell r="F112">
            <v>5</v>
          </cell>
          <cell r="G112">
            <v>1500000</v>
          </cell>
          <cell r="H112">
            <v>30000</v>
          </cell>
          <cell r="I112">
            <v>7650000</v>
          </cell>
        </row>
        <row r="113">
          <cell r="D113" t="str">
            <v xml:space="preserve"> - Urinoir partition</v>
          </cell>
          <cell r="E113" t="str">
            <v>unit</v>
          </cell>
          <cell r="F113">
            <v>1</v>
          </cell>
          <cell r="G113">
            <v>350000</v>
          </cell>
          <cell r="H113">
            <v>60000</v>
          </cell>
          <cell r="I113">
            <v>410000</v>
          </cell>
        </row>
        <row r="115">
          <cell r="B115">
            <v>2</v>
          </cell>
          <cell r="D115" t="str">
            <v>Louvre</v>
          </cell>
        </row>
        <row r="116">
          <cell r="D116" t="str">
            <v xml:space="preserve"> - Type V1</v>
          </cell>
          <cell r="E116" t="str">
            <v>unit</v>
          </cell>
          <cell r="F116">
            <v>3</v>
          </cell>
          <cell r="G116">
            <v>61350</v>
          </cell>
          <cell r="H116">
            <v>15720</v>
          </cell>
          <cell r="I116">
            <v>231210</v>
          </cell>
        </row>
        <row r="117">
          <cell r="D117" t="str">
            <v xml:space="preserve"> - Type V2</v>
          </cell>
          <cell r="E117" t="str">
            <v>unit</v>
          </cell>
          <cell r="F117">
            <v>9</v>
          </cell>
          <cell r="G117">
            <v>117300</v>
          </cell>
          <cell r="H117">
            <v>30000</v>
          </cell>
          <cell r="I117">
            <v>1325700</v>
          </cell>
        </row>
        <row r="118">
          <cell r="D118" t="str">
            <v xml:space="preserve"> - Type V3</v>
          </cell>
          <cell r="E118" t="str">
            <v>unit</v>
          </cell>
          <cell r="F118">
            <v>8</v>
          </cell>
          <cell r="G118">
            <v>115125</v>
          </cell>
          <cell r="H118">
            <v>29520</v>
          </cell>
          <cell r="I118">
            <v>1157160</v>
          </cell>
        </row>
        <row r="119">
          <cell r="D119" t="str">
            <v xml:space="preserve"> - Type V4</v>
          </cell>
          <cell r="E119" t="str">
            <v>unit</v>
          </cell>
          <cell r="F119">
            <v>2</v>
          </cell>
          <cell r="G119">
            <v>305605</v>
          </cell>
          <cell r="H119">
            <v>78360</v>
          </cell>
          <cell r="I119">
            <v>767930</v>
          </cell>
        </row>
        <row r="120">
          <cell r="D120" t="str">
            <v xml:space="preserve"> - Type V5</v>
          </cell>
          <cell r="E120" t="str">
            <v>unit</v>
          </cell>
          <cell r="F120">
            <v>4</v>
          </cell>
          <cell r="G120">
            <v>715455</v>
          </cell>
          <cell r="H120">
            <v>183450</v>
          </cell>
          <cell r="I120">
            <v>3595620</v>
          </cell>
        </row>
        <row r="121">
          <cell r="B121">
            <v>3</v>
          </cell>
          <cell r="D121" t="str">
            <v>Fly screen</v>
          </cell>
          <cell r="E121" t="str">
            <v>m2</v>
          </cell>
          <cell r="F121">
            <v>18.04</v>
          </cell>
          <cell r="G121">
            <v>10255</v>
          </cell>
          <cell r="H121">
            <v>2100</v>
          </cell>
          <cell r="I121">
            <v>222884.19999999998</v>
          </cell>
        </row>
        <row r="122">
          <cell r="I122">
            <v>45293792.200000003</v>
          </cell>
        </row>
        <row r="123">
          <cell r="D123" t="str">
            <v>Copugated letal roïfing</v>
          </cell>
          <cell r="E123" t="str">
            <v>m2</v>
          </cell>
          <cell r="F123">
            <v>55.001953125</v>
          </cell>
          <cell r="G123">
            <v>31702.004028320313</v>
          </cell>
          <cell r="H123">
            <v>2160.0000019669533</v>
          </cell>
          <cell r="I123">
            <v>1862410.0000038147</v>
          </cell>
        </row>
        <row r="124">
          <cell r="B124" t="str">
            <v>VII.</v>
          </cell>
          <cell r="D124" t="str">
            <v>EQUIPMENT WORKS</v>
          </cell>
        </row>
        <row r="125">
          <cell r="B125">
            <v>1</v>
          </cell>
          <cell r="D125" t="str">
            <v>Kitchen sink, include faucet</v>
          </cell>
          <cell r="E125" t="str">
            <v>unit</v>
          </cell>
          <cell r="F125">
            <v>1</v>
          </cell>
          <cell r="G125">
            <v>705120</v>
          </cell>
          <cell r="H125">
            <v>135600</v>
          </cell>
          <cell r="I125">
            <v>840720</v>
          </cell>
        </row>
        <row r="126">
          <cell r="B126">
            <v>2</v>
          </cell>
          <cell r="D126" t="str">
            <v>Kitchen exhaust hood incl. ducting</v>
          </cell>
          <cell r="E126" t="str">
            <v>unit</v>
          </cell>
          <cell r="F126">
            <v>1</v>
          </cell>
          <cell r="G126">
            <v>2028000</v>
          </cell>
          <cell r="H126">
            <v>240000</v>
          </cell>
          <cell r="I126">
            <v>2268000</v>
          </cell>
        </row>
        <row r="127">
          <cell r="I127">
            <v>3108720</v>
          </cell>
        </row>
        <row r="129">
          <cell r="B129" t="str">
            <v>VIII.</v>
          </cell>
          <cell r="D129" t="str">
            <v>MECHANICAL WORKS</v>
          </cell>
        </row>
        <row r="130">
          <cell r="B130">
            <v>1</v>
          </cell>
          <cell r="D130" t="str">
            <v>Air conditioning &amp; Ventilating system</v>
          </cell>
        </row>
        <row r="131">
          <cell r="B131">
            <v>1.1000000000000001</v>
          </cell>
          <cell r="D131" t="str">
            <v>Install only, materiak by owner</v>
          </cell>
        </row>
        <row r="132">
          <cell r="D132" t="str">
            <v>a. Type : Wall Mounted</v>
          </cell>
        </row>
        <row r="133">
          <cell r="D133" t="str">
            <v xml:space="preserve">     -  ACC-E20.01, FCU-E20.1, cap. 4,60 kW</v>
          </cell>
          <cell r="E133" t="str">
            <v>unit</v>
          </cell>
          <cell r="F133">
            <v>1</v>
          </cell>
          <cell r="G133">
            <v>302500</v>
          </cell>
          <cell r="I133">
            <v>302500</v>
          </cell>
        </row>
        <row r="134">
          <cell r="D134" t="str">
            <v xml:space="preserve">     -  ACC-E20.02, FCU-E20.2, cap. 4,60 kW</v>
          </cell>
          <cell r="E134" t="str">
            <v>unit</v>
          </cell>
          <cell r="F134">
            <v>1</v>
          </cell>
          <cell r="G134">
            <v>302500</v>
          </cell>
          <cell r="I134">
            <v>302500</v>
          </cell>
        </row>
        <row r="135">
          <cell r="D135" t="str">
            <v xml:space="preserve">     -  ACC-E20.03, FCU-E20.3, cap. 4,60 kW</v>
          </cell>
          <cell r="E135" t="str">
            <v>unit</v>
          </cell>
          <cell r="F135">
            <v>1</v>
          </cell>
          <cell r="G135">
            <v>302500</v>
          </cell>
          <cell r="I135">
            <v>302500</v>
          </cell>
        </row>
        <row r="136">
          <cell r="D136" t="str">
            <v xml:space="preserve">     -  ACC-E20.04, FCU-E20.4, cap. 4,60 kW</v>
          </cell>
          <cell r="E136" t="str">
            <v>unit</v>
          </cell>
          <cell r="F136">
            <v>1</v>
          </cell>
          <cell r="G136">
            <v>302500</v>
          </cell>
          <cell r="I136">
            <v>302500</v>
          </cell>
        </row>
        <row r="137">
          <cell r="D137" t="str">
            <v xml:space="preserve">     -  ACC-E20.08, FCU-E20.8, cap. 2,25 kW</v>
          </cell>
          <cell r="E137" t="str">
            <v>unit</v>
          </cell>
          <cell r="F137">
            <v>1</v>
          </cell>
          <cell r="G137">
            <v>302500</v>
          </cell>
          <cell r="I137">
            <v>302500</v>
          </cell>
        </row>
        <row r="138">
          <cell r="D138" t="str">
            <v xml:space="preserve">     -  ACC-E20.08, FCU-E20.8, cap. 2,25 kW</v>
          </cell>
          <cell r="E138" t="str">
            <v>unit</v>
          </cell>
          <cell r="F138">
            <v>1</v>
          </cell>
          <cell r="G138">
            <v>6656200</v>
          </cell>
          <cell r="I138">
            <v>6656200</v>
          </cell>
        </row>
        <row r="139">
          <cell r="D139" t="str">
            <v>b. Type : Ceiling Cassette</v>
          </cell>
        </row>
        <row r="140">
          <cell r="D140" t="str">
            <v xml:space="preserve">     -  ACC-E20.05, FCU-E20.5, cap. 8,66 kW</v>
          </cell>
          <cell r="E140" t="str">
            <v>unit</v>
          </cell>
          <cell r="F140">
            <v>1</v>
          </cell>
          <cell r="G140">
            <v>368500</v>
          </cell>
          <cell r="I140">
            <v>368500</v>
          </cell>
        </row>
        <row r="141">
          <cell r="D141" t="str">
            <v xml:space="preserve">     -  ACC-E20.05, FCU-E20.5, cap. 8,66 kW</v>
          </cell>
          <cell r="E141" t="str">
            <v>unit</v>
          </cell>
          <cell r="F141">
            <v>1</v>
          </cell>
          <cell r="G141">
            <v>41214000</v>
          </cell>
          <cell r="I141">
            <v>41214000</v>
          </cell>
        </row>
        <row r="142">
          <cell r="D142" t="str">
            <v>c. Type : Ceiling Suspended</v>
          </cell>
        </row>
        <row r="143">
          <cell r="D143" t="str">
            <v xml:space="preserve">     -  ACC-E20.06, FCU-E20.6, cap. 11,24 kW</v>
          </cell>
          <cell r="E143" t="str">
            <v>unit</v>
          </cell>
          <cell r="F143">
            <v>1</v>
          </cell>
          <cell r="G143">
            <v>368500</v>
          </cell>
          <cell r="I143">
            <v>368500</v>
          </cell>
        </row>
        <row r="144">
          <cell r="D144" t="str">
            <v xml:space="preserve">     -  ACC-E20.07, FCU-E20.7, cap. 11,24 kW</v>
          </cell>
          <cell r="E144" t="str">
            <v>unit</v>
          </cell>
          <cell r="F144">
            <v>1</v>
          </cell>
          <cell r="G144">
            <v>368500</v>
          </cell>
          <cell r="I144">
            <v>368500</v>
          </cell>
        </row>
        <row r="145">
          <cell r="D145" t="str">
            <v xml:space="preserve">     -  ACC-E20.07, FCU-E20.7, cap. 11,24 kW</v>
          </cell>
          <cell r="E145" t="str">
            <v>unit</v>
          </cell>
          <cell r="F145">
            <v>1</v>
          </cell>
          <cell r="G145">
            <v>40704400</v>
          </cell>
          <cell r="I145">
            <v>40704400</v>
          </cell>
        </row>
        <row r="146">
          <cell r="B146">
            <v>1.2</v>
          </cell>
          <cell r="D146" t="str">
            <v>Ventilating</v>
          </cell>
        </row>
        <row r="147">
          <cell r="B147" t="str">
            <v>1.2.1</v>
          </cell>
          <cell r="D147" t="str">
            <v>Exhaust Fan</v>
          </cell>
        </row>
        <row r="148">
          <cell r="B148" t="str">
            <v>1.2.1</v>
          </cell>
          <cell r="D148" t="str">
            <v>a. Type : Roof Mounted</v>
          </cell>
        </row>
        <row r="149">
          <cell r="D149" t="str">
            <v xml:space="preserve">     -  TEF.E20.01, cap. 350 l/sec</v>
          </cell>
          <cell r="E149" t="str">
            <v>unit</v>
          </cell>
          <cell r="F149">
            <v>1</v>
          </cell>
          <cell r="G149">
            <v>1821500</v>
          </cell>
          <cell r="I149">
            <v>1821500</v>
          </cell>
        </row>
        <row r="150">
          <cell r="D150" t="str">
            <v xml:space="preserve">     -  TEF.E20.01, cap. 350 l/sec</v>
          </cell>
          <cell r="E150" t="str">
            <v>unit</v>
          </cell>
          <cell r="F150">
            <v>1</v>
          </cell>
          <cell r="G150">
            <v>1821500</v>
          </cell>
          <cell r="I150">
            <v>1821500</v>
          </cell>
        </row>
        <row r="151">
          <cell r="D151" t="str">
            <v xml:space="preserve">b. Type : Ceiling </v>
          </cell>
        </row>
        <row r="152">
          <cell r="D152" t="str">
            <v xml:space="preserve">     -  KEF.E20.01, cap. 160 l/sec</v>
          </cell>
          <cell r="E152" t="str">
            <v>unit</v>
          </cell>
          <cell r="F152">
            <v>1</v>
          </cell>
          <cell r="G152">
            <v>576600</v>
          </cell>
          <cell r="I152">
            <v>576600</v>
          </cell>
        </row>
        <row r="153">
          <cell r="D153" t="str">
            <v xml:space="preserve">     -  KEF.E20.01, cap. 160 l/sec</v>
          </cell>
          <cell r="E153" t="str">
            <v>unit</v>
          </cell>
          <cell r="F153">
            <v>1</v>
          </cell>
          <cell r="G153">
            <v>379800</v>
          </cell>
          <cell r="I153">
            <v>379800</v>
          </cell>
        </row>
        <row r="154">
          <cell r="B154" t="str">
            <v>1.2.2</v>
          </cell>
          <cell r="D154" t="str">
            <v xml:space="preserve">Ducting </v>
          </cell>
        </row>
        <row r="155">
          <cell r="B155" t="str">
            <v>1.2.2</v>
          </cell>
          <cell r="D155" t="str">
            <v>a. BJLS, include support</v>
          </cell>
        </row>
        <row r="156">
          <cell r="D156" t="str">
            <v xml:space="preserve">    - dia. 400 x 400 mm</v>
          </cell>
          <cell r="E156" t="str">
            <v>m'</v>
          </cell>
          <cell r="F156">
            <v>4</v>
          </cell>
          <cell r="G156">
            <v>153720.00280000002</v>
          </cell>
          <cell r="I156">
            <v>614880.01120000007</v>
          </cell>
        </row>
        <row r="157">
          <cell r="D157" t="str">
            <v xml:space="preserve">    - dia. 200  mm</v>
          </cell>
          <cell r="E157" t="str">
            <v>m'</v>
          </cell>
          <cell r="F157">
            <v>3</v>
          </cell>
          <cell r="G157">
            <v>38100.004057142862</v>
          </cell>
          <cell r="I157">
            <v>114300.01217142859</v>
          </cell>
        </row>
        <row r="158">
          <cell r="D158" t="str">
            <v xml:space="preserve">    - dia. 200  mm</v>
          </cell>
          <cell r="E158" t="str">
            <v>m'</v>
          </cell>
          <cell r="F158">
            <v>3</v>
          </cell>
          <cell r="G158">
            <v>38100.004057142862</v>
          </cell>
          <cell r="I158">
            <v>114300.01217142859</v>
          </cell>
        </row>
        <row r="159">
          <cell r="D159" t="str">
            <v>b. Flexible Duct</v>
          </cell>
        </row>
        <row r="160">
          <cell r="D160" t="str">
            <v xml:space="preserve">    - dia. 125 mm (5")</v>
          </cell>
          <cell r="E160" t="str">
            <v>m'</v>
          </cell>
          <cell r="F160">
            <v>14</v>
          </cell>
          <cell r="G160">
            <v>97124.99500000001</v>
          </cell>
          <cell r="I160">
            <v>1359749.9300000002</v>
          </cell>
        </row>
        <row r="161">
          <cell r="D161" t="str">
            <v xml:space="preserve">    - dia. 125 mm (5")</v>
          </cell>
          <cell r="E161" t="str">
            <v>m'</v>
          </cell>
          <cell r="F161">
            <v>14</v>
          </cell>
          <cell r="G161">
            <v>97124.99500000001</v>
          </cell>
          <cell r="I161">
            <v>1359749.9300000002</v>
          </cell>
        </row>
        <row r="162">
          <cell r="B162" t="str">
            <v>1.2.3</v>
          </cell>
          <cell r="D162" t="str">
            <v>Grille, size 300 x150 mm</v>
          </cell>
          <cell r="E162" t="str">
            <v>pc</v>
          </cell>
          <cell r="F162">
            <v>4</v>
          </cell>
          <cell r="G162">
            <v>87300</v>
          </cell>
          <cell r="I162">
            <v>349200</v>
          </cell>
        </row>
        <row r="163">
          <cell r="B163" t="str">
            <v>1.2.4</v>
          </cell>
          <cell r="D163" t="str">
            <v>Split Dumper (SD) dia. 125 mm (5")</v>
          </cell>
          <cell r="E163" t="str">
            <v>pc</v>
          </cell>
          <cell r="F163">
            <v>4</v>
          </cell>
          <cell r="G163">
            <v>93500</v>
          </cell>
          <cell r="I163">
            <v>374000</v>
          </cell>
        </row>
        <row r="164">
          <cell r="B164" t="str">
            <v>1.2.4</v>
          </cell>
          <cell r="D164" t="str">
            <v>Split Dumper (SD) dia. 125 mm (5")</v>
          </cell>
          <cell r="E164" t="str">
            <v>pc</v>
          </cell>
          <cell r="F164">
            <v>4</v>
          </cell>
          <cell r="G164">
            <v>93500</v>
          </cell>
          <cell r="I164">
            <v>374000</v>
          </cell>
        </row>
        <row r="168">
          <cell r="B168">
            <v>2</v>
          </cell>
          <cell r="D168" t="str">
            <v xml:space="preserve">Plumbing </v>
          </cell>
        </row>
        <row r="169">
          <cell r="B169">
            <v>2.1</v>
          </cell>
          <cell r="D169" t="str">
            <v>Cold Water System</v>
          </cell>
        </row>
        <row r="170">
          <cell r="B170">
            <v>2.1</v>
          </cell>
          <cell r="D170" t="str">
            <v>Polivinyl Chloride Pipe, 10 kg/cm² class</v>
          </cell>
        </row>
        <row r="171">
          <cell r="D171" t="str">
            <v>-  PVC dia. 40 mm (1 1/2")</v>
          </cell>
          <cell r="E171" t="str">
            <v>m'</v>
          </cell>
          <cell r="F171">
            <v>18</v>
          </cell>
          <cell r="G171">
            <v>49220</v>
          </cell>
          <cell r="I171">
            <v>885960</v>
          </cell>
        </row>
        <row r="172">
          <cell r="D172" t="str">
            <v>-  PVC dia. 32 mm (1 1/4")</v>
          </cell>
          <cell r="E172" t="str">
            <v>m'</v>
          </cell>
          <cell r="F172">
            <v>30</v>
          </cell>
          <cell r="G172">
            <v>42810</v>
          </cell>
          <cell r="I172">
            <v>1284300</v>
          </cell>
        </row>
        <row r="173">
          <cell r="D173" t="str">
            <v>-  PVC dia. 25 mm (1")</v>
          </cell>
          <cell r="E173" t="str">
            <v>m'</v>
          </cell>
          <cell r="F173">
            <v>18</v>
          </cell>
          <cell r="G173">
            <v>33470</v>
          </cell>
          <cell r="I173">
            <v>602460</v>
          </cell>
        </row>
        <row r="174">
          <cell r="D174" t="str">
            <v>-  PVC dia. 20 mm (3/4")</v>
          </cell>
          <cell r="E174" t="str">
            <v>m'</v>
          </cell>
          <cell r="F174">
            <v>18</v>
          </cell>
          <cell r="G174">
            <v>19680</v>
          </cell>
          <cell r="I174">
            <v>354240</v>
          </cell>
        </row>
        <row r="175">
          <cell r="D175" t="str">
            <v>-  PVC dia. 15 mm (1/2")</v>
          </cell>
          <cell r="E175" t="str">
            <v>m'</v>
          </cell>
          <cell r="F175">
            <v>66</v>
          </cell>
          <cell r="G175">
            <v>15310</v>
          </cell>
          <cell r="I175">
            <v>1010460</v>
          </cell>
        </row>
        <row r="176">
          <cell r="D176" t="str">
            <v>-  Fitting &amp; accessories</v>
          </cell>
          <cell r="E176" t="str">
            <v>ls</v>
          </cell>
          <cell r="F176">
            <v>1</v>
          </cell>
          <cell r="G176">
            <v>1448000</v>
          </cell>
          <cell r="I176">
            <v>1448000</v>
          </cell>
        </row>
        <row r="177">
          <cell r="D177" t="str">
            <v>-  Fitting &amp; accessories</v>
          </cell>
          <cell r="E177" t="str">
            <v>ls</v>
          </cell>
          <cell r="F177">
            <v>1</v>
          </cell>
          <cell r="G177">
            <v>1448000</v>
          </cell>
          <cell r="I177">
            <v>1448000</v>
          </cell>
        </row>
        <row r="178">
          <cell r="B178">
            <v>2.2000000000000002</v>
          </cell>
          <cell r="D178" t="str">
            <v>Gate valve dia. 15 mm (1/2")</v>
          </cell>
          <cell r="E178" t="str">
            <v>ea</v>
          </cell>
          <cell r="F178">
            <v>1</v>
          </cell>
          <cell r="G178">
            <v>85800</v>
          </cell>
          <cell r="I178">
            <v>85800</v>
          </cell>
        </row>
        <row r="179">
          <cell r="B179">
            <v>2.2999999999999998</v>
          </cell>
          <cell r="D179" t="str">
            <v>Box valve</v>
          </cell>
          <cell r="E179" t="str">
            <v>ea</v>
          </cell>
          <cell r="F179">
            <v>1</v>
          </cell>
          <cell r="G179">
            <v>125000</v>
          </cell>
          <cell r="I179">
            <v>125000</v>
          </cell>
        </row>
        <row r="180">
          <cell r="B180">
            <v>2.2999999999999998</v>
          </cell>
          <cell r="D180" t="str">
            <v>Box valve</v>
          </cell>
          <cell r="E180" t="str">
            <v>ea</v>
          </cell>
          <cell r="F180">
            <v>1</v>
          </cell>
          <cell r="G180">
            <v>125000</v>
          </cell>
          <cell r="I180">
            <v>125000</v>
          </cell>
        </row>
        <row r="181">
          <cell r="B181">
            <v>2.2000000000000002</v>
          </cell>
          <cell r="D181" t="str">
            <v>Sewarage Water System</v>
          </cell>
        </row>
        <row r="182">
          <cell r="B182" t="str">
            <v>2.2.1</v>
          </cell>
          <cell r="D182" t="str">
            <v>Polivinyl Chloride Pipe, 5 kg/cm² class</v>
          </cell>
        </row>
        <row r="183">
          <cell r="B183" t="str">
            <v>2.2.1</v>
          </cell>
          <cell r="D183" t="str">
            <v>-  PVC dia. 125 mm (5")</v>
          </cell>
          <cell r="E183" t="str">
            <v>m'</v>
          </cell>
          <cell r="F183">
            <v>4</v>
          </cell>
          <cell r="G183">
            <v>68600</v>
          </cell>
          <cell r="I183">
            <v>274400</v>
          </cell>
        </row>
        <row r="184">
          <cell r="D184" t="str">
            <v>-  PVC dia. 100 mm (4")</v>
          </cell>
          <cell r="E184" t="str">
            <v>m'</v>
          </cell>
          <cell r="F184">
            <v>36</v>
          </cell>
          <cell r="G184">
            <v>43550</v>
          </cell>
          <cell r="I184">
            <v>1567800</v>
          </cell>
        </row>
        <row r="185">
          <cell r="D185" t="str">
            <v>-  PVC dia. 50 mm (2")</v>
          </cell>
          <cell r="E185" t="str">
            <v>m'</v>
          </cell>
          <cell r="F185">
            <v>56</v>
          </cell>
          <cell r="G185">
            <v>13070</v>
          </cell>
          <cell r="I185">
            <v>731920</v>
          </cell>
        </row>
        <row r="186">
          <cell r="D186" t="str">
            <v>-  PVC dia. 40 mm (1 1/2")</v>
          </cell>
          <cell r="E186" t="str">
            <v>m'</v>
          </cell>
          <cell r="F186">
            <v>28</v>
          </cell>
          <cell r="G186">
            <v>10350</v>
          </cell>
          <cell r="I186">
            <v>289800</v>
          </cell>
        </row>
        <row r="187">
          <cell r="D187" t="str">
            <v>-  PVC dia. 40, for vent</v>
          </cell>
          <cell r="E187" t="str">
            <v>m'</v>
          </cell>
          <cell r="F187">
            <v>8</v>
          </cell>
          <cell r="G187">
            <v>10350</v>
          </cell>
          <cell r="I187">
            <v>82800</v>
          </cell>
        </row>
        <row r="188">
          <cell r="D188" t="str">
            <v>-  Fitting &amp; accessories</v>
          </cell>
          <cell r="E188" t="str">
            <v>ls</v>
          </cell>
          <cell r="F188">
            <v>1</v>
          </cell>
          <cell r="G188">
            <v>1031300</v>
          </cell>
          <cell r="I188">
            <v>1031300</v>
          </cell>
        </row>
        <row r="189">
          <cell r="D189" t="str">
            <v>-  Fitting &amp; accessories</v>
          </cell>
          <cell r="E189" t="str">
            <v>ls</v>
          </cell>
          <cell r="F189">
            <v>1</v>
          </cell>
          <cell r="G189">
            <v>1031300</v>
          </cell>
          <cell r="I189">
            <v>1031300</v>
          </cell>
        </row>
        <row r="190">
          <cell r="B190" t="str">
            <v>2.2.2</v>
          </cell>
          <cell r="D190" t="str">
            <v>Floor drain</v>
          </cell>
          <cell r="E190" t="str">
            <v>ea</v>
          </cell>
          <cell r="F190">
            <v>10</v>
          </cell>
          <cell r="G190">
            <v>184800</v>
          </cell>
          <cell r="I190">
            <v>1848000</v>
          </cell>
        </row>
        <row r="191">
          <cell r="B191" t="str">
            <v>2.2.3</v>
          </cell>
          <cell r="D191" t="str">
            <v>Clean out</v>
          </cell>
          <cell r="E191" t="str">
            <v>ea</v>
          </cell>
          <cell r="F191">
            <v>12</v>
          </cell>
          <cell r="G191">
            <v>143100</v>
          </cell>
          <cell r="I191">
            <v>1717200</v>
          </cell>
        </row>
        <row r="192">
          <cell r="B192" t="str">
            <v>2.2.4</v>
          </cell>
          <cell r="D192" t="str">
            <v>External cully trap</v>
          </cell>
          <cell r="E192" t="str">
            <v>ea</v>
          </cell>
          <cell r="F192">
            <v>2</v>
          </cell>
          <cell r="G192">
            <v>125000</v>
          </cell>
          <cell r="I192">
            <v>250000</v>
          </cell>
        </row>
        <row r="193">
          <cell r="B193" t="str">
            <v>2.2.5</v>
          </cell>
          <cell r="D193" t="str">
            <v>Tundish 150x150 cm, condensate drain pipe</v>
          </cell>
          <cell r="E193" t="str">
            <v>ea</v>
          </cell>
          <cell r="F193">
            <v>5</v>
          </cell>
          <cell r="G193">
            <v>35000</v>
          </cell>
          <cell r="I193">
            <v>175000</v>
          </cell>
        </row>
        <row r="194">
          <cell r="B194" t="str">
            <v>2.2.5</v>
          </cell>
          <cell r="D194" t="str">
            <v>Tundish 150x150 cm, condensate drain pipe</v>
          </cell>
          <cell r="E194" t="str">
            <v>ea</v>
          </cell>
          <cell r="F194">
            <v>5</v>
          </cell>
          <cell r="G194">
            <v>35000</v>
          </cell>
          <cell r="I194">
            <v>175000</v>
          </cell>
        </row>
        <row r="195">
          <cell r="B195">
            <v>2.2999999999999998</v>
          </cell>
          <cell r="D195" t="str">
            <v>Hot Water System</v>
          </cell>
        </row>
        <row r="196">
          <cell r="B196" t="str">
            <v>2.3.1</v>
          </cell>
          <cell r="D196" t="str">
            <v>Cooper pipe + insulation, for water heater</v>
          </cell>
        </row>
        <row r="197">
          <cell r="B197" t="str">
            <v>2.3.1</v>
          </cell>
          <cell r="D197" t="str">
            <v>-  COP dia. 32 mm (1 1/4")</v>
          </cell>
          <cell r="E197" t="str">
            <v>m'</v>
          </cell>
          <cell r="F197">
            <v>6</v>
          </cell>
          <cell r="G197">
            <v>59770</v>
          </cell>
          <cell r="I197">
            <v>358620</v>
          </cell>
        </row>
        <row r="198">
          <cell r="D198" t="str">
            <v>-  COP dia. 25 mm (1")</v>
          </cell>
          <cell r="E198" t="str">
            <v>m'</v>
          </cell>
          <cell r="F198">
            <v>6</v>
          </cell>
          <cell r="G198">
            <v>41330</v>
          </cell>
          <cell r="I198">
            <v>247980</v>
          </cell>
        </row>
        <row r="199">
          <cell r="D199" t="str">
            <v>-  COP dia. 20 mm (3/4")</v>
          </cell>
          <cell r="E199" t="str">
            <v>m'</v>
          </cell>
          <cell r="F199">
            <v>12</v>
          </cell>
          <cell r="G199">
            <v>30020</v>
          </cell>
          <cell r="I199">
            <v>360240</v>
          </cell>
        </row>
        <row r="200">
          <cell r="D200" t="str">
            <v>-  COP dia. 15 mm (1/2")</v>
          </cell>
          <cell r="E200" t="str">
            <v>m'</v>
          </cell>
          <cell r="F200">
            <v>54</v>
          </cell>
          <cell r="G200">
            <v>18560</v>
          </cell>
          <cell r="I200">
            <v>1002240</v>
          </cell>
        </row>
        <row r="201">
          <cell r="D201" t="str">
            <v>-  Fitting &amp; accessories</v>
          </cell>
          <cell r="E201" t="str">
            <v>ls</v>
          </cell>
          <cell r="F201">
            <v>1</v>
          </cell>
          <cell r="G201">
            <v>689100</v>
          </cell>
          <cell r="I201">
            <v>689100</v>
          </cell>
        </row>
        <row r="202">
          <cell r="D202" t="str">
            <v>-  Fitting &amp; accessories</v>
          </cell>
          <cell r="E202" t="str">
            <v>ls</v>
          </cell>
          <cell r="F202">
            <v>1</v>
          </cell>
          <cell r="G202">
            <v>689100</v>
          </cell>
          <cell r="I202">
            <v>689100</v>
          </cell>
        </row>
        <row r="203">
          <cell r="B203" t="str">
            <v>2.3.2</v>
          </cell>
          <cell r="D203" t="str">
            <v>Hot Water Heater, cap. 75 liter</v>
          </cell>
          <cell r="E203" t="str">
            <v>unit</v>
          </cell>
          <cell r="F203">
            <v>1</v>
          </cell>
          <cell r="G203">
            <v>3000400</v>
          </cell>
          <cell r="I203">
            <v>3000400</v>
          </cell>
        </row>
        <row r="204">
          <cell r="B204" t="str">
            <v>2.3.2</v>
          </cell>
          <cell r="D204" t="str">
            <v>Hot Water Heater, cap. 75 liter</v>
          </cell>
          <cell r="E204" t="str">
            <v>unit</v>
          </cell>
          <cell r="F204">
            <v>1</v>
          </cell>
          <cell r="G204">
            <v>3000400</v>
          </cell>
          <cell r="I204">
            <v>27251249.953371428</v>
          </cell>
        </row>
        <row r="205">
          <cell r="I205">
            <v>215975449.95337144</v>
          </cell>
        </row>
        <row r="207">
          <cell r="B207" t="str">
            <v>IX.</v>
          </cell>
          <cell r="D207" t="str">
            <v>ELECTRICAL WORKS</v>
          </cell>
        </row>
        <row r="208">
          <cell r="B208">
            <v>1</v>
          </cell>
          <cell r="D208" t="str">
            <v>Electrical system</v>
          </cell>
        </row>
        <row r="209">
          <cell r="B209">
            <v>1</v>
          </cell>
          <cell r="D209" t="str">
            <v>-  Lighting panel MSB-GH</v>
          </cell>
          <cell r="E209" t="str">
            <v>unit</v>
          </cell>
          <cell r="F209">
            <v>1</v>
          </cell>
          <cell r="G209">
            <v>14379390</v>
          </cell>
          <cell r="I209">
            <v>14379390</v>
          </cell>
        </row>
        <row r="210">
          <cell r="D210" t="str">
            <v>-  Lighting panel MSB-GH</v>
          </cell>
          <cell r="E210" t="str">
            <v>unit</v>
          </cell>
          <cell r="F210">
            <v>1</v>
          </cell>
          <cell r="G210">
            <v>14379390</v>
          </cell>
          <cell r="I210">
            <v>14379390</v>
          </cell>
        </row>
        <row r="211">
          <cell r="D211" t="str">
            <v>-  Switch</v>
          </cell>
        </row>
        <row r="212">
          <cell r="D212" t="str">
            <v xml:space="preserve">    - Single switch</v>
          </cell>
          <cell r="E212" t="str">
            <v>ea</v>
          </cell>
          <cell r="F212">
            <v>12</v>
          </cell>
          <cell r="G212">
            <v>28750</v>
          </cell>
          <cell r="I212">
            <v>345000</v>
          </cell>
        </row>
        <row r="213">
          <cell r="D213" t="str">
            <v xml:space="preserve">    - Double switch</v>
          </cell>
          <cell r="E213" t="str">
            <v>ea</v>
          </cell>
          <cell r="F213">
            <v>18</v>
          </cell>
          <cell r="G213">
            <v>84880</v>
          </cell>
          <cell r="I213">
            <v>1527840</v>
          </cell>
        </row>
        <row r="214">
          <cell r="D214" t="str">
            <v xml:space="preserve">    - Isolating switch 1 phasa</v>
          </cell>
          <cell r="E214" t="str">
            <v>ea</v>
          </cell>
          <cell r="F214">
            <v>7</v>
          </cell>
          <cell r="G214">
            <v>125000</v>
          </cell>
          <cell r="I214">
            <v>875000</v>
          </cell>
        </row>
        <row r="215">
          <cell r="D215" t="str">
            <v xml:space="preserve">    - Isolating switch 3 phasa</v>
          </cell>
          <cell r="E215" t="str">
            <v>ea</v>
          </cell>
          <cell r="F215">
            <v>3</v>
          </cell>
          <cell r="G215">
            <v>175000</v>
          </cell>
          <cell r="I215">
            <v>525000</v>
          </cell>
        </row>
        <row r="216">
          <cell r="D216" t="str">
            <v xml:space="preserve">    - Switch installation</v>
          </cell>
          <cell r="E216" t="str">
            <v>point</v>
          </cell>
          <cell r="F216">
            <v>40</v>
          </cell>
          <cell r="G216">
            <v>65000</v>
          </cell>
          <cell r="I216">
            <v>2600000</v>
          </cell>
        </row>
        <row r="217">
          <cell r="D217" t="str">
            <v xml:space="preserve">    - Switch installation</v>
          </cell>
          <cell r="E217" t="str">
            <v>point</v>
          </cell>
          <cell r="F217">
            <v>40</v>
          </cell>
          <cell r="G217">
            <v>65000</v>
          </cell>
          <cell r="I217">
            <v>2600000</v>
          </cell>
        </row>
        <row r="218">
          <cell r="D218" t="str">
            <v>-  Receptacle</v>
          </cell>
        </row>
        <row r="219">
          <cell r="D219" t="str">
            <v xml:space="preserve">    - Plug conector</v>
          </cell>
          <cell r="E219" t="str">
            <v>ea</v>
          </cell>
          <cell r="F219">
            <v>1</v>
          </cell>
          <cell r="G219">
            <v>25000</v>
          </cell>
          <cell r="I219">
            <v>25000</v>
          </cell>
        </row>
        <row r="220">
          <cell r="D220" t="str">
            <v xml:space="preserve">    - Double receptacle 10 A</v>
          </cell>
          <cell r="E220" t="str">
            <v>ea</v>
          </cell>
          <cell r="F220">
            <v>47</v>
          </cell>
          <cell r="G220">
            <v>47360</v>
          </cell>
          <cell r="I220">
            <v>2225920</v>
          </cell>
        </row>
        <row r="221">
          <cell r="D221" t="str">
            <v xml:space="preserve">    - Receptacle installation</v>
          </cell>
          <cell r="E221" t="str">
            <v>point</v>
          </cell>
          <cell r="F221">
            <v>48</v>
          </cell>
          <cell r="G221">
            <v>78830</v>
          </cell>
          <cell r="I221">
            <v>3783840</v>
          </cell>
        </row>
        <row r="222">
          <cell r="D222" t="str">
            <v xml:space="preserve">    - Receptacle installation</v>
          </cell>
          <cell r="E222" t="str">
            <v>point</v>
          </cell>
          <cell r="F222">
            <v>48</v>
          </cell>
          <cell r="G222">
            <v>78830</v>
          </cell>
          <cell r="I222">
            <v>3783840</v>
          </cell>
        </row>
        <row r="223">
          <cell r="B223">
            <v>2</v>
          </cell>
          <cell r="D223" t="str">
            <v>Lighting system</v>
          </cell>
        </row>
        <row r="224">
          <cell r="B224">
            <v>2</v>
          </cell>
          <cell r="D224" t="str">
            <v>-  TL 2 x 36 W recessed</v>
          </cell>
          <cell r="E224" t="str">
            <v>ea</v>
          </cell>
          <cell r="F224">
            <v>4</v>
          </cell>
          <cell r="G224">
            <v>231400</v>
          </cell>
          <cell r="I224">
            <v>925600</v>
          </cell>
        </row>
        <row r="225">
          <cell r="D225" t="str">
            <v>-  TL 2 x 36 W surface</v>
          </cell>
          <cell r="E225" t="str">
            <v>ea</v>
          </cell>
          <cell r="F225">
            <v>2</v>
          </cell>
          <cell r="G225">
            <v>217890</v>
          </cell>
          <cell r="I225">
            <v>435780</v>
          </cell>
        </row>
        <row r="226">
          <cell r="D226" t="str">
            <v>-  TL 1 x 18 W surface</v>
          </cell>
          <cell r="E226" t="str">
            <v>ea</v>
          </cell>
          <cell r="F226">
            <v>4</v>
          </cell>
          <cell r="G226">
            <v>125310</v>
          </cell>
          <cell r="I226">
            <v>501240</v>
          </cell>
        </row>
        <row r="227">
          <cell r="D227" t="str">
            <v>-  PL 1 x 18 W surface baret</v>
          </cell>
          <cell r="E227" t="str">
            <v>ea</v>
          </cell>
          <cell r="F227">
            <v>4</v>
          </cell>
          <cell r="G227">
            <v>189070</v>
          </cell>
          <cell r="I227">
            <v>756280</v>
          </cell>
        </row>
        <row r="228">
          <cell r="D228" t="str">
            <v>-  PL 1 x 18 W wall decorative lamp</v>
          </cell>
          <cell r="E228" t="str">
            <v>ea</v>
          </cell>
          <cell r="F228">
            <v>4</v>
          </cell>
          <cell r="G228">
            <v>110830</v>
          </cell>
          <cell r="I228">
            <v>443320</v>
          </cell>
        </row>
        <row r="229">
          <cell r="D229" t="str">
            <v>-  IL 1 x 60 W surface baret</v>
          </cell>
          <cell r="E229" t="str">
            <v>ea</v>
          </cell>
          <cell r="F229">
            <v>8</v>
          </cell>
          <cell r="G229">
            <v>215150</v>
          </cell>
          <cell r="I229">
            <v>1721200</v>
          </cell>
        </row>
        <row r="230">
          <cell r="D230" t="str">
            <v>-  SL 1 x 18 W recessed down light</v>
          </cell>
          <cell r="E230" t="str">
            <v>ea</v>
          </cell>
          <cell r="F230">
            <v>3</v>
          </cell>
          <cell r="G230">
            <v>170030</v>
          </cell>
          <cell r="I230">
            <v>510090</v>
          </cell>
        </row>
      </sheetData>
      <sheetData sheetId="6"/>
      <sheetData sheetId="7"/>
      <sheetData sheetId="8"/>
      <sheetData sheetId="9"/>
      <sheetData sheetId="10">
        <row r="14">
          <cell r="B14" t="str">
            <v>I.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2.5 M"/>
      <sheetName val="SUBRKP ARS"/>
      <sheetName val="rab ARS"/>
      <sheetName val="SUB REKAP ME"/>
      <sheetName val="rab ME"/>
      <sheetName val="analisa"/>
      <sheetName val="bahan "/>
      <sheetName val="Sheet1"/>
      <sheetName val="LENTUR"/>
      <sheetName val="GESER+TORSI"/>
      <sheetName val="BEGISTING"/>
      <sheetName val="VOL"/>
      <sheetName val="rab STR"/>
      <sheetName val="Harga P"/>
      <sheetName val="Analisa P"/>
      <sheetName val="RAB"/>
      <sheetName val="Rekap"/>
      <sheetName val="hit RAB STR-ARS"/>
      <sheetName val="cover"/>
      <sheetName val="TOTAL  KESELURUHAN"/>
      <sheetName val="REKAP1"/>
      <sheetName val="SUB RKP1"/>
      <sheetName val="Gedung1"/>
      <sheetName val="BAHAN"/>
      <sheetName val="S RKP msj"/>
      <sheetName val="RAB msj"/>
      <sheetName val="S RKP wdl"/>
      <sheetName val="RAB wdl"/>
      <sheetName val="BQ-E20-02(Rp)"/>
      <sheetName val="LMPIR"/>
      <sheetName val="terbilang (2)"/>
      <sheetName val="terbilang"/>
      <sheetName val="REKAP TOTAL T.MATERIAL"/>
      <sheetName val="REKAB FINISHING"/>
      <sheetName val="REKAP RAB FINISHINGperlantai"/>
      <sheetName val="Harga Sanitasi"/>
      <sheetName val="Analisa Harga Satuan"/>
      <sheetName val="Sheet3"/>
      <sheetName val="SAmpul"/>
      <sheetName val="SPH"/>
      <sheetName val="Jadwal"/>
      <sheetName val="REKAP TOTAL TAHAP 1"/>
      <sheetName val="Persiapan"/>
      <sheetName val="REKAP TAHAP 1 FINISHING"/>
      <sheetName val="TAHAP 1 FINISHING"/>
      <sheetName val="Analisa RAB Beton"/>
      <sheetName val="Daftar Harga"/>
      <sheetName val="HB "/>
      <sheetName val="Harga Satuan"/>
      <sheetName val="UPAH"/>
      <sheetName val="RKP_2_5_M"/>
      <sheetName val="SUBRKP_ARS"/>
      <sheetName val="rab_ARS"/>
      <sheetName val="SUB_REKAP_ME"/>
      <sheetName val="rab_ME"/>
      <sheetName val="bahan_"/>
      <sheetName val="rab_STR"/>
      <sheetName val="hit_RAB_STR-ARS"/>
      <sheetName val="TOTAL__KESELURUHAN"/>
      <sheetName val="SUB_RKP1"/>
      <sheetName val="S_RKP_msj"/>
      <sheetName val="RAB_msj"/>
      <sheetName val="S_RKP_wdl"/>
      <sheetName val="RAB_wdl"/>
      <sheetName val="RKP_2_5_M1"/>
      <sheetName val="SUBRKP_ARS1"/>
      <sheetName val="rab_ARS1"/>
      <sheetName val="SUB_REKAP_ME1"/>
      <sheetName val="rab_ME1"/>
      <sheetName val="bahan_1"/>
      <sheetName val="rab_STR1"/>
      <sheetName val="hit_RAB_STR-ARS1"/>
      <sheetName val="TOTAL__KESELURUHAN1"/>
      <sheetName val="SUB_RKP11"/>
      <sheetName val="S_RKP_msj1"/>
      <sheetName val="RAB_msj1"/>
      <sheetName val="S_RKP_wdl1"/>
      <sheetName val="RAB_wdl1"/>
      <sheetName val="RKP_2_5_M2"/>
      <sheetName val="SUBRKP_ARS2"/>
      <sheetName val="rab_ARS2"/>
      <sheetName val="SUB_REKAP_ME2"/>
      <sheetName val="rab_ME2"/>
      <sheetName val="bahan_2"/>
      <sheetName val="rab_STR2"/>
      <sheetName val="hit_RAB_STR-ARS2"/>
      <sheetName val="TOTAL__KESELURUHAN2"/>
      <sheetName val="SUB_RKP12"/>
      <sheetName val="S_RKP_msj2"/>
      <sheetName val="RAB_msj2"/>
      <sheetName val="S_RKP_wdl2"/>
      <sheetName val="RAB_wdl2"/>
      <sheetName val="daf-3(OK)"/>
      <sheetName val="daf-7(OK)"/>
      <sheetName val="D7"/>
      <sheetName val="arab"/>
      <sheetName val="BackUp Vol"/>
      <sheetName val="HB"/>
      <sheetName val="harsat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arAlat"/>
      <sheetName val="ANALISA A-Persiapan"/>
      <sheetName val="ANALISA Q-Pek. Air Bersih"/>
      <sheetName val="ANALISA S-Pek. Lain-Lain"/>
      <sheetName val="PERALATAN AHU"/>
      <sheetName val="AIR CURTAIN"/>
      <sheetName val="DUCTING "/>
      <sheetName val="DIFFUSER _ GRILLE "/>
      <sheetName val="PERALATAN EVB_CU"/>
      <sheetName val="PERALATAN FAN"/>
      <sheetName val="KATUP_KATUP"/>
      <sheetName val="Harga"/>
      <sheetName val="Schedule"/>
      <sheetName val="terbilang_(2)"/>
      <sheetName val="REKAP_TOTAL_T_MATERIAL"/>
      <sheetName val="REKAB_FINISHING"/>
      <sheetName val="REKAP_RAB_FINISHINGperlantai"/>
      <sheetName val="Harga_Sanitasi"/>
      <sheetName val="Analisa_Harga_Satuan"/>
      <sheetName val="REKAP_TOTAL_TAHAP_1"/>
      <sheetName val="REKAP_TAHAP_1_FINISHING"/>
      <sheetName val="TAHAP_1_FINISHING"/>
      <sheetName val="Analisa_RAB_Beton"/>
      <sheetName val="Daftar_Harga"/>
      <sheetName val="Harga_P"/>
      <sheetName val="Analisa_P"/>
      <sheetName val="Harga_Satuan"/>
      <sheetName val="HB_"/>
      <sheetName val="PERALATAN_AHU"/>
      <sheetName val="AIR_CURTAIN"/>
      <sheetName val="DUCTING_"/>
      <sheetName val="DIFFUSER___GRILLE_"/>
      <sheetName val="PERALATAN_EVB_CU"/>
      <sheetName val="PERALATAN_FAN"/>
      <sheetName val="hrg sat1"/>
      <sheetName val="BAG_2"/>
      <sheetName val="Analisa Harsat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sub"/>
      <sheetName val="urut~keg"/>
      <sheetName val="BIAYA"/>
      <sheetName val="PASAR+ TERM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57">
          <cell r="B157" t="str">
            <v>Kepala tukang</v>
          </cell>
        </row>
        <row r="158">
          <cell r="B158" t="str">
            <v>Kepala tukang</v>
          </cell>
        </row>
        <row r="160">
          <cell r="B160" t="str">
            <v>Tukang kayu</v>
          </cell>
        </row>
        <row r="162">
          <cell r="B162" t="str">
            <v>Tukang cat</v>
          </cell>
        </row>
        <row r="167">
          <cell r="B167" t="str">
            <v>Pekerja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57">
          <cell r="B157" t="str">
            <v>Mandor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mponen"/>
      <sheetName val="K"/>
      <sheetName val="K210"/>
      <sheetName val="K211"/>
      <sheetName val="K220"/>
      <sheetName val="K221"/>
      <sheetName val="K224"/>
      <sheetName val="K225"/>
      <sheetName val="K230"/>
      <sheetName val="K231"/>
      <sheetName val="K232"/>
      <sheetName val="K233"/>
      <sheetName val="K310"/>
      <sheetName val="K311"/>
      <sheetName val="K320"/>
      <sheetName val="K321"/>
    </sheetNames>
    <sheetDataSet>
      <sheetData sheetId="0" refreshError="1"/>
      <sheetData sheetId="1"/>
      <sheetData sheetId="2" refreshError="1">
        <row r="18">
          <cell r="I18" t="str">
            <v>Umur alat bantu rata-rata 1 bulan/orang/set @ 3 alat.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GA ALAT"/>
      <sheetName val="BQ-E20-02(Rp)"/>
      <sheetName val="REMUNERASISTANDAR"/>
      <sheetName val="TABEL_DETASIR"/>
      <sheetName val="Pipe"/>
      <sheetName val="Isolasi Luar Dalam"/>
      <sheetName val="Isolasi Luar"/>
      <sheetName val="H.Satuan"/>
      <sheetName val="Harga Satuan"/>
      <sheetName val="ANALISA GRS TENGAH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52">
          <cell r="E52">
            <v>23500</v>
          </cell>
        </row>
        <row r="101">
          <cell r="E101">
            <v>3800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48">
          <cell r="E248">
            <v>22250</v>
          </cell>
        </row>
        <row r="251">
          <cell r="E251">
            <v>21750</v>
          </cell>
        </row>
        <row r="253">
          <cell r="E253">
            <v>23500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. Satuan"/>
      <sheetName val="Analisa"/>
      <sheetName val="rekap"/>
      <sheetName val=" R A B"/>
      <sheetName val="har-sat"/>
      <sheetName val="TABEL_DETASIR"/>
      <sheetName val="BQ-E20-02(Rp)"/>
      <sheetName val="Up &amp; bhn"/>
      <sheetName val="Str"/>
      <sheetName val="HB "/>
      <sheetName val="HB"/>
      <sheetName val="Anl"/>
      <sheetName val="Harga Satuan"/>
      <sheetName val="_R A B"/>
      <sheetName val="Trafo"/>
      <sheetName val="Elekt"/>
      <sheetName val="Elektrikal"/>
      <sheetName val="harsat"/>
      <sheetName val="satuan_pek_str"/>
      <sheetName val="ana_str"/>
      <sheetName val="Hargamat"/>
      <sheetName val="LOK_A"/>
      <sheetName val="REF.ONLY"/>
      <sheetName val="OFFICE 2 LT"/>
      <sheetName val="Material"/>
      <sheetName val="bahan"/>
      <sheetName val="Traf&amp;Ge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"/>
      <sheetName val="rekap"/>
      <sheetName val="rab.dopo"/>
      <sheetName val="rekap.dopo"/>
      <sheetName val="rab.rb"/>
      <sheetName val="rekap.rb"/>
      <sheetName val="rab.a.s"/>
      <sheetName val="rekap.a.s"/>
      <sheetName val="rab.r.vip"/>
      <sheetName val="rekap.vip"/>
      <sheetName val="rab.r.tkk"/>
      <sheetName val="rekap.r.tkk"/>
      <sheetName val="HOK-K210"/>
      <sheetName val="Rekab"/>
      <sheetName val="rab"/>
      <sheetName val="daf. harga"/>
      <sheetName val="Peralatan"/>
      <sheetName val="METODE"/>
      <sheetName val="srt pnwran (2)"/>
      <sheetName val="SCED"/>
      <sheetName val="Peta Quarry"/>
      <sheetName val="Perhitungan Mobilisasi Alat"/>
      <sheetName val="Lalu Lintas"/>
      <sheetName val="Jembatan Sementara"/>
      <sheetName val="BoQ (edit baru)"/>
      <sheetName val="Mobilisasi"/>
      <sheetName val="Jembatan Sementara (2)"/>
      <sheetName val="D3"/>
      <sheetName val="D5"/>
      <sheetName val="D7(1)"/>
      <sheetName val="HARGA"/>
      <sheetName val="Kuantitas &amp; Harga"/>
      <sheetName val="Sum-Struktur"/>
      <sheetName val="Analis SNI"/>
      <sheetName val="DATA BASE jona 4"/>
      <sheetName val="Bill_Qu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ANALISA"/>
      <sheetName val="AMP"/>
    </sheetNames>
    <sheetDataSet>
      <sheetData sheetId="0" refreshError="1"/>
      <sheetData sheetId="1" refreshError="1">
        <row r="11">
          <cell r="I11">
            <v>9475</v>
          </cell>
        </row>
        <row r="20">
          <cell r="I20">
            <v>3158.333333333333</v>
          </cell>
        </row>
        <row r="26">
          <cell r="I26">
            <v>37565</v>
          </cell>
        </row>
        <row r="32">
          <cell r="I32">
            <v>32590</v>
          </cell>
        </row>
        <row r="62">
          <cell r="I62">
            <v>11655.5</v>
          </cell>
        </row>
        <row r="115">
          <cell r="I115">
            <v>14962.5</v>
          </cell>
        </row>
        <row r="133">
          <cell r="I133">
            <v>53721</v>
          </cell>
        </row>
        <row r="184">
          <cell r="I184">
            <v>1691800</v>
          </cell>
        </row>
        <row r="185">
          <cell r="I185">
            <v>1460350</v>
          </cell>
        </row>
        <row r="193">
          <cell r="I193">
            <v>2151500</v>
          </cell>
        </row>
        <row r="203">
          <cell r="I203">
            <v>2219300</v>
          </cell>
        </row>
        <row r="268">
          <cell r="I268">
            <v>53246</v>
          </cell>
        </row>
        <row r="279">
          <cell r="I279">
            <v>32459.5</v>
          </cell>
        </row>
        <row r="326">
          <cell r="I326">
            <v>31993.300000000003</v>
          </cell>
        </row>
        <row r="384">
          <cell r="I384">
            <v>31620</v>
          </cell>
        </row>
        <row r="458">
          <cell r="I458">
            <v>356008</v>
          </cell>
        </row>
        <row r="478">
          <cell r="I478">
            <v>339370</v>
          </cell>
        </row>
        <row r="497">
          <cell r="I497">
            <v>2212770</v>
          </cell>
        </row>
        <row r="531">
          <cell r="I531">
            <v>1696870</v>
          </cell>
        </row>
        <row r="532">
          <cell r="I532">
            <v>2084495</v>
          </cell>
        </row>
        <row r="610">
          <cell r="I610">
            <v>14333.7</v>
          </cell>
        </row>
        <row r="630">
          <cell r="I630">
            <v>19290.142857142859</v>
          </cell>
        </row>
        <row r="672">
          <cell r="I672">
            <v>61191.7</v>
          </cell>
        </row>
        <row r="705">
          <cell r="I705">
            <v>5365</v>
          </cell>
        </row>
        <row r="730">
          <cell r="I730">
            <v>12825.75</v>
          </cell>
        </row>
        <row r="747">
          <cell r="I747">
            <v>5753.25</v>
          </cell>
        </row>
      </sheetData>
      <sheetData sheetId="2" refreshError="1">
        <row r="5">
          <cell r="E5" t="str">
            <v>Peningkatan Gedung Diklat Penanggak Banua Amuntai</v>
          </cell>
        </row>
        <row r="26">
          <cell r="G26" t="str">
            <v>Amuntai,  18  J u n i  2001</v>
          </cell>
        </row>
        <row r="27">
          <cell r="G27" t="str">
            <v>Penawar,</v>
          </cell>
        </row>
        <row r="34">
          <cell r="G34" t="str">
            <v>SYAKIR JAMIL</v>
          </cell>
        </row>
        <row r="35">
          <cell r="G35" t="str">
            <v>Wakil Direktur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B"/>
      <sheetName val="harga upah &amp; bahan"/>
      <sheetName val="Analisa"/>
    </sheetNames>
    <sheetDataSet>
      <sheetData sheetId="0"/>
      <sheetData sheetId="1"/>
      <sheetData sheetId="2"/>
      <sheetData sheetId="3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.bas"/>
      <sheetName val="analis.bas "/>
      <sheetName val="bas"/>
      <sheetName val="HS.bb"/>
      <sheetName val="analis.bb"/>
      <sheetName val="bb"/>
      <sheetName val="HS.bau"/>
      <sheetName val="analis.bau"/>
      <sheetName val="bau"/>
      <sheetName val="HS.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DU"/>
      <sheetName val="AHSU"/>
      <sheetName val="RAB"/>
      <sheetName val="REKAP"/>
      <sheetName val="time"/>
      <sheetName val="med"/>
      <sheetName val="spek"/>
      <sheetName val="huruf"/>
      <sheetName val="Analis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822">
          <cell r="L822">
            <v>30822.5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"/>
      <sheetName val="RAB "/>
      <sheetName val="Analisa"/>
      <sheetName val="K. 725"/>
      <sheetName val="SB"/>
      <sheetName val="Jadwal"/>
      <sheetName val="Metode"/>
      <sheetName val="shert"/>
      <sheetName val="spek Tdk Digunakn"/>
    </sheetNames>
    <sheetDataSet>
      <sheetData sheetId="0" refreshError="1"/>
      <sheetData sheetId="1" refreshError="1"/>
      <sheetData sheetId="2" refreshError="1">
        <row r="1249">
          <cell r="L1249">
            <v>17456.388888888891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5">
          <cell r="F15">
            <v>0</v>
          </cell>
          <cell r="G15">
            <v>0</v>
          </cell>
        </row>
        <row r="16">
          <cell r="F16">
            <v>1</v>
          </cell>
          <cell r="G16" t="str">
            <v xml:space="preserve">satu </v>
          </cell>
        </row>
        <row r="17">
          <cell r="F17">
            <v>2</v>
          </cell>
          <cell r="G17" t="str">
            <v xml:space="preserve">dua </v>
          </cell>
        </row>
        <row r="18">
          <cell r="F18">
            <v>3</v>
          </cell>
          <cell r="G18" t="str">
            <v xml:space="preserve">tiga </v>
          </cell>
        </row>
        <row r="19">
          <cell r="F19">
            <v>4</v>
          </cell>
          <cell r="G19" t="str">
            <v xml:space="preserve">empat </v>
          </cell>
        </row>
        <row r="20">
          <cell r="F20">
            <v>5</v>
          </cell>
          <cell r="G20" t="str">
            <v xml:space="preserve">lima </v>
          </cell>
        </row>
        <row r="21">
          <cell r="F21">
            <v>6</v>
          </cell>
          <cell r="G21" t="str">
            <v xml:space="preserve">enam </v>
          </cell>
        </row>
        <row r="22">
          <cell r="F22">
            <v>7</v>
          </cell>
          <cell r="G22" t="str">
            <v xml:space="preserve">tujuh </v>
          </cell>
        </row>
        <row r="23">
          <cell r="F23">
            <v>8</v>
          </cell>
          <cell r="G23" t="str">
            <v xml:space="preserve">delapan </v>
          </cell>
        </row>
        <row r="24">
          <cell r="F24">
            <v>9</v>
          </cell>
          <cell r="G24" t="str">
            <v xml:space="preserve">sembilan 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Perhitungan Besi"/>
      <sheetName val="DAFTAR BESI KANAL C SIKU"/>
      <sheetName val="DAFTAR  BESI IWF"/>
      <sheetName val="Harsat Upah"/>
      <sheetName val="Harsat Bahan"/>
      <sheetName val="Harsat Pekerja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kupang 8"/>
      <sheetName val="rekap kupang 8"/>
      <sheetName val="bahan"/>
      <sheetName val="analisa"/>
    </sheetNames>
    <sheetDataSet>
      <sheetData sheetId="0" refreshError="1"/>
      <sheetData sheetId="1" refreshError="1"/>
      <sheetData sheetId="2">
        <row r="80">
          <cell r="A80">
            <v>1</v>
          </cell>
          <cell r="B80" t="str">
            <v>Mandor</v>
          </cell>
          <cell r="D80" t="str">
            <v>hr</v>
          </cell>
          <cell r="E80">
            <v>50000</v>
          </cell>
        </row>
        <row r="81">
          <cell r="A81">
            <v>2</v>
          </cell>
          <cell r="B81" t="str">
            <v>Kepala Tukang Kayu</v>
          </cell>
          <cell r="D81" t="str">
            <v>hr</v>
          </cell>
          <cell r="E81">
            <v>50000</v>
          </cell>
        </row>
        <row r="82">
          <cell r="A82">
            <v>3</v>
          </cell>
          <cell r="B82" t="str">
            <v>Kepala Tukang Batu</v>
          </cell>
          <cell r="D82" t="str">
            <v>hr</v>
          </cell>
          <cell r="E82">
            <v>40000</v>
          </cell>
        </row>
        <row r="83">
          <cell r="A83">
            <v>4</v>
          </cell>
          <cell r="B83" t="str">
            <v>Kepala Tukang Besi</v>
          </cell>
          <cell r="D83" t="str">
            <v>hr</v>
          </cell>
          <cell r="E83">
            <v>40000</v>
          </cell>
        </row>
        <row r="84">
          <cell r="A84">
            <v>5</v>
          </cell>
          <cell r="B84" t="str">
            <v>Kepala Tukang Gali Tanah</v>
          </cell>
          <cell r="D84" t="str">
            <v>hr</v>
          </cell>
          <cell r="E84">
            <v>35000</v>
          </cell>
        </row>
        <row r="85">
          <cell r="A85">
            <v>6</v>
          </cell>
          <cell r="B85" t="str">
            <v>Kepala Tukang Cat</v>
          </cell>
          <cell r="D85" t="str">
            <v>hr</v>
          </cell>
          <cell r="E85">
            <v>35000</v>
          </cell>
        </row>
        <row r="86">
          <cell r="A86">
            <v>7</v>
          </cell>
          <cell r="B86" t="str">
            <v>Kepala Tukang Listrik</v>
          </cell>
          <cell r="D86" t="str">
            <v>hr</v>
          </cell>
          <cell r="E86">
            <v>40000</v>
          </cell>
        </row>
        <row r="87">
          <cell r="A87">
            <v>8</v>
          </cell>
          <cell r="B87" t="str">
            <v>Kepala Tukang Pipa</v>
          </cell>
          <cell r="D87" t="str">
            <v>hr</v>
          </cell>
          <cell r="E87">
            <v>40000</v>
          </cell>
        </row>
        <row r="88">
          <cell r="A88">
            <v>9</v>
          </cell>
          <cell r="B88" t="str">
            <v>Tukang Kayu</v>
          </cell>
          <cell r="D88" t="str">
            <v>hr</v>
          </cell>
          <cell r="E88">
            <v>40000</v>
          </cell>
        </row>
        <row r="89">
          <cell r="A89">
            <v>10</v>
          </cell>
          <cell r="B89" t="str">
            <v>Tukang Batu</v>
          </cell>
          <cell r="D89" t="str">
            <v>hr</v>
          </cell>
          <cell r="E89">
            <v>35000</v>
          </cell>
        </row>
        <row r="90">
          <cell r="A90">
            <v>11</v>
          </cell>
          <cell r="B90" t="str">
            <v>Tukang Besi</v>
          </cell>
          <cell r="D90" t="str">
            <v>hr</v>
          </cell>
          <cell r="E90">
            <v>35000</v>
          </cell>
        </row>
        <row r="91">
          <cell r="A91">
            <v>12</v>
          </cell>
          <cell r="B91" t="str">
            <v>Tukang Cat</v>
          </cell>
          <cell r="D91" t="str">
            <v>hr</v>
          </cell>
          <cell r="E91">
            <v>35000</v>
          </cell>
        </row>
        <row r="92">
          <cell r="A92">
            <v>13</v>
          </cell>
          <cell r="B92" t="str">
            <v>Tukang Listrik</v>
          </cell>
          <cell r="D92" t="str">
            <v>hr</v>
          </cell>
          <cell r="E92">
            <v>35000</v>
          </cell>
        </row>
        <row r="93">
          <cell r="A93">
            <v>14</v>
          </cell>
          <cell r="B93" t="str">
            <v>Tukang Pipa</v>
          </cell>
          <cell r="D93" t="str">
            <v>hr</v>
          </cell>
          <cell r="E93">
            <v>35000</v>
          </cell>
        </row>
        <row r="94">
          <cell r="A94">
            <v>15</v>
          </cell>
          <cell r="B94" t="str">
            <v>Tukang Plitur</v>
          </cell>
          <cell r="D94" t="str">
            <v>hr</v>
          </cell>
          <cell r="E94">
            <v>35000</v>
          </cell>
        </row>
        <row r="95">
          <cell r="A95">
            <v>16</v>
          </cell>
          <cell r="B95" t="str">
            <v>Tukang Gali Tanah</v>
          </cell>
          <cell r="D95" t="str">
            <v>hr</v>
          </cell>
          <cell r="E95">
            <v>25000</v>
          </cell>
        </row>
        <row r="96">
          <cell r="A96">
            <v>17</v>
          </cell>
          <cell r="B96" t="str">
            <v>Buruh Terampil</v>
          </cell>
          <cell r="D96" t="str">
            <v>hr</v>
          </cell>
          <cell r="E96">
            <v>22500</v>
          </cell>
        </row>
        <row r="97">
          <cell r="A97">
            <v>18</v>
          </cell>
          <cell r="B97" t="str">
            <v>Buruh Tak Terampil</v>
          </cell>
          <cell r="D97" t="str">
            <v>hr</v>
          </cell>
          <cell r="E97">
            <v>20000</v>
          </cell>
        </row>
      </sheetData>
      <sheetData sheetId="3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ekap"/>
      <sheetName val="rekap (2)"/>
      <sheetName val="rab"/>
      <sheetName val="volume"/>
      <sheetName val="Sheet1"/>
      <sheetName val="Sheet2"/>
      <sheetName val="Sheet3"/>
      <sheetName val="bahan"/>
      <sheetName val="HB "/>
      <sheetName val="bahan+upah"/>
      <sheetName val="beton"/>
      <sheetName val="sanitasi"/>
      <sheetName val="RANGE BAHAN"/>
      <sheetName val="Sat Upah"/>
    </sheetNames>
    <sheetDataSet>
      <sheetData sheetId="0" refreshError="1">
        <row r="158">
          <cell r="D158" t="str">
            <v>hr. Pekerja/ Buruh Tak Trampil</v>
          </cell>
        </row>
        <row r="476">
          <cell r="D476" t="str">
            <v>hr. Pekerja Terampil</v>
          </cell>
        </row>
      </sheetData>
      <sheetData sheetId="1" refreshError="1">
        <row r="8">
          <cell r="G8">
            <v>11220</v>
          </cell>
        </row>
        <row r="11">
          <cell r="G11">
            <v>1705</v>
          </cell>
        </row>
        <row r="12">
          <cell r="G12">
            <v>4950</v>
          </cell>
        </row>
        <row r="18">
          <cell r="G18">
            <v>2750000</v>
          </cell>
        </row>
        <row r="20">
          <cell r="G20">
            <v>2220000</v>
          </cell>
        </row>
        <row r="26">
          <cell r="G26">
            <v>300</v>
          </cell>
        </row>
        <row r="29">
          <cell r="G29">
            <v>70000</v>
          </cell>
        </row>
        <row r="31">
          <cell r="G31">
            <v>60500</v>
          </cell>
        </row>
        <row r="32">
          <cell r="G32">
            <v>3680</v>
          </cell>
        </row>
        <row r="33">
          <cell r="G33">
            <v>24750</v>
          </cell>
        </row>
        <row r="119">
          <cell r="G119">
            <v>30000</v>
          </cell>
        </row>
        <row r="120">
          <cell r="G120">
            <v>30000</v>
          </cell>
        </row>
        <row r="122">
          <cell r="G122">
            <v>25000</v>
          </cell>
        </row>
        <row r="123">
          <cell r="G123">
            <v>30000</v>
          </cell>
        </row>
        <row r="124">
          <cell r="G124">
            <v>25000</v>
          </cell>
        </row>
        <row r="125">
          <cell r="G125">
            <v>25000</v>
          </cell>
        </row>
        <row r="127">
          <cell r="G127">
            <v>25000</v>
          </cell>
        </row>
        <row r="128">
          <cell r="G128">
            <v>25000</v>
          </cell>
        </row>
        <row r="129">
          <cell r="G129">
            <v>22500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</sheetNames>
    <sheetDataSet>
      <sheetData sheetId="0"/>
      <sheetData sheetId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Metode (2)"/>
      <sheetName val="RKP"/>
      <sheetName val="RAB "/>
      <sheetName val="SB"/>
      <sheetName val="spek "/>
      <sheetName val="Analisa"/>
      <sheetName val="shert"/>
    </sheetNames>
    <sheetDataSet>
      <sheetData sheetId="0"/>
      <sheetData sheetId="1"/>
      <sheetData sheetId="2"/>
      <sheetData sheetId="3"/>
      <sheetData sheetId="4">
        <row r="47">
          <cell r="H47">
            <v>12000</v>
          </cell>
        </row>
        <row r="112">
          <cell r="H112">
            <v>115000</v>
          </cell>
        </row>
        <row r="113">
          <cell r="H113">
            <v>85000</v>
          </cell>
        </row>
        <row r="120">
          <cell r="H120">
            <v>82500</v>
          </cell>
        </row>
        <row r="134">
          <cell r="H134">
            <v>140000</v>
          </cell>
        </row>
      </sheetData>
      <sheetData sheetId="5"/>
      <sheetData sheetId="6">
        <row r="1353">
          <cell r="L1353">
            <v>207146.42857142858</v>
          </cell>
        </row>
      </sheetData>
      <sheetData sheetId="7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Analisa"/>
      <sheetName val="Metode"/>
      <sheetName val="Analisa Alat"/>
      <sheetName val="LS-Persiapan"/>
      <sheetName val="Persiapan"/>
      <sheetName val="teknis-LS"/>
      <sheetName val="Kisdam"/>
      <sheetName val="analisa-kisdam"/>
      <sheetName val="Harga Dasar"/>
      <sheetName val="Sub"/>
      <sheetName val="M.Pemb.Utama"/>
      <sheetName val="Jadwal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RAB"/>
      <sheetName val="ANBOW-2008"/>
      <sheetName val="rekap-ans"/>
      <sheetName val="Analisa  BOW"/>
      <sheetName val="Anal"/>
      <sheetName val="Fak"/>
      <sheetName val="Rek-Tot"/>
      <sheetName val="DAF-1"/>
      <sheetName val="Sheet1"/>
      <sheetName val="DAF-5"/>
      <sheetName val="Harga-RAB"/>
      <sheetName val="alat"/>
      <sheetName val="BAG-2"/>
      <sheetName val="Basic"/>
      <sheetName val="boq"/>
      <sheetName val="DivVII"/>
      <sheetName val="Analis"/>
      <sheetName val="Harga a"/>
      <sheetName val="HB"/>
      <sheetName val="harsat"/>
      <sheetName val="ANA-HRG"/>
      <sheetName val="NEG02"/>
      <sheetName val="harga satuan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Vol Sipil &amp; Ars"/>
      <sheetName val="Grand total"/>
      <sheetName val="Daf.Harga"/>
      <sheetName val="rumus"/>
      <sheetName val="CH"/>
      <sheetName val="lab bahasa"/>
      <sheetName val="HARGA ALAT"/>
      <sheetName val="Alat R"/>
      <sheetName val="bahan"/>
      <sheetName val="BAG_2"/>
      <sheetName val="4-Basic Price"/>
      <sheetName val="NP"/>
      <sheetName val="cover"/>
      <sheetName val="analt"/>
      <sheetName val="Currency Rate"/>
      <sheetName val="rab - persiapan &amp; lantai-1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bahan dan upah"/>
      <sheetName val="Bab 6 -3(5)"/>
      <sheetName val="2.3(2) Gor"/>
      <sheetName val="8.4.2 Rambu"/>
      <sheetName val="Resume"/>
      <sheetName val="PERSIAPAN"/>
      <sheetName val="Hrg Sat"/>
      <sheetName val="HRG BHN"/>
      <sheetName val="HSD"/>
      <sheetName val="RAB-SPL2"/>
      <sheetName val="DAF-2"/>
      <sheetName val="lap-bulan"/>
      <sheetName val="Lap-Minggu"/>
      <sheetName val="DHS"/>
      <sheetName val="info"/>
      <sheetName val="an-aspal"/>
      <sheetName val="Anls"/>
      <sheetName val="anl"/>
      <sheetName val="subkon"/>
      <sheetName val="umum"/>
      <sheetName val="rab lt 2 bo"/>
      <sheetName val="REKAP_Akap"/>
      <sheetName val="SCH"/>
      <sheetName val="Harsat Upah"/>
      <sheetName val="DAFTAR BESI KANAL C SIKU"/>
      <sheetName val="A2"/>
      <sheetName val="PIPA"/>
      <sheetName val="HARGA RATA"/>
      <sheetName val="HARGA SAT"/>
      <sheetName val="AO-UMUM"/>
      <sheetName val="ANALISA SNI BAWAH"/>
      <sheetName val="daf-3(OK)"/>
      <sheetName val="daf-7(OK)"/>
      <sheetName val="dftr harga"/>
      <sheetName val="DIV.1"/>
      <sheetName val="DivVI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M.Pekerjaan"/>
      <sheetName val="tul"/>
      <sheetName val="Analisa ME"/>
      <sheetName val="Analisa Gabungan"/>
      <sheetName val="Sub"/>
      <sheetName val="SAT"/>
      <sheetName val="HSPek"/>
      <sheetName val="HSAlat"/>
      <sheetName val="HS-SKGub"/>
      <sheetName val="HSPek 6xx-7xx"/>
      <sheetName val="A"/>
      <sheetName val="HARGA"/>
      <sheetName val="upah"/>
      <sheetName val="112-885"/>
      <sheetName val="Anl.+"/>
      <sheetName val="Analis Kusen 1 ESKALASI"/>
      <sheetName val="k-300"/>
      <sheetName val="SEX"/>
      <sheetName val="LAL - PASAR PAG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  <sheetName val="RAB"/>
      <sheetName val="daf_3_OK_"/>
      <sheetName val="daf_7_OK_"/>
      <sheetName val="BAHAN"/>
      <sheetName val="hrg-sat.pek"/>
      <sheetName val="Harga Bahan &amp; Upah "/>
      <sheetName val="Harga sewa alat"/>
      <sheetName val="Analisa Pek."/>
      <sheetName val="nama PT."/>
      <sheetName val="H.Satuan"/>
      <sheetName val="HARSAT"/>
      <sheetName val="ANBOW-2008"/>
      <sheetName val="rekap-ans"/>
      <sheetName val="Vol  bekist dan Stiger trestel"/>
      <sheetName val="BAHAN - UPAH"/>
      <sheetName val="DAFTAR ANALYSA"/>
      <sheetName val="Beban Box culvert"/>
      <sheetName val="Upah&amp;Bahan"/>
      <sheetName val="RENPEN"/>
      <sheetName val="AHS"/>
      <sheetName val="SAT"/>
      <sheetName val="harga lama"/>
      <sheetName val="EE-SNI"/>
      <sheetName val="AN-SNI"/>
      <sheetName val="S3B11"/>
      <sheetName val="HB"/>
      <sheetName val="Anal"/>
      <sheetName val="DHS"/>
      <sheetName val="info"/>
      <sheetName val="an-aspal"/>
      <sheetName val="an_alat"/>
      <sheetName val="Harga Satuan"/>
      <sheetName val="Bahan+Upah"/>
      <sheetName val="daftar harga"/>
      <sheetName val="DAF-1"/>
      <sheetName val="HIT_VOL_BAJA"/>
      <sheetName val="HB_"/>
      <sheetName val="BANGUNAN_UTAMA1"/>
      <sheetName val="INSTALASI_ME_2"/>
      <sheetName val="POS_JAGA"/>
      <sheetName val="KM&amp;WC_musolla"/>
      <sheetName val="KM&amp;WC_3_bh"/>
      <sheetName val="PAGAR_DEPAN"/>
      <sheetName val="PAGAR_SAMP_&amp;_BEL"/>
      <sheetName val="DEPO_SAMPAH"/>
      <sheetName val="REKAP_(2)"/>
      <sheetName val="INSTALASI_ME_KIOS"/>
      <sheetName val="LOS_LESEHAN"/>
      <sheetName val="KIOS_SAMPING"/>
      <sheetName val="bahan dan upah"/>
      <sheetName val="Bab 6 -3(5)"/>
      <sheetName val="2.3(2) Gor"/>
      <sheetName val="8.4.2 Rambu"/>
      <sheetName val="RAB GROSIR '02 (ALTERNATIF 10) "/>
      <sheetName val="analisa_gedung"/>
      <sheetName val="Lab E (FKU)"/>
      <sheetName val="REK"/>
      <sheetName val="upah_borong"/>
      <sheetName val="satuan_pek"/>
      <sheetName val="Plumbing &amp; Fire"/>
      <sheetName val="ARAB"/>
      <sheetName val="DAF.ALAT"/>
      <sheetName val="Sheet3"/>
      <sheetName val="H S D"/>
      <sheetName val="Biaya"/>
      <sheetName val="Pemindahan Penduduk "/>
      <sheetName val="basic"/>
      <sheetName val="EVAL"/>
      <sheetName val="Beban"/>
      <sheetName val="OH"/>
      <sheetName val="Satuan"/>
      <sheetName val="Bill-19"/>
      <sheetName val="sum-bill22"/>
      <sheetName val="An Arsitektur"/>
      <sheetName val="An Struktur"/>
      <sheetName val="HRG BAHAN &amp; UPAH okk"/>
      <sheetName val="Analis Kusen okk"/>
      <sheetName val="VOLUME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Rek-Analisa"/>
      <sheetName val="BOQ"/>
      <sheetName val="5-ALAT(1)"/>
      <sheetName val="4-Basic Price"/>
      <sheetName val="CORAT"/>
      <sheetName val="IPA1"/>
      <sheetName val="BAG-2"/>
      <sheetName val="AGG A"/>
      <sheetName val="AGG B"/>
      <sheetName val="DAFTAR BAHAN"/>
      <sheetName val="ATBL"/>
      <sheetName val="DAFTAR ALAT"/>
      <sheetName val="DAFTAR UPAH"/>
      <sheetName val="MARKA"/>
      <sheetName val="PAS. BATU"/>
      <sheetName val="PRIME COAT"/>
      <sheetName val="URUKAN"/>
      <sheetName val="THPDMoi  (2)"/>
      <sheetName val="Urai _Resap pengikat"/>
      <sheetName val="HRG BHN"/>
      <sheetName val="Harga-RAB"/>
      <sheetName val="alat"/>
      <sheetName val="UPAH &amp; BHN ARS"/>
      <sheetName val="AHS ARS"/>
      <sheetName val="lab bahasa"/>
      <sheetName val="CH"/>
      <sheetName val="upah bahan"/>
      <sheetName val="326BQSTC"/>
      <sheetName val="D2.2"/>
      <sheetName val="Anal_ Pancang"/>
      <sheetName val="D7"/>
      <sheetName val="RAB WONOREJO"/>
      <sheetName val="Hrg.Sat"/>
      <sheetName val="D3"/>
      <sheetName val="D4"/>
      <sheetName val="COST"/>
      <sheetName val="HSATUAN"/>
      <sheetName val="daf-3(OK)"/>
      <sheetName val="daf-7(OK)"/>
      <sheetName val="7.9"/>
      <sheetName val="List Plant"/>
      <sheetName val="AnMobilisasi"/>
      <sheetName val="Basic P"/>
      <sheetName val="LAP. MINGG"/>
      <sheetName val="Bill No 6 Koord &amp; Attendance"/>
      <sheetName val="mob"/>
      <sheetName val="srt"/>
      <sheetName val="Daftar material"/>
      <sheetName val="Grand Sum"/>
      <sheetName val="EL"/>
      <sheetName val="PL"/>
      <sheetName val="AC"/>
      <sheetName val="FAN"/>
      <sheetName val="Instalasi AC"/>
      <sheetName val="anls"/>
      <sheetName val="total"/>
      <sheetName val="Bau"/>
      <sheetName val="Analisa-S"/>
      <sheetName val="hardas"/>
      <sheetName val="DivVI"/>
      <sheetName val="REKAP  (3)"/>
      <sheetName val="DBREal"/>
      <sheetName val="Cover"/>
      <sheetName val="analt"/>
      <sheetName val="Harga Bahan"/>
      <sheetName val="BasicPrice"/>
      <sheetName val="Anal. Pancang"/>
      <sheetName val="chitimc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."/>
      <sheetName val="Bill of Qty MEP"/>
      <sheetName val="SELISIH HARGA"/>
      <sheetName val="COVER BA (2)"/>
      <sheetName val="BA CCO"/>
      <sheetName val="Bangunan Utama"/>
      <sheetName val="penawaran elianto"/>
      <sheetName val="MARSHALL ATB_L"/>
      <sheetName val="H Satuan Dasar"/>
      <sheetName val="rab lt 2 bo"/>
      <sheetName val="HIT_VOL_BAJA1"/>
      <sheetName val="HB_1"/>
      <sheetName val="BANGUNAN_UTAMA11"/>
      <sheetName val="INSTALASI_ME_21"/>
      <sheetName val="POS_JAGA1"/>
      <sheetName val="KM&amp;WC_musolla1"/>
      <sheetName val="KM&amp;WC_3_bh1"/>
      <sheetName val="PAGAR_DEPAN1"/>
      <sheetName val="PAGAR_SAMP_&amp;_BEL1"/>
      <sheetName val="DEPO_SAMPAH1"/>
      <sheetName val="REKAP_(2)1"/>
      <sheetName val="INSTALASI_ME_KIOS1"/>
      <sheetName val="LOS_LESEHAN1"/>
      <sheetName val="KIOS_SAMPING1"/>
      <sheetName val="Analis Kusen 1 ESKALASI"/>
      <sheetName val="boq (2)"/>
      <sheetName val="analisa pakai"/>
      <sheetName val="Sheet1"/>
      <sheetName val="LIST HARGA 2010"/>
      <sheetName val="3-Upah"/>
      <sheetName val="Posisi Biaya"/>
      <sheetName val="C_Flow"/>
      <sheetName val="Mat.Mek"/>
      <sheetName val="Mat.Elk"/>
      <sheetName val="DB"/>
      <sheetName val="ANAL-"/>
      <sheetName val="ANALIS PEMKOT"/>
      <sheetName val="HRG BAHAN _ UPAH okk"/>
      <sheetName val="ANALIS"/>
      <sheetName val="SUM"/>
      <sheetName val="har.sat.S"/>
      <sheetName val="AN.SEDANG"/>
      <sheetName val="D.K H"/>
      <sheetName val="Harga Bahan &amp; Upah"/>
      <sheetName val="har.sat.B"/>
      <sheetName val="RAB ME"/>
      <sheetName val="Bahan&amp;Upah"/>
      <sheetName val="UTILITAS"/>
      <sheetName val="HDS"/>
      <sheetName val="HSPK"/>
      <sheetName val="Daftar HSD Upah"/>
      <sheetName val="Harsat Bahan"/>
      <sheetName val="PAINTING"/>
      <sheetName val="WELDING"/>
      <sheetName val="Ana"/>
      <sheetName val="LAL - PASAR PAGI "/>
      <sheetName val="harga material"/>
      <sheetName val="D7(1)"/>
      <sheetName val="Sub"/>
      <sheetName val="Mob _ demob"/>
      <sheetName val="BQ-E20-02(Rp)"/>
      <sheetName val="STRUKTUR-1"/>
      <sheetName val="FINISHING"/>
      <sheetName val="DIVI6"/>
      <sheetName val="DIVI5"/>
      <sheetName val="ALT"/>
      <sheetName val="DIVI8"/>
      <sheetName val="DIVI7"/>
      <sheetName val="DIVI3"/>
      <sheetName val="DIVI2"/>
      <sheetName val="BASC"/>
      <sheetName val="DIVI1"/>
      <sheetName val="SCEDULE"/>
      <sheetName val="Cover _x_"/>
      <sheetName val="Cor Apt"/>
      <sheetName val="An-Alat"/>
      <sheetName val="BHN"/>
      <sheetName val="Bhn upah"/>
      <sheetName val="Balok"/>
      <sheetName val="data_DAK"/>
      <sheetName val="RBP- 2"/>
      <sheetName val="RBP-3.1PP"/>
      <sheetName val="RBP-3.1.2"/>
      <sheetName val="BQ Banding "/>
      <sheetName val="RBP-4"/>
      <sheetName val="RBP-5"/>
      <sheetName val="VERSI-PP"/>
      <sheetName val="RBP-1"/>
      <sheetName val="MATERIAL-UPAH"/>
      <sheetName val="TS"/>
      <sheetName val="HSD"/>
      <sheetName val="RAB-SPL2"/>
      <sheetName val="AGGR"/>
      <sheetName val="Upah"/>
      <sheetName val="U&amp;BhN"/>
      <sheetName val="rekap backup"/>
      <sheetName val="terendah"/>
      <sheetName val="Elektrikal"/>
      <sheetName val="MASTER BAHAN ME"/>
      <sheetName val="Sheet6"/>
      <sheetName val="Peernyataan Mengikuti"/>
      <sheetName val="D3.1"/>
      <sheetName val="listrik"/>
      <sheetName val="REKAP BQ"/>
      <sheetName val="TU"/>
      <sheetName val="Material"/>
      <sheetName val="Hrg_Sat"/>
      <sheetName val="1"/>
      <sheetName val="List Rate"/>
      <sheetName val="prime coal"/>
      <sheetName val="H.DASAR"/>
      <sheetName val="Data-Masukan"/>
      <sheetName val="BQ"/>
      <sheetName val="RAP (2)"/>
      <sheetName val="huruf"/>
      <sheetName val="srt-pnwr"/>
      <sheetName val="TJ1Q47"/>
      <sheetName val="BAHAN~"/>
      <sheetName val="UPAH~K"/>
      <sheetName val="B.2.1 NON STD_PEMAT &amp; DDG PNHN"/>
      <sheetName val="Supl.X"/>
      <sheetName val="3"/>
      <sheetName val="Rekap Direct Cost"/>
      <sheetName val="BAHAN  lap"/>
      <sheetName val="D6"/>
      <sheetName val="D8"/>
      <sheetName val="Rekap "/>
      <sheetName val="Rekapitulasi"/>
      <sheetName val="SCH"/>
      <sheetName val="Analisa HSP"/>
      <sheetName val="HARGADASAR"/>
      <sheetName val="metode "/>
      <sheetName val="Sewa AlatBerat08"/>
      <sheetName val="hargaDC"/>
      <sheetName val="HSP"/>
      <sheetName val="3-DIV3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sic price"/>
      <sheetName val="RAP"/>
      <sheetName val="villa"/>
      <sheetName val="keb-BHN"/>
      <sheetName val="hrg sat1"/>
      <sheetName val="B-Price"/>
      <sheetName val="P-3"/>
      <sheetName val="MAPP"/>
      <sheetName val="rek det 1-3"/>
      <sheetName val="Bab10"/>
      <sheetName val="Basic_Data"/>
      <sheetName val="rpp 1-5"/>
      <sheetName val="610 6"/>
      <sheetName val="rpp 1-6"/>
      <sheetName val="OFFICE 2 LT"/>
      <sheetName val="Vol Gonggang Rev"/>
      <sheetName val="Pol"/>
      <sheetName val="rumus"/>
      <sheetName val="JadpeL-Pkt1-Kampar (4)"/>
      <sheetName val="DIV 3"/>
      <sheetName val="DIV 2"/>
      <sheetName val="Plumbing"/>
      <sheetName val="Bhn-Uph"/>
      <sheetName val="I-KAMAR"/>
      <sheetName val="REKAP_Akap"/>
      <sheetName val="BqSipil"/>
      <sheetName val="BqME"/>
      <sheetName val="dasar"/>
      <sheetName val="hitungan"/>
      <sheetName val="lisbq"/>
      <sheetName val="daf isi (xref)"/>
      <sheetName val="Man Power"/>
      <sheetName val="A-1"/>
      <sheetName val="A-2"/>
      <sheetName val="anl"/>
      <sheetName val="subkon"/>
      <sheetName val="Rekap analisa"/>
      <sheetName val="Rekap analis"/>
      <sheetName val="Harga"/>
      <sheetName val="Upah,Bahan,Alat"/>
      <sheetName val="BAG_2"/>
      <sheetName val="Input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119">
          <cell r="F119">
            <v>20000</v>
          </cell>
        </row>
        <row r="160">
          <cell r="F160">
            <v>300000</v>
          </cell>
        </row>
        <row r="172">
          <cell r="F172">
            <v>9600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VOLUME"/>
      <sheetName val="harsat"/>
      <sheetName val="Analisa"/>
      <sheetName val="bahan"/>
      <sheetName val="RANGE BAHAN"/>
      <sheetName val="HB "/>
      <sheetName val="HB"/>
      <sheetName val=" AnaBah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C"/>
      <sheetName val="B"/>
    </sheetNames>
    <sheetDataSet>
      <sheetData sheetId="0" refreshError="1"/>
      <sheetData sheetId="1">
        <row r="4">
          <cell r="D4">
            <v>0</v>
          </cell>
        </row>
        <row r="7">
          <cell r="H7">
            <v>14</v>
          </cell>
        </row>
        <row r="15">
          <cell r="D15" t="str">
            <v>DIVISI  2.   DRAINASE</v>
          </cell>
        </row>
      </sheetData>
      <sheetData sheetId="2">
        <row r="2">
          <cell r="F2" t="str">
            <v>2.1</v>
          </cell>
        </row>
      </sheetData>
      <sheetData sheetId="3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  <sheetName val="Cat Harga"/>
      <sheetName val="Sum"/>
      <sheetName val="Daf 2"/>
      <sheetName val="Daf 3"/>
      <sheetName val="Daf 4"/>
      <sheetName val="BQ-E20-02(Rp)"/>
      <sheetName val="daf_3_OK_"/>
      <sheetName val="daf_7_OK_"/>
      <sheetName val=" R A B"/>
      <sheetName val="GRAND TOTAL"/>
      <sheetName val="BAG_2"/>
      <sheetName val="harsat"/>
      <sheetName val="HB "/>
    </sheetNames>
    <sheetDataSet>
      <sheetData sheetId="0" refreshError="1">
        <row r="423">
          <cell r="K423">
            <v>606378000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  <sheetName val="Daf 1"/>
      <sheetName val="Daftar Harga"/>
      <sheetName val="Daftar Upah"/>
      <sheetName val="AHSb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 xml:space="preserve"> </v>
          </cell>
          <cell r="L31" t="str">
            <v xml:space="preserve"> </v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 xml:space="preserve"> </v>
          </cell>
          <cell r="L63" t="str">
            <v xml:space="preserve"> </v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 xml:space="preserve"> </v>
          </cell>
          <cell r="L41" t="str">
            <v xml:space="preserve"> </v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Daf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</sheetNames>
    <sheetDataSet>
      <sheetData sheetId="0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an"/>
      <sheetName val="hrg sat"/>
      <sheetName val="harsat"/>
      <sheetName val="Analisa"/>
      <sheetName val="hrg sat1"/>
      <sheetName val="DAF-1"/>
      <sheetName val="FAKTOR"/>
      <sheetName val="AHSbj"/>
    </sheetNames>
    <sheetDataSet>
      <sheetData sheetId="0"/>
      <sheetData sheetId="1" refreshError="1"/>
      <sheetData sheetId="2" refreshError="1"/>
      <sheetData sheetId="3" refreshError="1">
        <row r="111">
          <cell r="L111">
            <v>80000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jalan"/>
      <sheetName val="ANL-1 (3)"/>
      <sheetName val="ANL-2"/>
      <sheetName val="HARGA BAHAN"/>
      <sheetName val="ASUMSI"/>
      <sheetName val="ANL-1"/>
      <sheetName val="UPAH-BHN (2)"/>
      <sheetName val="harga"/>
      <sheetName val="ANALISA"/>
      <sheetName val="FAKTOR"/>
      <sheetName val="Sheet1"/>
      <sheetName val="Sat~Bahu"/>
      <sheetName val="hrg sat"/>
    </sheetNames>
    <sheetDataSet>
      <sheetData sheetId="0"/>
      <sheetData sheetId="1"/>
      <sheetData sheetId="2"/>
      <sheetData sheetId="3">
        <row r="12">
          <cell r="F12">
            <v>46368</v>
          </cell>
        </row>
        <row r="13">
          <cell r="F13">
            <v>43277</v>
          </cell>
        </row>
        <row r="16">
          <cell r="F16">
            <v>43277</v>
          </cell>
        </row>
        <row r="17">
          <cell r="F17">
            <v>38640</v>
          </cell>
        </row>
        <row r="19">
          <cell r="F19">
            <v>38640</v>
          </cell>
        </row>
        <row r="20">
          <cell r="F20">
            <v>41216</v>
          </cell>
        </row>
        <row r="24">
          <cell r="F24">
            <v>32458</v>
          </cell>
        </row>
        <row r="34">
          <cell r="F34">
            <v>32458</v>
          </cell>
        </row>
        <row r="39">
          <cell r="F39">
            <v>77200</v>
          </cell>
        </row>
        <row r="40">
          <cell r="F40">
            <v>193329</v>
          </cell>
        </row>
        <row r="41">
          <cell r="F41">
            <v>37481</v>
          </cell>
        </row>
        <row r="43">
          <cell r="F43">
            <v>695778</v>
          </cell>
        </row>
        <row r="45">
          <cell r="F45">
            <v>10000</v>
          </cell>
        </row>
      </sheetData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"/>
      <sheetName val="hsbu"/>
      <sheetName val="hsbu.psr"/>
      <sheetName val="HSD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Rkp Progres"/>
      <sheetName val="material-kandangan"/>
      <sheetName val="Analisa BOW"/>
      <sheetName val="Analisa K"/>
      <sheetName val="HS"/>
      <sheetName val="dasar"/>
      <sheetName val="schman"/>
      <sheetName val="schmat"/>
      <sheetName val="HARSAT"/>
      <sheetName val="ANALISA"/>
      <sheetName val="daf kh"/>
    </sheetNames>
    <sheetDataSet>
      <sheetData sheetId="0"/>
      <sheetData sheetId="1"/>
      <sheetData sheetId="2" refreshError="1">
        <row r="9">
          <cell r="I9">
            <v>10975</v>
          </cell>
        </row>
        <row r="13">
          <cell r="I13">
            <v>3658.333333333333</v>
          </cell>
        </row>
        <row r="19">
          <cell r="I19">
            <v>43390</v>
          </cell>
        </row>
      </sheetData>
      <sheetData sheetId="3" refreshError="1">
        <row r="166">
          <cell r="F166">
            <v>1300000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LAIN-LAIN"/>
      <sheetName val="DPRD"/>
      <sheetName val="REKAP DPRD"/>
      <sheetName val="REKAP BUPATI"/>
      <sheetName val="BUPATI"/>
      <sheetName val="ANALISA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AHSbj"/>
      <sheetName val="Daftar Harga"/>
      <sheetName val="SUM"/>
      <sheetName val="D.1.7"/>
      <sheetName val="D.1.5"/>
      <sheetName val="D.2.3"/>
      <sheetName val="D.2.2"/>
      <sheetName val="D-3 (M)"/>
      <sheetName val="D-7 (M)"/>
      <sheetName val=" R A B"/>
      <sheetName val="HRG BHN"/>
      <sheetName val="anal"/>
      <sheetName val="blok 7"/>
      <sheetName val="har-s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A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Scdl Pek."/>
      <sheetName val="RAB"/>
      <sheetName val="Supl_K"/>
      <sheetName val="K012"/>
      <sheetName val="K013"/>
      <sheetName val="K016"/>
      <sheetName val="K017"/>
      <sheetName val="K018"/>
      <sheetName val="K026"/>
      <sheetName val="K040"/>
      <sheetName val="K126"/>
      <sheetName val="K117"/>
      <sheetName val="K110"/>
      <sheetName val="K112"/>
      <sheetName val="K810"/>
      <sheetName val="K210"/>
      <sheetName val="K321"/>
      <sheetName val="K311"/>
      <sheetName val="K342"/>
      <sheetName val="K515"/>
      <sheetName val="K225"/>
      <sheetName val="K521"/>
      <sheetName val="K888"/>
      <sheetName val="K725"/>
      <sheetName val="K618"/>
      <sheetName val="K113"/>
      <sheetName val="K114"/>
      <sheetName val="K115"/>
      <sheetName val="K116"/>
      <sheetName val="K121"/>
      <sheetName val="K122"/>
      <sheetName val="K124"/>
      <sheetName val="K128"/>
      <sheetName val="K139"/>
      <sheetName val="K220"/>
      <sheetName val="K221"/>
      <sheetName val="K224"/>
      <sheetName val="K224a"/>
      <sheetName val="K230"/>
      <sheetName val="K232"/>
      <sheetName val="K310"/>
      <sheetName val="K211"/>
      <sheetName val="K410"/>
      <sheetName val="K510"/>
      <sheetName val="K512"/>
      <sheetName val="K513"/>
      <sheetName val="K514"/>
      <sheetName val="K516"/>
      <sheetName val="K523"/>
      <sheetName val="K528"/>
      <sheetName val="K520"/>
      <sheetName val="K641"/>
      <sheetName val="K710"/>
      <sheetName val="K711"/>
      <sheetName val="K715"/>
      <sheetName val="K724"/>
      <sheetName val="K720"/>
      <sheetName val="K7312"/>
      <sheetName val="Sheet2"/>
      <sheetName val="K815"/>
      <sheetName val="HRG_PRINT"/>
      <sheetName val="HRG_NO_PRINT"/>
      <sheetName val="ALAT"/>
      <sheetName val="TABEL"/>
      <sheetName val="Sheet4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81">
          <cell r="T81">
            <v>2202012.5</v>
          </cell>
        </row>
      </sheetData>
      <sheetData sheetId="28">
        <row r="81">
          <cell r="T81">
            <v>92202.487500000003</v>
          </cell>
        </row>
      </sheetData>
      <sheetData sheetId="29">
        <row r="81">
          <cell r="T81">
            <v>117031.26666666666</v>
          </cell>
        </row>
      </sheetData>
      <sheetData sheetId="30">
        <row r="81">
          <cell r="T81">
            <v>157334</v>
          </cell>
        </row>
      </sheetData>
      <sheetData sheetId="31">
        <row r="81">
          <cell r="T81">
            <v>196839</v>
          </cell>
        </row>
      </sheetData>
      <sheetData sheetId="32">
        <row r="81">
          <cell r="T81">
            <v>240755.66666666666</v>
          </cell>
        </row>
      </sheetData>
      <sheetData sheetId="33">
        <row r="81">
          <cell r="T81">
            <v>655361.87</v>
          </cell>
        </row>
      </sheetData>
      <sheetData sheetId="34">
        <row r="81">
          <cell r="T81">
            <v>736424.28739130439</v>
          </cell>
        </row>
      </sheetData>
      <sheetData sheetId="35"/>
      <sheetData sheetId="36">
        <row r="81">
          <cell r="T81">
            <v>778655.66666666663</v>
          </cell>
        </row>
      </sheetData>
      <sheetData sheetId="37">
        <row r="81">
          <cell r="T81">
            <v>21675.925925925927</v>
          </cell>
        </row>
      </sheetData>
      <sheetData sheetId="38"/>
      <sheetData sheetId="39">
        <row r="81">
          <cell r="T81">
            <v>494440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81">
          <cell r="T81">
            <v>333549.70555555559</v>
          </cell>
        </row>
      </sheetData>
      <sheetData sheetId="53">
        <row r="81">
          <cell r="T81">
            <v>538941.22499999998</v>
          </cell>
        </row>
      </sheetData>
      <sheetData sheetId="54"/>
      <sheetData sheetId="55"/>
      <sheetData sheetId="56"/>
      <sheetData sheetId="57">
        <row r="81">
          <cell r="T81">
            <v>3129491.25</v>
          </cell>
        </row>
      </sheetData>
      <sheetData sheetId="58">
        <row r="81">
          <cell r="T81">
            <v>1118275</v>
          </cell>
        </row>
      </sheetData>
      <sheetData sheetId="59">
        <row r="81">
          <cell r="T81">
            <v>141675.93333333332</v>
          </cell>
        </row>
      </sheetData>
      <sheetData sheetId="60">
        <row r="81">
          <cell r="T81">
            <v>86000.833333333328</v>
          </cell>
        </row>
      </sheetData>
      <sheetData sheetId="61"/>
      <sheetData sheetId="62"/>
      <sheetData sheetId="63">
        <row r="81">
          <cell r="T81">
            <v>202798.74166666667</v>
          </cell>
        </row>
      </sheetData>
      <sheetData sheetId="64">
        <row r="81">
          <cell r="T81">
            <v>36339.041666666664</v>
          </cell>
        </row>
      </sheetData>
      <sheetData sheetId="65">
        <row r="81">
          <cell r="T81">
            <v>17326.284444444445</v>
          </cell>
        </row>
      </sheetData>
      <sheetData sheetId="66"/>
      <sheetData sheetId="67">
        <row r="81">
          <cell r="T81">
            <v>170794.55208333334</v>
          </cell>
        </row>
      </sheetData>
      <sheetData sheetId="68">
        <row r="81">
          <cell r="T81">
            <v>234938.73333333334</v>
          </cell>
        </row>
      </sheetData>
      <sheetData sheetId="69">
        <row r="81">
          <cell r="T81">
            <v>221113.93333333332</v>
          </cell>
        </row>
      </sheetData>
      <sheetData sheetId="70">
        <row r="81">
          <cell r="T81">
            <v>282438</v>
          </cell>
        </row>
      </sheetData>
      <sheetData sheetId="71">
        <row r="81">
          <cell r="T81">
            <v>146940.73333333334</v>
          </cell>
        </row>
      </sheetData>
      <sheetData sheetId="72">
        <row r="81">
          <cell r="T81">
            <v>207821.8125</v>
          </cell>
        </row>
      </sheetData>
      <sheetData sheetId="73">
        <row r="81">
          <cell r="T81">
            <v>248780.26666666666</v>
          </cell>
        </row>
      </sheetData>
      <sheetData sheetId="74">
        <row r="81">
          <cell r="T81">
            <v>1571727.4222222222</v>
          </cell>
        </row>
      </sheetData>
      <sheetData sheetId="75">
        <row r="81">
          <cell r="T81">
            <v>280836.16666666669</v>
          </cell>
        </row>
      </sheetData>
      <sheetData sheetId="76"/>
      <sheetData sheetId="77"/>
      <sheetData sheetId="78"/>
      <sheetData sheetId="79"/>
      <sheetData sheetId="80">
        <row r="81">
          <cell r="T81">
            <v>742149.39393939392</v>
          </cell>
        </row>
      </sheetData>
      <sheetData sheetId="81"/>
      <sheetData sheetId="82">
        <row r="81">
          <cell r="T81">
            <v>1243919.8</v>
          </cell>
        </row>
      </sheetData>
      <sheetData sheetId="83"/>
      <sheetData sheetId="84">
        <row r="81">
          <cell r="T81">
            <v>504500</v>
          </cell>
        </row>
      </sheetData>
      <sheetData sheetId="85"/>
      <sheetData sheetId="86">
        <row r="6">
          <cell r="L6" t="str">
            <v>Ir. Juni Purwanto D</v>
          </cell>
        </row>
        <row r="7">
          <cell r="L7" t="str">
            <v>Wakil Direktur</v>
          </cell>
        </row>
        <row r="9">
          <cell r="L9" t="str">
            <v>Bengkulu</v>
          </cell>
        </row>
      </sheetData>
      <sheetData sheetId="87">
        <row r="3">
          <cell r="Y3" t="str">
            <v>E 001</v>
          </cell>
        </row>
        <row r="53">
          <cell r="Z53">
            <v>220076</v>
          </cell>
        </row>
        <row r="109">
          <cell r="Z109">
            <v>175717</v>
          </cell>
        </row>
        <row r="165">
          <cell r="Z165">
            <v>201193</v>
          </cell>
        </row>
        <row r="221">
          <cell r="Z221">
            <v>226847</v>
          </cell>
        </row>
        <row r="277">
          <cell r="Z277">
            <v>358451</v>
          </cell>
        </row>
        <row r="333">
          <cell r="Z333">
            <v>230414</v>
          </cell>
        </row>
        <row r="389">
          <cell r="Z389">
            <v>103447</v>
          </cell>
        </row>
        <row r="445">
          <cell r="Z445">
            <v>152133</v>
          </cell>
        </row>
        <row r="501">
          <cell r="Z501">
            <v>273349</v>
          </cell>
        </row>
        <row r="557">
          <cell r="Z557">
            <v>250031</v>
          </cell>
        </row>
        <row r="613">
          <cell r="Z613">
            <v>84642</v>
          </cell>
        </row>
        <row r="669">
          <cell r="Z669">
            <v>114749</v>
          </cell>
        </row>
        <row r="725">
          <cell r="Z725">
            <v>164961</v>
          </cell>
        </row>
        <row r="781">
          <cell r="Z781">
            <v>172030</v>
          </cell>
        </row>
        <row r="837">
          <cell r="Z837">
            <v>67861</v>
          </cell>
        </row>
        <row r="893">
          <cell r="Z893">
            <v>172587</v>
          </cell>
        </row>
        <row r="1005">
          <cell r="Z1005">
            <v>10452</v>
          </cell>
        </row>
        <row r="1062">
          <cell r="Z1062">
            <v>11768</v>
          </cell>
        </row>
      </sheetData>
      <sheetData sheetId="88">
        <row r="4">
          <cell r="M4">
            <v>30000</v>
          </cell>
        </row>
        <row r="5">
          <cell r="K5">
            <v>4300</v>
          </cell>
          <cell r="L5">
            <v>4500</v>
          </cell>
        </row>
      </sheetData>
      <sheetData sheetId="89"/>
      <sheetData sheetId="90">
        <row r="3">
          <cell r="B3">
            <v>1</v>
          </cell>
          <cell r="C3">
            <v>1.125</v>
          </cell>
        </row>
        <row r="4">
          <cell r="B4">
            <v>2</v>
          </cell>
          <cell r="C4">
            <v>0.59558999999999995</v>
          </cell>
        </row>
        <row r="5">
          <cell r="B5">
            <v>3</v>
          </cell>
          <cell r="C5">
            <v>0.41993000000000003</v>
          </cell>
        </row>
        <row r="6">
          <cell r="B6">
            <v>4</v>
          </cell>
          <cell r="C6">
            <v>0.33271000000000001</v>
          </cell>
        </row>
        <row r="7">
          <cell r="B7">
            <v>5</v>
          </cell>
          <cell r="C7">
            <v>0.28084999999999999</v>
          </cell>
        </row>
        <row r="8">
          <cell r="B8">
            <v>6</v>
          </cell>
          <cell r="C8">
            <v>0.24668000000000001</v>
          </cell>
        </row>
        <row r="9">
          <cell r="B9">
            <v>7</v>
          </cell>
          <cell r="C9">
            <v>0.22259999999999999</v>
          </cell>
        </row>
        <row r="10">
          <cell r="B10">
            <v>8</v>
          </cell>
          <cell r="C10">
            <v>0.20483000000000001</v>
          </cell>
        </row>
        <row r="11">
          <cell r="B11">
            <v>9</v>
          </cell>
          <cell r="C11">
            <v>0.19126000000000001</v>
          </cell>
        </row>
        <row r="12">
          <cell r="B12">
            <v>10</v>
          </cell>
          <cell r="C12">
            <v>0.18062</v>
          </cell>
        </row>
        <row r="13">
          <cell r="B13">
            <v>11</v>
          </cell>
          <cell r="C13">
            <v>0.17211000000000001</v>
          </cell>
        </row>
        <row r="14">
          <cell r="B14">
            <v>12</v>
          </cell>
          <cell r="C14">
            <v>0.16519</v>
          </cell>
        </row>
      </sheetData>
      <sheetData sheetId="91"/>
      <sheetData sheetId="9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RWT. Inap wedok"/>
      <sheetName val="RWT. Inap Laki"/>
      <sheetName val="RWT. Inap VIP"/>
      <sheetName val="RUMAH DINAS "/>
      <sheetName val="MEKANIK 2M"/>
      <sheetName val="MEKANIK 4M"/>
      <sheetName val="MEKANIK usulan 2004"/>
      <sheetName val="R MEKANIK (2)"/>
      <sheetName val="R MEKANIK"/>
      <sheetName val="Analisa &amp; Upah"/>
      <sheetName val="Anl"/>
      <sheetName val="H.Satuan"/>
      <sheetName val="BQ"/>
      <sheetName val="hsp-STR-ARS"/>
      <sheetName val="FLAF&amp;PARTSI"/>
      <sheetName val="AHS ASLI"/>
      <sheetName val="Analisa _ Upah"/>
      <sheetName val="MON_OH"/>
      <sheetName val="Manpower"/>
      <sheetName val="Equipt,Tools&amp;Cons"/>
      <sheetName val="BAHAN"/>
      <sheetName val="Analisa Harga Satuan"/>
      <sheetName val="UBA"/>
      <sheetName val="Analisa HSP"/>
      <sheetName val="DAF-BAHAN"/>
      <sheetName val="DAF-UPAH"/>
      <sheetName val="Data"/>
      <sheetName val="dinding Spilway lama"/>
      <sheetName val="upah-SNI"/>
      <sheetName val="Form-1"/>
      <sheetName val="DIV.1"/>
      <sheetName val="VOLUME"/>
      <sheetName val=" R A B"/>
      <sheetName val="Upah"/>
      <sheetName val="61004"/>
      <sheetName val="Harga Bahan &amp; Upah "/>
      <sheetName val="Traf&amp;Genst"/>
      <sheetName val="GRAND RCPT"/>
      <sheetName val="RWT__Inap_wedok"/>
      <sheetName val="RWT__Inap_Laki"/>
      <sheetName val="RWT__Inap_VIP"/>
      <sheetName val="RUMAH_DINAS_"/>
      <sheetName val="MEKANIK_2M"/>
      <sheetName val="MEKANIK_4M"/>
      <sheetName val="MEKANIK_usulan_2004"/>
      <sheetName val="R_MEKANIK_(2)"/>
      <sheetName val="R_MEKANIK"/>
      <sheetName val="Bahan "/>
      <sheetName val="ANalat"/>
      <sheetName val="B.T"/>
      <sheetName val="RAB1"/>
      <sheetName val="HARGA SAT"/>
      <sheetName val="Upah&amp;Bahan"/>
      <sheetName val="ANALISA SNI"/>
      <sheetName val="HARSAT"/>
      <sheetName val="Sheet1"/>
      <sheetName val="hrg sat"/>
      <sheetName val="AHSbj"/>
      <sheetName val="HB "/>
      <sheetName val="Daf 1"/>
      <sheetName val="HARGA BAHAN"/>
      <sheetName val="GEDUNG-A"/>
      <sheetName val="H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Sub"/>
      <sheetName val="Jadwal"/>
      <sheetName val="Metode"/>
      <sheetName val="Analisa"/>
      <sheetName val="Harga Dasar"/>
      <sheetName val="Analisa Alat Lengkap"/>
      <sheetName val="SOT MPU"/>
      <sheetName val="M.Pemb.Utama"/>
      <sheetName val="Analisa P-Rutin"/>
      <sheetName val="Metode Pemel"/>
      <sheetName val="Analisa La-Lin"/>
      <sheetName val="Analisa Mobilisasi"/>
      <sheetName val="Usulan Alat"/>
      <sheetName val="Personil"/>
      <sheetName val="Chek List"/>
      <sheetName val="terbilan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2">
          <cell r="H42">
            <v>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harsat1"/>
      <sheetName val="ANALISA GRS TENGAH"/>
      <sheetName val="HARGA PEKERJAAN"/>
      <sheetName val="Anl"/>
      <sheetName val="Bill 2_4_"/>
      <sheetName val="I_KAMAR"/>
      <sheetName val="Analisa Harga"/>
      <sheetName val="AHSbj"/>
      <sheetName val="Summary"/>
      <sheetName val="satuan_pek"/>
      <sheetName val="Analisa SNI"/>
      <sheetName val="Isolasi Luar Dalam"/>
      <sheetName val="Isolasi Luar"/>
      <sheetName val="H.Satuan"/>
      <sheetName val="D.1.7"/>
      <sheetName val="D.1.5"/>
      <sheetName val="D.2.3"/>
      <sheetName val="D.2.2"/>
    </sheetNames>
    <sheetDataSet>
      <sheetData sheetId="0"/>
      <sheetData sheetId="1"/>
      <sheetData sheetId="2"/>
      <sheetData sheetId="3"/>
      <sheetData sheetId="4" refreshError="1">
        <row r="73">
          <cell r="H73">
            <v>81750</v>
          </cell>
        </row>
        <row r="330">
          <cell r="H330">
            <v>144219.72222222222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MENU"/>
      <sheetName val="DAPRO"/>
      <sheetName val="SBDY"/>
      <sheetName val="RESUME"/>
      <sheetName val="BL"/>
      <sheetName val="FINAL"/>
      <sheetName val="Kompos"/>
      <sheetName val="MOS"/>
      <sheetName val="Pek-Mayor"/>
      <sheetName val="ANALISA KEB ALAT"/>
      <sheetName val="Penanganan"/>
      <sheetName val="GAMBAR"/>
      <sheetName val="ANALISA"/>
      <sheetName val="PROD ALAT"/>
      <sheetName val="BBM"/>
      <sheetName val="BTL"/>
      <sheetName val="SEKRT"/>
      <sheetName val="FAS"/>
      <sheetName val="PERSO"/>
      <sheetName val="KEUANGAN"/>
      <sheetName val="KEU"/>
      <sheetName val="KEND"/>
      <sheetName val="UMUM"/>
      <sheetName val="KOMPOSISI"/>
      <sheetName val="KOEF ALAT"/>
      <sheetName val="KOEF TANAH"/>
      <sheetName val="KONF VOL"/>
      <sheetName val="BANK PROD ALAT"/>
      <sheetName val="BANK DT"/>
    </sheetNames>
    <sheetDataSet>
      <sheetData sheetId="0"/>
      <sheetData sheetId="1"/>
      <sheetData sheetId="2"/>
      <sheetData sheetId="3">
        <row r="20">
          <cell r="B20">
            <v>0</v>
          </cell>
          <cell r="C20">
            <v>1</v>
          </cell>
          <cell r="D20">
            <v>2</v>
          </cell>
          <cell r="E20">
            <v>3</v>
          </cell>
          <cell r="F20">
            <v>4</v>
          </cell>
          <cell r="G20">
            <v>5</v>
          </cell>
          <cell r="H20">
            <v>6</v>
          </cell>
          <cell r="I20">
            <v>7</v>
          </cell>
          <cell r="J20">
            <v>8</v>
          </cell>
        </row>
        <row r="22">
          <cell r="B22" t="str">
            <v>A</v>
          </cell>
          <cell r="C22" t="str">
            <v>INDUSTRIAL MATERIALS</v>
          </cell>
        </row>
        <row r="24">
          <cell r="B24" t="str">
            <v>A10001</v>
          </cell>
          <cell r="C24" t="str">
            <v>Batu Belah / Gunung</v>
          </cell>
          <cell r="D24" t="str">
            <v>m3</v>
          </cell>
          <cell r="E24">
            <v>45000</v>
          </cell>
          <cell r="G24">
            <v>25000</v>
          </cell>
          <cell r="J24">
            <v>70000</v>
          </cell>
          <cell r="K24">
            <v>70000</v>
          </cell>
        </row>
        <row r="25">
          <cell r="B25" t="str">
            <v>A10002</v>
          </cell>
          <cell r="C25" t="str">
            <v>Pasir Pasangan</v>
          </cell>
          <cell r="D25" t="str">
            <v>m3</v>
          </cell>
          <cell r="E25">
            <v>42000</v>
          </cell>
          <cell r="G25">
            <v>5000</v>
          </cell>
          <cell r="J25">
            <v>47000</v>
          </cell>
          <cell r="K25">
            <v>47000</v>
          </cell>
        </row>
        <row r="26">
          <cell r="B26" t="str">
            <v>A10003</v>
          </cell>
          <cell r="C26" t="str">
            <v>Pasir Beton</v>
          </cell>
          <cell r="D26" t="str">
            <v>m3</v>
          </cell>
          <cell r="E26">
            <v>42000</v>
          </cell>
          <cell r="G26">
            <v>5000</v>
          </cell>
          <cell r="J26">
            <v>47000</v>
          </cell>
          <cell r="K26">
            <v>47000</v>
          </cell>
        </row>
        <row r="27">
          <cell r="B27" t="str">
            <v>A10004</v>
          </cell>
          <cell r="C27" t="str">
            <v>Tanah Timbunan</v>
          </cell>
          <cell r="D27" t="str">
            <v>m3</v>
          </cell>
          <cell r="E27">
            <v>5000</v>
          </cell>
          <cell r="G27">
            <v>25000</v>
          </cell>
          <cell r="J27">
            <v>30000</v>
          </cell>
          <cell r="K27">
            <v>30000</v>
          </cell>
        </row>
        <row r="28">
          <cell r="B28" t="str">
            <v>A10005</v>
          </cell>
          <cell r="C28" t="str">
            <v>Batu Kacakan / Agregat Kelas C</v>
          </cell>
          <cell r="D28" t="str">
            <v>m3</v>
          </cell>
          <cell r="E28">
            <v>25000</v>
          </cell>
          <cell r="G28">
            <v>20000</v>
          </cell>
          <cell r="J28">
            <v>45000</v>
          </cell>
          <cell r="K28">
            <v>45000</v>
          </cell>
        </row>
        <row r="29">
          <cell r="B29" t="str">
            <v>A10006</v>
          </cell>
          <cell r="C29" t="str">
            <v>Air Kerja</v>
          </cell>
          <cell r="D29" t="str">
            <v>m3</v>
          </cell>
          <cell r="E29">
            <v>25000</v>
          </cell>
          <cell r="J29">
            <v>25000</v>
          </cell>
          <cell r="K29">
            <v>25000</v>
          </cell>
        </row>
        <row r="30">
          <cell r="B30" t="str">
            <v>A10007</v>
          </cell>
          <cell r="C30" t="str">
            <v>Batu split 3/8</v>
          </cell>
          <cell r="D30" t="str">
            <v>m3</v>
          </cell>
          <cell r="E30">
            <v>100000</v>
          </cell>
          <cell r="I30">
            <v>0</v>
          </cell>
          <cell r="J30">
            <v>100000</v>
          </cell>
          <cell r="K30">
            <v>100000</v>
          </cell>
        </row>
        <row r="31">
          <cell r="B31" t="str">
            <v>A10008</v>
          </cell>
          <cell r="C31" t="str">
            <v>Batu split 3/4</v>
          </cell>
          <cell r="D31" t="str">
            <v>m3</v>
          </cell>
          <cell r="E31">
            <v>100000</v>
          </cell>
          <cell r="I31">
            <v>0</v>
          </cell>
          <cell r="J31">
            <v>100000</v>
          </cell>
          <cell r="K31">
            <v>100000</v>
          </cell>
        </row>
        <row r="32">
          <cell r="B32" t="str">
            <v>A10009</v>
          </cell>
          <cell r="C32" t="str">
            <v>Abu Batu</v>
          </cell>
          <cell r="D32" t="str">
            <v>m3</v>
          </cell>
          <cell r="E32">
            <v>100000</v>
          </cell>
          <cell r="I32">
            <v>0</v>
          </cell>
          <cell r="J32">
            <v>100000</v>
          </cell>
          <cell r="K32">
            <v>100000</v>
          </cell>
        </row>
        <row r="33">
          <cell r="B33" t="str">
            <v>A10010</v>
          </cell>
          <cell r="C33" t="str">
            <v>Material Agregat Kelas A</v>
          </cell>
          <cell r="D33" t="str">
            <v>m3</v>
          </cell>
          <cell r="E33">
            <v>95000</v>
          </cell>
          <cell r="G33">
            <v>49300</v>
          </cell>
          <cell r="J33">
            <v>144300</v>
          </cell>
          <cell r="K33">
            <v>144300</v>
          </cell>
        </row>
        <row r="34">
          <cell r="B34" t="str">
            <v>A10011</v>
          </cell>
          <cell r="C34" t="str">
            <v>Material Agregat Kelas B</v>
          </cell>
          <cell r="D34" t="str">
            <v>m3</v>
          </cell>
          <cell r="E34">
            <v>93000</v>
          </cell>
          <cell r="G34">
            <v>49300</v>
          </cell>
          <cell r="J34">
            <v>142300</v>
          </cell>
          <cell r="K34">
            <v>142300</v>
          </cell>
        </row>
        <row r="35">
          <cell r="B35" t="str">
            <v>A10012</v>
          </cell>
          <cell r="C35" t="str">
            <v>Kayu Bakar</v>
          </cell>
          <cell r="D35" t="str">
            <v>m3</v>
          </cell>
          <cell r="E35">
            <v>100000</v>
          </cell>
          <cell r="J35">
            <v>100000</v>
          </cell>
          <cell r="K35">
            <v>100000</v>
          </cell>
        </row>
        <row r="36">
          <cell r="B36" t="str">
            <v>A10013</v>
          </cell>
          <cell r="C36" t="str">
            <v>Kayu bekisting</v>
          </cell>
          <cell r="D36" t="str">
            <v>m3</v>
          </cell>
          <cell r="E36">
            <v>900000</v>
          </cell>
          <cell r="J36">
            <v>900000</v>
          </cell>
          <cell r="K36">
            <v>900000</v>
          </cell>
        </row>
        <row r="37">
          <cell r="B37" t="str">
            <v>A10014</v>
          </cell>
          <cell r="C37" t="str">
            <v>Kayu galam dia. 10/12 cm - 7 m</v>
          </cell>
          <cell r="D37" t="str">
            <v>btg</v>
          </cell>
          <cell r="E37">
            <v>12000</v>
          </cell>
          <cell r="G37">
            <v>3500</v>
          </cell>
          <cell r="J37">
            <v>15500</v>
          </cell>
          <cell r="K37">
            <v>15500</v>
          </cell>
        </row>
        <row r="38">
          <cell r="B38" t="str">
            <v>A10015</v>
          </cell>
          <cell r="C38" t="str">
            <v>Kayu meranti</v>
          </cell>
          <cell r="D38" t="str">
            <v>m3</v>
          </cell>
          <cell r="E38">
            <v>900000</v>
          </cell>
          <cell r="J38">
            <v>900000</v>
          </cell>
          <cell r="K38">
            <v>900000</v>
          </cell>
        </row>
        <row r="39">
          <cell r="B39" t="str">
            <v>A20001</v>
          </cell>
          <cell r="C39" t="str">
            <v>Retribusi galian C (tanah merah)</v>
          </cell>
          <cell r="D39" t="str">
            <v>m3</v>
          </cell>
          <cell r="E39">
            <v>1000</v>
          </cell>
          <cell r="J39">
            <v>1000</v>
          </cell>
          <cell r="K39">
            <v>1000</v>
          </cell>
        </row>
        <row r="40">
          <cell r="B40" t="str">
            <v>A20002</v>
          </cell>
          <cell r="C40" t="str">
            <v>Retribusi galian C (tanah laterit)</v>
          </cell>
          <cell r="D40" t="str">
            <v>m3</v>
          </cell>
          <cell r="E40">
            <v>1500</v>
          </cell>
          <cell r="J40">
            <v>1500</v>
          </cell>
          <cell r="K40">
            <v>1500</v>
          </cell>
        </row>
        <row r="41">
          <cell r="B41" t="str">
            <v>A20003</v>
          </cell>
          <cell r="C41" t="str">
            <v>Retribusi galian C (pasir)</v>
          </cell>
          <cell r="D41" t="str">
            <v>m3</v>
          </cell>
          <cell r="E41">
            <v>2000</v>
          </cell>
          <cell r="J41">
            <v>2000</v>
          </cell>
          <cell r="K41">
            <v>2000</v>
          </cell>
        </row>
        <row r="42">
          <cell r="B42" t="str">
            <v>A20004</v>
          </cell>
          <cell r="C42" t="str">
            <v>Retribusi galian C (batu)</v>
          </cell>
          <cell r="D42" t="str">
            <v>m3</v>
          </cell>
          <cell r="E42">
            <v>3500</v>
          </cell>
          <cell r="J42">
            <v>3500</v>
          </cell>
          <cell r="K42">
            <v>3500</v>
          </cell>
        </row>
        <row r="43">
          <cell r="B43" t="str">
            <v>A10016</v>
          </cell>
          <cell r="C43" t="str">
            <v>Kayu galam dia. 8 cm - 4 m</v>
          </cell>
          <cell r="D43" t="str">
            <v>btg</v>
          </cell>
          <cell r="E43">
            <v>3500</v>
          </cell>
          <cell r="G43">
            <v>1000</v>
          </cell>
          <cell r="J43">
            <v>4500</v>
          </cell>
          <cell r="K43">
            <v>4500</v>
          </cell>
        </row>
        <row r="48">
          <cell r="B48" t="str">
            <v>B</v>
          </cell>
          <cell r="C48" t="str">
            <v>NATURAL MATERIALS</v>
          </cell>
        </row>
        <row r="50">
          <cell r="B50" t="str">
            <v>B10001</v>
          </cell>
          <cell r="C50" t="str">
            <v>Semen type 1</v>
          </cell>
          <cell r="D50" t="str">
            <v>kg</v>
          </cell>
          <cell r="E50">
            <v>763.63636363636351</v>
          </cell>
          <cell r="H50">
            <v>100</v>
          </cell>
          <cell r="J50">
            <v>863.63636363636351</v>
          </cell>
          <cell r="K50">
            <v>863.64</v>
          </cell>
        </row>
        <row r="51">
          <cell r="B51" t="str">
            <v>B10002</v>
          </cell>
          <cell r="C51" t="str">
            <v>Semen type 1 (zak)</v>
          </cell>
          <cell r="D51" t="str">
            <v>zak</v>
          </cell>
          <cell r="E51">
            <v>38181.818181818177</v>
          </cell>
          <cell r="H51">
            <v>5000</v>
          </cell>
          <cell r="J51">
            <v>43181.818181818177</v>
          </cell>
          <cell r="K51">
            <v>43181.82</v>
          </cell>
        </row>
        <row r="52">
          <cell r="B52" t="str">
            <v>B10003</v>
          </cell>
          <cell r="C52" t="str">
            <v>Additive beton</v>
          </cell>
          <cell r="D52" t="str">
            <v>kg</v>
          </cell>
          <cell r="E52">
            <v>7500</v>
          </cell>
          <cell r="J52">
            <v>7500</v>
          </cell>
          <cell r="K52">
            <v>7500</v>
          </cell>
        </row>
        <row r="53">
          <cell r="B53" t="str">
            <v>B10004</v>
          </cell>
          <cell r="C53" t="str">
            <v>BBM Solar</v>
          </cell>
          <cell r="D53" t="str">
            <v>liter</v>
          </cell>
          <cell r="E53">
            <v>7461.3297811000002</v>
          </cell>
          <cell r="H53">
            <v>60</v>
          </cell>
          <cell r="J53">
            <v>7521.3297811000002</v>
          </cell>
          <cell r="K53">
            <v>7521.33</v>
          </cell>
        </row>
        <row r="54">
          <cell r="B54" t="str">
            <v>B10005</v>
          </cell>
          <cell r="C54" t="str">
            <v>BBM Kerosine</v>
          </cell>
          <cell r="D54" t="str">
            <v>liter</v>
          </cell>
          <cell r="E54">
            <v>7600</v>
          </cell>
          <cell r="H54">
            <v>250</v>
          </cell>
          <cell r="J54">
            <v>7850</v>
          </cell>
          <cell r="K54">
            <v>7850</v>
          </cell>
        </row>
        <row r="55">
          <cell r="B55" t="str">
            <v>B10006</v>
          </cell>
          <cell r="C55" t="str">
            <v>Aspal 60/70</v>
          </cell>
          <cell r="D55" t="str">
            <v>kg</v>
          </cell>
          <cell r="E55">
            <v>5800</v>
          </cell>
          <cell r="H55" t="str">
            <v>PPN</v>
          </cell>
          <cell r="I55">
            <v>-527.27272727272725</v>
          </cell>
          <cell r="J55">
            <v>5272.727272727273</v>
          </cell>
          <cell r="K55">
            <v>5272.73</v>
          </cell>
        </row>
        <row r="56">
          <cell r="B56" t="str">
            <v>B10007</v>
          </cell>
          <cell r="C56" t="str">
            <v>Baja Tulangan U24 Polos</v>
          </cell>
          <cell r="D56" t="str">
            <v>kg</v>
          </cell>
          <cell r="E56">
            <v>7000</v>
          </cell>
          <cell r="H56">
            <v>500</v>
          </cell>
          <cell r="I56">
            <v>100</v>
          </cell>
          <cell r="J56">
            <v>7600</v>
          </cell>
          <cell r="K56">
            <v>7600</v>
          </cell>
        </row>
        <row r="57">
          <cell r="B57" t="str">
            <v>B10008</v>
          </cell>
          <cell r="C57" t="str">
            <v>Kawat bendrat</v>
          </cell>
          <cell r="D57" t="str">
            <v>kg</v>
          </cell>
          <cell r="E57">
            <v>15000</v>
          </cell>
          <cell r="J57">
            <v>15000</v>
          </cell>
          <cell r="K57">
            <v>15000</v>
          </cell>
        </row>
        <row r="58">
          <cell r="B58" t="str">
            <v>B10009</v>
          </cell>
          <cell r="C58" t="str">
            <v>Pipa Beton dia. 100 cm</v>
          </cell>
          <cell r="D58" t="str">
            <v>bh</v>
          </cell>
          <cell r="E58">
            <v>250000</v>
          </cell>
          <cell r="J58">
            <v>250000</v>
          </cell>
          <cell r="K58">
            <v>250000</v>
          </cell>
        </row>
        <row r="59">
          <cell r="B59" t="str">
            <v>B10010</v>
          </cell>
          <cell r="C59" t="str">
            <v>Campuran aspal panas</v>
          </cell>
          <cell r="D59" t="str">
            <v>m3</v>
          </cell>
          <cell r="E59">
            <v>5250000</v>
          </cell>
          <cell r="J59">
            <v>5250000</v>
          </cell>
          <cell r="K59">
            <v>5250000</v>
          </cell>
        </row>
        <row r="60">
          <cell r="B60" t="str">
            <v>B20001</v>
          </cell>
          <cell r="C60" t="str">
            <v>Patok pengarah</v>
          </cell>
          <cell r="D60" t="str">
            <v>buah</v>
          </cell>
          <cell r="E60">
            <v>80000</v>
          </cell>
          <cell r="J60">
            <v>80000</v>
          </cell>
          <cell r="K60">
            <v>80000</v>
          </cell>
        </row>
        <row r="61">
          <cell r="B61" t="str">
            <v>B20002</v>
          </cell>
          <cell r="C61" t="str">
            <v>Rambu Jalan Tunggal (Eng. grade)</v>
          </cell>
          <cell r="D61" t="str">
            <v>buah</v>
          </cell>
          <cell r="E61">
            <v>500000</v>
          </cell>
          <cell r="J61">
            <v>500000</v>
          </cell>
          <cell r="K61">
            <v>500000</v>
          </cell>
        </row>
        <row r="62">
          <cell r="B62" t="str">
            <v>B10011</v>
          </cell>
          <cell r="C62" t="str">
            <v>Aspal untuk pengisian retak-retak</v>
          </cell>
          <cell r="D62" t="str">
            <v>liter</v>
          </cell>
          <cell r="E62">
            <v>8100</v>
          </cell>
          <cell r="J62">
            <v>8100</v>
          </cell>
          <cell r="K62">
            <v>8100</v>
          </cell>
        </row>
        <row r="63">
          <cell r="B63" t="str">
            <v>B30001</v>
          </cell>
          <cell r="C63" t="str">
            <v>Kabel NYY 4x10 mm2</v>
          </cell>
          <cell r="D63" t="str">
            <v>m'</v>
          </cell>
          <cell r="E63">
            <v>35000</v>
          </cell>
          <cell r="J63">
            <v>35000</v>
          </cell>
          <cell r="K63">
            <v>35000</v>
          </cell>
        </row>
        <row r="64">
          <cell r="B64" t="str">
            <v>B30002</v>
          </cell>
          <cell r="C64" t="str">
            <v>Panel Distribusi</v>
          </cell>
          <cell r="D64" t="str">
            <v>unit</v>
          </cell>
          <cell r="E64">
            <v>250000</v>
          </cell>
          <cell r="J64">
            <v>250000</v>
          </cell>
          <cell r="K64">
            <v>250000</v>
          </cell>
        </row>
        <row r="65">
          <cell r="B65" t="str">
            <v>B30003</v>
          </cell>
          <cell r="C65" t="str">
            <v>MCB phase 25 A</v>
          </cell>
          <cell r="D65" t="str">
            <v>unit</v>
          </cell>
          <cell r="E65">
            <v>100000</v>
          </cell>
          <cell r="J65">
            <v>100000</v>
          </cell>
          <cell r="K65">
            <v>100000</v>
          </cell>
        </row>
        <row r="66">
          <cell r="B66" t="str">
            <v>B30004</v>
          </cell>
          <cell r="C66" t="str">
            <v>Lampu Halogen 500 W</v>
          </cell>
          <cell r="D66" t="str">
            <v>buah</v>
          </cell>
          <cell r="E66">
            <v>25000</v>
          </cell>
          <cell r="J66">
            <v>25000</v>
          </cell>
          <cell r="K66">
            <v>25000</v>
          </cell>
        </row>
        <row r="67">
          <cell r="B67" t="str">
            <v>B30005</v>
          </cell>
          <cell r="C67" t="str">
            <v>Lampu Halogen 1000 W</v>
          </cell>
          <cell r="D67" t="str">
            <v>buah</v>
          </cell>
          <cell r="E67">
            <v>40000</v>
          </cell>
          <cell r="J67">
            <v>40000</v>
          </cell>
          <cell r="K67">
            <v>40000</v>
          </cell>
        </row>
        <row r="68">
          <cell r="B68" t="str">
            <v>B30006</v>
          </cell>
          <cell r="C68" t="str">
            <v>Kabel pass 5mm</v>
          </cell>
          <cell r="D68" t="str">
            <v>m'</v>
          </cell>
          <cell r="E68">
            <v>20000</v>
          </cell>
          <cell r="J68">
            <v>20000</v>
          </cell>
          <cell r="K68">
            <v>20000</v>
          </cell>
        </row>
        <row r="69">
          <cell r="B69" t="str">
            <v>B10012</v>
          </cell>
          <cell r="C69" t="str">
            <v>Paku payung</v>
          </cell>
          <cell r="D69" t="str">
            <v>kg</v>
          </cell>
          <cell r="E69">
            <v>12500</v>
          </cell>
          <cell r="J69">
            <v>12500</v>
          </cell>
          <cell r="K69">
            <v>12500</v>
          </cell>
        </row>
        <row r="70">
          <cell r="B70" t="str">
            <v>B10013</v>
          </cell>
          <cell r="C70" t="str">
            <v>Cat pylox</v>
          </cell>
          <cell r="D70" t="str">
            <v>kaleng</v>
          </cell>
          <cell r="E70">
            <v>15000</v>
          </cell>
          <cell r="J70">
            <v>15000</v>
          </cell>
          <cell r="K70">
            <v>15000</v>
          </cell>
        </row>
        <row r="71">
          <cell r="B71" t="str">
            <v>B10014</v>
          </cell>
          <cell r="C71" t="str">
            <v>Kertas kalkir</v>
          </cell>
          <cell r="D71" t="str">
            <v>roll</v>
          </cell>
          <cell r="E71">
            <v>250000</v>
          </cell>
          <cell r="J71">
            <v>250000</v>
          </cell>
          <cell r="K71">
            <v>250000</v>
          </cell>
        </row>
        <row r="72">
          <cell r="B72" t="str">
            <v>B10015</v>
          </cell>
          <cell r="C72" t="str">
            <v>Rambu-rambu pelaksanaan pekerjaan</v>
          </cell>
          <cell r="D72" t="str">
            <v>Ls</v>
          </cell>
          <cell r="E72">
            <v>5000000</v>
          </cell>
          <cell r="J72">
            <v>5000000</v>
          </cell>
          <cell r="K72">
            <v>5000000</v>
          </cell>
        </row>
        <row r="73">
          <cell r="B73" t="str">
            <v>B10016</v>
          </cell>
          <cell r="C73" t="str">
            <v>Papan Nama Proyek</v>
          </cell>
          <cell r="D73" t="str">
            <v>buah</v>
          </cell>
          <cell r="E73">
            <v>1500000</v>
          </cell>
          <cell r="J73">
            <v>1500000</v>
          </cell>
          <cell r="K73">
            <v>1500000</v>
          </cell>
        </row>
        <row r="74">
          <cell r="B74" t="str">
            <v>B20003</v>
          </cell>
          <cell r="C74" t="str">
            <v>Kerb Pracetak panj. 60 cm</v>
          </cell>
          <cell r="D74" t="str">
            <v>buah</v>
          </cell>
          <cell r="E74">
            <v>32000</v>
          </cell>
          <cell r="J74">
            <v>32000</v>
          </cell>
          <cell r="K74">
            <v>32000</v>
          </cell>
        </row>
        <row r="75">
          <cell r="B75" t="str">
            <v>B20004</v>
          </cell>
          <cell r="C75" t="str">
            <v>Material bantu Patok Pengarah</v>
          </cell>
          <cell r="D75" t="str">
            <v>buah</v>
          </cell>
          <cell r="E75">
            <v>20000</v>
          </cell>
          <cell r="J75">
            <v>20000</v>
          </cell>
          <cell r="K75">
            <v>20000</v>
          </cell>
        </row>
        <row r="76">
          <cell r="B76" t="str">
            <v>B20005</v>
          </cell>
          <cell r="C76" t="str">
            <v>Material bantu Rambu Jalan</v>
          </cell>
          <cell r="D76" t="str">
            <v>buah</v>
          </cell>
          <cell r="E76">
            <v>40000</v>
          </cell>
          <cell r="J76">
            <v>40000</v>
          </cell>
          <cell r="K76">
            <v>40000</v>
          </cell>
        </row>
        <row r="77">
          <cell r="B77" t="str">
            <v>B20006</v>
          </cell>
          <cell r="C77" t="str">
            <v>Material bantu Kerb Pracetak</v>
          </cell>
          <cell r="D77" t="str">
            <v>buah</v>
          </cell>
          <cell r="E77">
            <v>10000</v>
          </cell>
          <cell r="J77">
            <v>10000</v>
          </cell>
          <cell r="K77">
            <v>10000</v>
          </cell>
        </row>
        <row r="78">
          <cell r="B78" t="str">
            <v>B10017</v>
          </cell>
          <cell r="C78" t="str">
            <v>Baja sudut untuk Expansion joint</v>
          </cell>
          <cell r="D78" t="str">
            <v>m'</v>
          </cell>
          <cell r="E78">
            <v>150000</v>
          </cell>
          <cell r="J78">
            <v>150000</v>
          </cell>
          <cell r="K78">
            <v>150000</v>
          </cell>
        </row>
        <row r="79">
          <cell r="B79" t="str">
            <v>B10018</v>
          </cell>
          <cell r="C79" t="str">
            <v>Pipa Galvanize 2.5"</v>
          </cell>
          <cell r="D79" t="str">
            <v>m'</v>
          </cell>
          <cell r="E79">
            <v>530000</v>
          </cell>
          <cell r="J79">
            <v>530000</v>
          </cell>
          <cell r="K79">
            <v>530000</v>
          </cell>
        </row>
        <row r="80">
          <cell r="B80" t="str">
            <v>B10019</v>
          </cell>
          <cell r="C80" t="str">
            <v>Steel Post untuk Railing</v>
          </cell>
          <cell r="D80" t="str">
            <v>Buah</v>
          </cell>
          <cell r="E80">
            <v>120000</v>
          </cell>
          <cell r="J80">
            <v>120000</v>
          </cell>
          <cell r="K80">
            <v>120000</v>
          </cell>
        </row>
        <row r="81">
          <cell r="B81" t="str">
            <v>B20007</v>
          </cell>
          <cell r="C81" t="str">
            <v>Material bantu + Accessories Railing</v>
          </cell>
          <cell r="D81" t="str">
            <v>M1</v>
          </cell>
          <cell r="E81">
            <v>40000</v>
          </cell>
          <cell r="J81">
            <v>40000</v>
          </cell>
          <cell r="K81">
            <v>40000</v>
          </cell>
        </row>
        <row r="82">
          <cell r="B82" t="str">
            <v>B10020</v>
          </cell>
          <cell r="C82" t="str">
            <v>Beton Readymix K300</v>
          </cell>
          <cell r="D82" t="str">
            <v>m3</v>
          </cell>
          <cell r="E82">
            <v>790000</v>
          </cell>
          <cell r="I82">
            <v>20000</v>
          </cell>
          <cell r="J82">
            <v>810000</v>
          </cell>
          <cell r="K82">
            <v>810000</v>
          </cell>
        </row>
        <row r="83">
          <cell r="B83" t="str">
            <v>B10021</v>
          </cell>
          <cell r="C83" t="str">
            <v>Beton Readymix K250</v>
          </cell>
          <cell r="D83" t="str">
            <v>m3</v>
          </cell>
          <cell r="E83">
            <v>725000</v>
          </cell>
          <cell r="I83">
            <v>20000</v>
          </cell>
          <cell r="J83">
            <v>745000</v>
          </cell>
          <cell r="K83">
            <v>745000</v>
          </cell>
        </row>
        <row r="84">
          <cell r="B84" t="str">
            <v>B10022</v>
          </cell>
          <cell r="C84" t="str">
            <v>Beton Readymix K175</v>
          </cell>
          <cell r="D84" t="str">
            <v>m3</v>
          </cell>
          <cell r="E84">
            <v>610000</v>
          </cell>
          <cell r="I84">
            <v>20000</v>
          </cell>
          <cell r="J84">
            <v>630000</v>
          </cell>
          <cell r="K84">
            <v>630000</v>
          </cell>
        </row>
        <row r="85">
          <cell r="B85" t="str">
            <v>B10023</v>
          </cell>
          <cell r="C85" t="str">
            <v>Beton Readymix K125</v>
          </cell>
          <cell r="D85" t="str">
            <v>m3</v>
          </cell>
          <cell r="E85">
            <v>540000</v>
          </cell>
          <cell r="I85">
            <v>20000</v>
          </cell>
          <cell r="J85">
            <v>560000</v>
          </cell>
          <cell r="K85">
            <v>560000</v>
          </cell>
        </row>
        <row r="86">
          <cell r="B86" t="str">
            <v>B10024</v>
          </cell>
          <cell r="C86" t="str">
            <v>Tiang Pancang Pipa Baja Dia. 500 mm</v>
          </cell>
          <cell r="D86" t="str">
            <v>Kg</v>
          </cell>
          <cell r="E86">
            <v>13000</v>
          </cell>
          <cell r="H86">
            <v>650</v>
          </cell>
          <cell r="I86">
            <v>100</v>
          </cell>
          <cell r="J86">
            <v>13750</v>
          </cell>
          <cell r="K86">
            <v>13750</v>
          </cell>
        </row>
        <row r="87">
          <cell r="B87" t="str">
            <v>B10025</v>
          </cell>
          <cell r="C87" t="str">
            <v>Pipa PVC dia. 6"</v>
          </cell>
          <cell r="D87" t="str">
            <v>m'</v>
          </cell>
          <cell r="E87">
            <v>20000</v>
          </cell>
          <cell r="J87">
            <v>20000</v>
          </cell>
          <cell r="K87">
            <v>20000</v>
          </cell>
        </row>
        <row r="88">
          <cell r="B88" t="str">
            <v>B10026</v>
          </cell>
          <cell r="C88" t="str">
            <v>Plywood Teknolite uk. 240 x 120 x 1.5 cm</v>
          </cell>
          <cell r="D88" t="str">
            <v>lembar</v>
          </cell>
          <cell r="E88">
            <v>250000</v>
          </cell>
          <cell r="H88">
            <v>20000</v>
          </cell>
          <cell r="I88">
            <v>20000</v>
          </cell>
          <cell r="J88">
            <v>290000</v>
          </cell>
        </row>
        <row r="89">
          <cell r="B89" t="str">
            <v>B10027</v>
          </cell>
          <cell r="C89" t="str">
            <v>Paku uk. 1"</v>
          </cell>
          <cell r="D89" t="str">
            <v>kg</v>
          </cell>
          <cell r="E89">
            <v>15000</v>
          </cell>
          <cell r="J89">
            <v>15000</v>
          </cell>
          <cell r="K89">
            <v>15000</v>
          </cell>
        </row>
        <row r="90">
          <cell r="B90" t="str">
            <v>B10028</v>
          </cell>
          <cell r="C90" t="str">
            <v>Paku uk. 2"</v>
          </cell>
          <cell r="D90" t="str">
            <v>kg</v>
          </cell>
          <cell r="E90">
            <v>15000</v>
          </cell>
          <cell r="J90">
            <v>15000</v>
          </cell>
          <cell r="K90">
            <v>15000</v>
          </cell>
        </row>
        <row r="91">
          <cell r="B91" t="str">
            <v>B10029</v>
          </cell>
          <cell r="C91" t="str">
            <v>Paku uk. 3"</v>
          </cell>
          <cell r="D91" t="str">
            <v>kg</v>
          </cell>
          <cell r="E91">
            <v>15000</v>
          </cell>
          <cell r="J91">
            <v>15000</v>
          </cell>
          <cell r="K91">
            <v>15000</v>
          </cell>
        </row>
        <row r="92">
          <cell r="B92" t="str">
            <v>B10030</v>
          </cell>
          <cell r="C92" t="str">
            <v>Oil form</v>
          </cell>
          <cell r="D92" t="str">
            <v>liter</v>
          </cell>
          <cell r="E92">
            <v>17500</v>
          </cell>
          <cell r="J92">
            <v>17500</v>
          </cell>
          <cell r="K92">
            <v>17500</v>
          </cell>
        </row>
        <row r="93">
          <cell r="B93" t="str">
            <v>B10031</v>
          </cell>
          <cell r="C93" t="str">
            <v>Baja Struktur Ttk Leleh 2500 kg/cm2</v>
          </cell>
          <cell r="D93" t="str">
            <v>kg</v>
          </cell>
          <cell r="E93">
            <v>13000</v>
          </cell>
          <cell r="G93">
            <v>100</v>
          </cell>
          <cell r="H93">
            <v>650</v>
          </cell>
          <cell r="I93">
            <v>100</v>
          </cell>
          <cell r="J93">
            <v>13850</v>
          </cell>
          <cell r="K93">
            <v>13850</v>
          </cell>
        </row>
        <row r="94">
          <cell r="B94" t="str">
            <v>B10032</v>
          </cell>
          <cell r="C94" t="str">
            <v>Elastomerik Tipe 3</v>
          </cell>
          <cell r="D94" t="str">
            <v>buah</v>
          </cell>
          <cell r="E94">
            <v>600000</v>
          </cell>
          <cell r="H94">
            <v>200000</v>
          </cell>
          <cell r="J94">
            <v>800000</v>
          </cell>
          <cell r="K94">
            <v>800000</v>
          </cell>
        </row>
        <row r="95">
          <cell r="B95" t="str">
            <v>B10033</v>
          </cell>
          <cell r="C95" t="str">
            <v>Material bekisting abutment</v>
          </cell>
          <cell r="D95" t="str">
            <v>m3</v>
          </cell>
          <cell r="E95">
            <v>120000</v>
          </cell>
          <cell r="J95">
            <v>120000</v>
          </cell>
          <cell r="K95">
            <v>120000</v>
          </cell>
        </row>
        <row r="96">
          <cell r="B96" t="str">
            <v>B10034</v>
          </cell>
          <cell r="C96" t="str">
            <v>Material perancah</v>
          </cell>
          <cell r="D96" t="str">
            <v>m3</v>
          </cell>
          <cell r="E96">
            <v>15000</v>
          </cell>
          <cell r="J96">
            <v>15000</v>
          </cell>
          <cell r="K96">
            <v>15000</v>
          </cell>
        </row>
        <row r="97">
          <cell r="B97" t="str">
            <v>B10035</v>
          </cell>
          <cell r="C97" t="str">
            <v>Plat penutup sambungan steel pipe t= 3mm</v>
          </cell>
          <cell r="D97" t="str">
            <v>titik</v>
          </cell>
          <cell r="E97">
            <v>100000</v>
          </cell>
          <cell r="J97">
            <v>100000</v>
          </cell>
          <cell r="K97">
            <v>100000</v>
          </cell>
        </row>
        <row r="98">
          <cell r="B98" t="str">
            <v>B10036</v>
          </cell>
          <cell r="C98" t="str">
            <v>BBM Solar untuk dryer/ burner</v>
          </cell>
          <cell r="D98" t="str">
            <v>liter</v>
          </cell>
          <cell r="E98">
            <v>7461.3297811000002</v>
          </cell>
          <cell r="H98">
            <v>60</v>
          </cell>
          <cell r="J98">
            <v>7521.3297811000002</v>
          </cell>
          <cell r="K98">
            <v>7521.33</v>
          </cell>
        </row>
        <row r="103">
          <cell r="B103" t="str">
            <v>C</v>
          </cell>
          <cell r="C103" t="str">
            <v>LABOUR</v>
          </cell>
        </row>
        <row r="105">
          <cell r="B105" t="str">
            <v>C10001</v>
          </cell>
          <cell r="C105" t="str">
            <v>Mandor</v>
          </cell>
          <cell r="D105" t="str">
            <v>hari</v>
          </cell>
          <cell r="E105">
            <v>55000</v>
          </cell>
          <cell r="J105">
            <v>55000</v>
          </cell>
          <cell r="K105">
            <v>55000</v>
          </cell>
        </row>
        <row r="106">
          <cell r="B106" t="str">
            <v>C10002</v>
          </cell>
          <cell r="C106" t="str">
            <v>Pekerja biasa</v>
          </cell>
          <cell r="D106" t="str">
            <v>hari</v>
          </cell>
          <cell r="E106">
            <v>35000</v>
          </cell>
          <cell r="J106">
            <v>35000</v>
          </cell>
          <cell r="K106">
            <v>35000</v>
          </cell>
        </row>
        <row r="107">
          <cell r="B107" t="str">
            <v>C10003</v>
          </cell>
          <cell r="C107" t="str">
            <v>Tukang</v>
          </cell>
          <cell r="D107" t="str">
            <v>hari</v>
          </cell>
          <cell r="E107">
            <v>50000</v>
          </cell>
          <cell r="J107">
            <v>50000</v>
          </cell>
          <cell r="K107">
            <v>50000</v>
          </cell>
        </row>
        <row r="108">
          <cell r="B108" t="str">
            <v>C10004</v>
          </cell>
          <cell r="C108" t="str">
            <v>Operator</v>
          </cell>
          <cell r="D108" t="str">
            <v>jam</v>
          </cell>
          <cell r="E108">
            <v>10000</v>
          </cell>
          <cell r="J108">
            <v>10000</v>
          </cell>
          <cell r="K108">
            <v>10000</v>
          </cell>
        </row>
        <row r="109">
          <cell r="B109" t="str">
            <v>C10005</v>
          </cell>
          <cell r="C109" t="str">
            <v>Waker / jaga alat</v>
          </cell>
          <cell r="D109" t="str">
            <v>bulan</v>
          </cell>
          <cell r="E109">
            <v>1500000</v>
          </cell>
          <cell r="J109">
            <v>1500000</v>
          </cell>
          <cell r="K109">
            <v>1500000</v>
          </cell>
        </row>
        <row r="110">
          <cell r="B110" t="str">
            <v>C20001</v>
          </cell>
          <cell r="C110" t="str">
            <v>Upah Pasangan Batu</v>
          </cell>
          <cell r="D110" t="str">
            <v>m3</v>
          </cell>
          <cell r="E110">
            <v>60000</v>
          </cell>
          <cell r="J110">
            <v>60000</v>
          </cell>
          <cell r="K110">
            <v>60000</v>
          </cell>
        </row>
        <row r="111">
          <cell r="B111" t="str">
            <v>C20002</v>
          </cell>
          <cell r="C111" t="str">
            <v>Upah Plesteran</v>
          </cell>
          <cell r="D111" t="str">
            <v>m2</v>
          </cell>
          <cell r="E111">
            <v>2500</v>
          </cell>
          <cell r="J111">
            <v>2500</v>
          </cell>
          <cell r="K111">
            <v>2500</v>
          </cell>
        </row>
        <row r="112">
          <cell r="B112" t="str">
            <v>C20003</v>
          </cell>
          <cell r="C112" t="str">
            <v>Upah Siaran</v>
          </cell>
          <cell r="D112" t="str">
            <v>m2</v>
          </cell>
          <cell r="E112">
            <v>2000</v>
          </cell>
          <cell r="J112">
            <v>2000</v>
          </cell>
          <cell r="K112">
            <v>2000</v>
          </cell>
        </row>
        <row r="113">
          <cell r="B113" t="str">
            <v>C20004</v>
          </cell>
          <cell r="C113" t="str">
            <v>Upah Cor</v>
          </cell>
          <cell r="D113" t="str">
            <v>m3</v>
          </cell>
          <cell r="E113">
            <v>90000</v>
          </cell>
          <cell r="J113">
            <v>90000</v>
          </cell>
          <cell r="K113">
            <v>90000</v>
          </cell>
        </row>
        <row r="114">
          <cell r="B114" t="str">
            <v>C20005</v>
          </cell>
          <cell r="C114" t="str">
            <v>Upah Bekisting</v>
          </cell>
          <cell r="D114" t="str">
            <v>m2</v>
          </cell>
          <cell r="E114">
            <v>35000</v>
          </cell>
          <cell r="J114">
            <v>35000</v>
          </cell>
          <cell r="K114">
            <v>35000</v>
          </cell>
        </row>
        <row r="115">
          <cell r="B115" t="str">
            <v>C20006</v>
          </cell>
          <cell r="C115" t="str">
            <v>Upah Pembesian</v>
          </cell>
          <cell r="D115" t="str">
            <v>kg</v>
          </cell>
          <cell r="E115">
            <v>500</v>
          </cell>
          <cell r="J115">
            <v>500</v>
          </cell>
          <cell r="K115">
            <v>500</v>
          </cell>
        </row>
        <row r="116">
          <cell r="B116" t="str">
            <v>C20007</v>
          </cell>
          <cell r="C116" t="str">
            <v>Upah bongkar beton</v>
          </cell>
          <cell r="D116" t="str">
            <v>m3</v>
          </cell>
          <cell r="E116">
            <v>50000</v>
          </cell>
          <cell r="J116">
            <v>50000</v>
          </cell>
          <cell r="K116">
            <v>50000</v>
          </cell>
        </row>
        <row r="117">
          <cell r="B117" t="str">
            <v>C20008</v>
          </cell>
          <cell r="C117" t="str">
            <v>Upah bongkar aspal</v>
          </cell>
          <cell r="D117" t="str">
            <v>m3</v>
          </cell>
          <cell r="E117">
            <v>50000</v>
          </cell>
          <cell r="J117">
            <v>50000</v>
          </cell>
          <cell r="K117">
            <v>50000</v>
          </cell>
        </row>
        <row r="118">
          <cell r="B118" t="str">
            <v>C20009</v>
          </cell>
          <cell r="C118" t="str">
            <v>Upah angkut semen</v>
          </cell>
          <cell r="D118" t="str">
            <v>kg</v>
          </cell>
          <cell r="E118">
            <v>10</v>
          </cell>
          <cell r="J118">
            <v>10</v>
          </cell>
          <cell r="K118">
            <v>10</v>
          </cell>
        </row>
        <row r="119">
          <cell r="B119" t="str">
            <v>C20010</v>
          </cell>
          <cell r="C119" t="str">
            <v>Upah tebar semen</v>
          </cell>
          <cell r="D119" t="str">
            <v>kg</v>
          </cell>
          <cell r="E119">
            <v>20</v>
          </cell>
          <cell r="J119">
            <v>20</v>
          </cell>
          <cell r="K119">
            <v>20</v>
          </cell>
        </row>
        <row r="120">
          <cell r="B120" t="str">
            <v>C30001</v>
          </cell>
          <cell r="C120" t="str">
            <v>Upah prime coat</v>
          </cell>
          <cell r="D120" t="str">
            <v>liter</v>
          </cell>
          <cell r="E120">
            <v>500</v>
          </cell>
          <cell r="J120">
            <v>500</v>
          </cell>
          <cell r="K120">
            <v>500</v>
          </cell>
        </row>
        <row r="121">
          <cell r="B121" t="str">
            <v>C30002</v>
          </cell>
          <cell r="C121" t="str">
            <v>Upah tack coat</v>
          </cell>
          <cell r="D121" t="str">
            <v>liter</v>
          </cell>
          <cell r="E121">
            <v>500</v>
          </cell>
          <cell r="J121">
            <v>500</v>
          </cell>
          <cell r="K121">
            <v>500</v>
          </cell>
        </row>
        <row r="122">
          <cell r="B122" t="str">
            <v>C30003</v>
          </cell>
          <cell r="C122" t="str">
            <v>Upah burtu</v>
          </cell>
          <cell r="D122" t="str">
            <v>m2</v>
          </cell>
          <cell r="E122">
            <v>750</v>
          </cell>
          <cell r="J122">
            <v>750</v>
          </cell>
          <cell r="K122">
            <v>750</v>
          </cell>
        </row>
        <row r="123">
          <cell r="B123" t="str">
            <v>C30004</v>
          </cell>
          <cell r="C123" t="str">
            <v>Upah aspal laburan</v>
          </cell>
          <cell r="D123" t="str">
            <v>ltr</v>
          </cell>
          <cell r="E123">
            <v>750</v>
          </cell>
          <cell r="J123">
            <v>750</v>
          </cell>
          <cell r="K123">
            <v>750</v>
          </cell>
        </row>
        <row r="124">
          <cell r="B124" t="str">
            <v>C30005</v>
          </cell>
          <cell r="C124" t="str">
            <v>Upah tenaga burner, ketel, cold bin</v>
          </cell>
          <cell r="D124" t="str">
            <v>ton</v>
          </cell>
          <cell r="E124">
            <v>4500</v>
          </cell>
          <cell r="J124">
            <v>4500</v>
          </cell>
          <cell r="K124">
            <v>4500</v>
          </cell>
        </row>
        <row r="125">
          <cell r="B125" t="str">
            <v>C30006</v>
          </cell>
          <cell r="C125" t="str">
            <v>Upah hampar aspal</v>
          </cell>
          <cell r="D125" t="str">
            <v>ton</v>
          </cell>
          <cell r="E125">
            <v>2500</v>
          </cell>
          <cell r="J125">
            <v>2500</v>
          </cell>
          <cell r="K125">
            <v>2500</v>
          </cell>
        </row>
        <row r="126">
          <cell r="B126" t="str">
            <v>C30007</v>
          </cell>
          <cell r="C126" t="str">
            <v>Premi tonase aspal</v>
          </cell>
          <cell r="D126" t="str">
            <v>ton</v>
          </cell>
          <cell r="E126">
            <v>2000</v>
          </cell>
          <cell r="J126">
            <v>2000</v>
          </cell>
          <cell r="K126">
            <v>2000</v>
          </cell>
        </row>
        <row r="127">
          <cell r="B127" t="str">
            <v>C10006</v>
          </cell>
          <cell r="C127" t="str">
            <v>Surveyor</v>
          </cell>
          <cell r="D127" t="str">
            <v>bulan</v>
          </cell>
          <cell r="E127">
            <v>2500000</v>
          </cell>
          <cell r="J127">
            <v>2500000</v>
          </cell>
          <cell r="K127">
            <v>2500000</v>
          </cell>
        </row>
        <row r="128">
          <cell r="B128" t="str">
            <v>C10007</v>
          </cell>
          <cell r="C128" t="str">
            <v>Assisten Surveyor</v>
          </cell>
          <cell r="D128" t="str">
            <v>bulan</v>
          </cell>
          <cell r="E128">
            <v>1500000</v>
          </cell>
          <cell r="J128">
            <v>1500000</v>
          </cell>
          <cell r="K128">
            <v>1500000</v>
          </cell>
        </row>
        <row r="129">
          <cell r="B129" t="str">
            <v>C10008</v>
          </cell>
          <cell r="C129" t="str">
            <v>Drafter</v>
          </cell>
          <cell r="D129" t="str">
            <v>bulan</v>
          </cell>
          <cell r="E129">
            <v>2000000</v>
          </cell>
          <cell r="J129">
            <v>2000000</v>
          </cell>
          <cell r="K129">
            <v>2000000</v>
          </cell>
        </row>
        <row r="130">
          <cell r="B130" t="str">
            <v>C20011</v>
          </cell>
          <cell r="C130" t="str">
            <v>Penggandaan gambar</v>
          </cell>
          <cell r="D130" t="str">
            <v>Ls</v>
          </cell>
          <cell r="E130">
            <v>5000000</v>
          </cell>
          <cell r="J130">
            <v>5000000</v>
          </cell>
          <cell r="K130">
            <v>5000000</v>
          </cell>
        </row>
        <row r="131">
          <cell r="B131" t="str">
            <v>C20012</v>
          </cell>
          <cell r="C131" t="str">
            <v>Pemasangan Gorong-gorong</v>
          </cell>
          <cell r="D131" t="str">
            <v>m'</v>
          </cell>
          <cell r="E131">
            <v>300000</v>
          </cell>
          <cell r="J131">
            <v>300000</v>
          </cell>
          <cell r="K131">
            <v>300000</v>
          </cell>
        </row>
        <row r="132">
          <cell r="B132" t="str">
            <v>C20013</v>
          </cell>
          <cell r="C132" t="str">
            <v>Renovasi gudang semen</v>
          </cell>
          <cell r="D132" t="str">
            <v>Ls</v>
          </cell>
          <cell r="E132">
            <v>2500000</v>
          </cell>
          <cell r="J132">
            <v>2500000</v>
          </cell>
          <cell r="K132">
            <v>2500000</v>
          </cell>
        </row>
        <row r="133">
          <cell r="B133" t="str">
            <v>C20014</v>
          </cell>
          <cell r="C133" t="str">
            <v>Renovasi gudang alat bantu</v>
          </cell>
          <cell r="D133" t="str">
            <v>Ls</v>
          </cell>
          <cell r="E133">
            <v>2500000</v>
          </cell>
          <cell r="J133">
            <v>2500000</v>
          </cell>
          <cell r="K133">
            <v>2500000</v>
          </cell>
        </row>
        <row r="134">
          <cell r="B134" t="str">
            <v>C40001</v>
          </cell>
          <cell r="C134" t="str">
            <v>Honor Koordinator Lapangan</v>
          </cell>
          <cell r="D134" t="str">
            <v>Org/bln</v>
          </cell>
          <cell r="E134">
            <v>6500000</v>
          </cell>
          <cell r="J134">
            <v>6500000</v>
          </cell>
          <cell r="K134">
            <v>6500000</v>
          </cell>
        </row>
        <row r="135">
          <cell r="B135" t="str">
            <v>C40002</v>
          </cell>
          <cell r="C135" t="str">
            <v>Honor Konsultan Pengawas</v>
          </cell>
          <cell r="D135" t="str">
            <v>Org/bln</v>
          </cell>
          <cell r="E135">
            <v>3500000</v>
          </cell>
          <cell r="J135">
            <v>3500000</v>
          </cell>
          <cell r="K135">
            <v>3500000</v>
          </cell>
        </row>
        <row r="136">
          <cell r="B136" t="str">
            <v>C40003</v>
          </cell>
          <cell r="C136" t="str">
            <v>By Dokumen Penawaran</v>
          </cell>
          <cell r="D136" t="str">
            <v>Ls</v>
          </cell>
          <cell r="E136">
            <v>750000</v>
          </cell>
          <cell r="J136">
            <v>750000</v>
          </cell>
          <cell r="K136">
            <v>750000</v>
          </cell>
        </row>
        <row r="137">
          <cell r="B137" t="str">
            <v>C40004</v>
          </cell>
          <cell r="C137" t="str">
            <v>By Penggandaan Kontrak</v>
          </cell>
          <cell r="D137" t="str">
            <v>Ls</v>
          </cell>
          <cell r="E137">
            <v>2500000</v>
          </cell>
          <cell r="J137">
            <v>2500000</v>
          </cell>
          <cell r="K137">
            <v>2500000</v>
          </cell>
        </row>
        <row r="138">
          <cell r="B138" t="str">
            <v>C40005</v>
          </cell>
          <cell r="C138" t="str">
            <v>By Panitia Lelang</v>
          </cell>
          <cell r="D138" t="str">
            <v>Ls</v>
          </cell>
          <cell r="E138">
            <v>15000000</v>
          </cell>
          <cell r="J138">
            <v>15000000</v>
          </cell>
          <cell r="K138">
            <v>15000000</v>
          </cell>
        </row>
        <row r="139">
          <cell r="B139" t="str">
            <v>C40006</v>
          </cell>
          <cell r="C139" t="str">
            <v>By CCO</v>
          </cell>
          <cell r="D139" t="str">
            <v>Ls</v>
          </cell>
          <cell r="E139">
            <v>5000000</v>
          </cell>
          <cell r="J139">
            <v>5000000</v>
          </cell>
          <cell r="K139">
            <v>5000000</v>
          </cell>
        </row>
        <row r="140">
          <cell r="B140" t="str">
            <v>C40007</v>
          </cell>
          <cell r="C140" t="str">
            <v>By Iuran UPTD</v>
          </cell>
          <cell r="D140" t="str">
            <v>Ls</v>
          </cell>
          <cell r="E140">
            <v>0</v>
          </cell>
          <cell r="J140">
            <v>0</v>
          </cell>
          <cell r="K140">
            <v>0</v>
          </cell>
        </row>
        <row r="141">
          <cell r="B141" t="str">
            <v>C40008</v>
          </cell>
          <cell r="C141" t="str">
            <v>By PHO dan FHO</v>
          </cell>
          <cell r="D141" t="str">
            <v>Ls</v>
          </cell>
          <cell r="E141">
            <v>25000000</v>
          </cell>
          <cell r="J141">
            <v>25000000</v>
          </cell>
          <cell r="K141">
            <v>25000000</v>
          </cell>
        </row>
        <row r="142">
          <cell r="B142" t="str">
            <v>C40009</v>
          </cell>
          <cell r="C142" t="str">
            <v>By BPKP, BPK, Inspektorat, DPR</v>
          </cell>
          <cell r="D142" t="str">
            <v>Ls</v>
          </cell>
          <cell r="E142">
            <v>20000000</v>
          </cell>
          <cell r="J142">
            <v>20000000</v>
          </cell>
          <cell r="K142">
            <v>20000000</v>
          </cell>
        </row>
        <row r="143">
          <cell r="B143" t="str">
            <v>C30008</v>
          </cell>
          <cell r="C143" t="str">
            <v>Upah Pasang Lampu</v>
          </cell>
          <cell r="D143" t="str">
            <v>Ls</v>
          </cell>
          <cell r="E143">
            <v>500000</v>
          </cell>
          <cell r="J143">
            <v>500000</v>
          </cell>
          <cell r="K143">
            <v>500000</v>
          </cell>
        </row>
        <row r="144">
          <cell r="B144" t="str">
            <v>C30009</v>
          </cell>
          <cell r="C144" t="str">
            <v>Premi ritese (Hotmix)</v>
          </cell>
          <cell r="D144" t="str">
            <v>rit</v>
          </cell>
          <cell r="E144">
            <v>5000</v>
          </cell>
          <cell r="J144">
            <v>5000</v>
          </cell>
          <cell r="K144">
            <v>5000</v>
          </cell>
        </row>
        <row r="145">
          <cell r="B145" t="str">
            <v>C10010</v>
          </cell>
          <cell r="C145" t="str">
            <v>Assisten Laborat</v>
          </cell>
          <cell r="D145" t="str">
            <v>Bln</v>
          </cell>
          <cell r="E145">
            <v>1500000</v>
          </cell>
          <cell r="J145">
            <v>1500000</v>
          </cell>
          <cell r="K145">
            <v>1500000</v>
          </cell>
        </row>
        <row r="146">
          <cell r="B146" t="str">
            <v>C10009</v>
          </cell>
          <cell r="C146" t="str">
            <v>Laborat</v>
          </cell>
          <cell r="D146" t="str">
            <v>Bulan</v>
          </cell>
          <cell r="E146">
            <v>2500000</v>
          </cell>
          <cell r="J146">
            <v>2500000</v>
          </cell>
          <cell r="K146">
            <v>2500000</v>
          </cell>
        </row>
        <row r="147">
          <cell r="B147" t="str">
            <v>C20015</v>
          </cell>
          <cell r="C147" t="str">
            <v>Upah pek. Expansion joint Baja sudut</v>
          </cell>
          <cell r="D147" t="str">
            <v>M1</v>
          </cell>
          <cell r="E147">
            <v>30000</v>
          </cell>
          <cell r="J147">
            <v>30000</v>
          </cell>
          <cell r="K147">
            <v>30000</v>
          </cell>
        </row>
        <row r="148">
          <cell r="B148" t="str">
            <v>C20016</v>
          </cell>
          <cell r="C148" t="str">
            <v>Upah pancang galam L=4 m'</v>
          </cell>
          <cell r="D148" t="str">
            <v>btg</v>
          </cell>
          <cell r="E148">
            <v>5000</v>
          </cell>
          <cell r="J148">
            <v>5000</v>
          </cell>
          <cell r="K148">
            <v>5000</v>
          </cell>
        </row>
        <row r="149">
          <cell r="B149" t="str">
            <v>C20017</v>
          </cell>
          <cell r="C149" t="str">
            <v>Upah pancang galam L=7 m'</v>
          </cell>
          <cell r="D149" t="str">
            <v>btg</v>
          </cell>
          <cell r="E149">
            <v>15000</v>
          </cell>
          <cell r="J149">
            <v>15000</v>
          </cell>
          <cell r="K149">
            <v>15000</v>
          </cell>
        </row>
        <row r="150">
          <cell r="B150" t="str">
            <v>C20018</v>
          </cell>
          <cell r="C150" t="str">
            <v>Unloading tiang pancang pipa baja dia. 500</v>
          </cell>
          <cell r="D150" t="str">
            <v>kg</v>
          </cell>
          <cell r="E150">
            <v>450</v>
          </cell>
          <cell r="J150">
            <v>450</v>
          </cell>
          <cell r="K150">
            <v>450</v>
          </cell>
        </row>
        <row r="151">
          <cell r="B151" t="str">
            <v>C20019</v>
          </cell>
          <cell r="C151" t="str">
            <v>Upah galian manual</v>
          </cell>
          <cell r="D151" t="str">
            <v>m3</v>
          </cell>
          <cell r="E151">
            <v>10000</v>
          </cell>
          <cell r="J151">
            <v>10000</v>
          </cell>
          <cell r="K151">
            <v>10000</v>
          </cell>
        </row>
        <row r="152">
          <cell r="B152" t="str">
            <v>C20020</v>
          </cell>
          <cell r="C152" t="str">
            <v>Upah borong pemasangan Baja Struktur</v>
          </cell>
          <cell r="D152" t="str">
            <v>kg</v>
          </cell>
          <cell r="E152">
            <v>2500</v>
          </cell>
          <cell r="J152">
            <v>2500</v>
          </cell>
          <cell r="K152">
            <v>2500</v>
          </cell>
        </row>
        <row r="153">
          <cell r="B153" t="str">
            <v>C20021</v>
          </cell>
          <cell r="C153" t="str">
            <v>Upah borong pemasangan perletakan Elastomerik</v>
          </cell>
          <cell r="D153" t="str">
            <v>buah</v>
          </cell>
          <cell r="E153">
            <v>100000</v>
          </cell>
          <cell r="J153">
            <v>100000</v>
          </cell>
          <cell r="K153">
            <v>100000</v>
          </cell>
        </row>
        <row r="154">
          <cell r="B154" t="str">
            <v>C20022</v>
          </cell>
          <cell r="C154" t="str">
            <v>Upah perancah</v>
          </cell>
          <cell r="D154" t="str">
            <v>m3</v>
          </cell>
          <cell r="E154">
            <v>20000</v>
          </cell>
          <cell r="J154">
            <v>20000</v>
          </cell>
          <cell r="K154">
            <v>20000</v>
          </cell>
        </row>
        <row r="155">
          <cell r="B155" t="str">
            <v>C20023</v>
          </cell>
          <cell r="C155" t="str">
            <v>Upah pengelasan profil pengaku</v>
          </cell>
          <cell r="D155" t="str">
            <v>titik</v>
          </cell>
          <cell r="E155">
            <v>150000</v>
          </cell>
          <cell r="J155">
            <v>150000</v>
          </cell>
          <cell r="K155">
            <v>150000</v>
          </cell>
        </row>
        <row r="156">
          <cell r="B156" t="str">
            <v>C20025</v>
          </cell>
          <cell r="C156" t="str">
            <v>Upah pembuatan sepatu tiang pacang</v>
          </cell>
          <cell r="D156" t="str">
            <v>buah</v>
          </cell>
          <cell r="E156">
            <v>50000</v>
          </cell>
          <cell r="J156">
            <v>50000</v>
          </cell>
          <cell r="K156">
            <v>50000</v>
          </cell>
        </row>
        <row r="161">
          <cell r="B161" t="str">
            <v>D</v>
          </cell>
          <cell r="C161" t="str">
            <v>EQUIPMENT</v>
          </cell>
        </row>
        <row r="163">
          <cell r="B163" t="str">
            <v>D10001</v>
          </cell>
          <cell r="C163" t="str">
            <v>Excavator 0.9 m3</v>
          </cell>
          <cell r="D163" t="str">
            <v>jam</v>
          </cell>
          <cell r="E163">
            <v>250000</v>
          </cell>
          <cell r="I163">
            <v>17857.142857142859</v>
          </cell>
          <cell r="J163">
            <v>267857.14285714284</v>
          </cell>
          <cell r="K163">
            <v>267857.14</v>
          </cell>
        </row>
        <row r="164">
          <cell r="B164" t="str">
            <v>D10002</v>
          </cell>
          <cell r="C164" t="str">
            <v>Bulldozer</v>
          </cell>
          <cell r="D164" t="str">
            <v>jam</v>
          </cell>
          <cell r="E164">
            <v>250000</v>
          </cell>
          <cell r="I164">
            <v>17857.142857142859</v>
          </cell>
          <cell r="J164">
            <v>267857.14285714284</v>
          </cell>
          <cell r="K164">
            <v>267857.14</v>
          </cell>
        </row>
        <row r="165">
          <cell r="B165" t="str">
            <v>D10003</v>
          </cell>
          <cell r="C165" t="str">
            <v>Compactor</v>
          </cell>
          <cell r="D165" t="str">
            <v>jam</v>
          </cell>
          <cell r="E165">
            <v>175000</v>
          </cell>
          <cell r="I165">
            <v>17857.142857142859</v>
          </cell>
          <cell r="J165">
            <v>192857.14285714287</v>
          </cell>
          <cell r="K165">
            <v>192857.14</v>
          </cell>
        </row>
        <row r="166">
          <cell r="B166" t="str">
            <v>D10004</v>
          </cell>
          <cell r="C166" t="str">
            <v>Dump truck 6 ton</v>
          </cell>
          <cell r="D166" t="str">
            <v>jam</v>
          </cell>
          <cell r="E166">
            <v>75000</v>
          </cell>
          <cell r="I166">
            <v>10000</v>
          </cell>
          <cell r="J166">
            <v>85000</v>
          </cell>
          <cell r="K166">
            <v>85000</v>
          </cell>
        </row>
        <row r="167">
          <cell r="B167" t="str">
            <v>D10005</v>
          </cell>
          <cell r="C167" t="str">
            <v>Dump truck 8 ton</v>
          </cell>
          <cell r="D167" t="str">
            <v>jam</v>
          </cell>
          <cell r="E167">
            <v>95000</v>
          </cell>
          <cell r="I167">
            <v>10000</v>
          </cell>
          <cell r="J167">
            <v>105000</v>
          </cell>
          <cell r="K167">
            <v>105000</v>
          </cell>
        </row>
        <row r="168">
          <cell r="B168" t="str">
            <v>D10006</v>
          </cell>
          <cell r="C168" t="str">
            <v>Dump truck 12 ton</v>
          </cell>
          <cell r="D168" t="str">
            <v>jam</v>
          </cell>
          <cell r="E168">
            <v>125000</v>
          </cell>
          <cell r="I168">
            <v>10000</v>
          </cell>
          <cell r="J168">
            <v>135000</v>
          </cell>
          <cell r="K168">
            <v>135000</v>
          </cell>
        </row>
        <row r="169">
          <cell r="B169" t="str">
            <v>D10007</v>
          </cell>
          <cell r="C169" t="str">
            <v>Water tank truck</v>
          </cell>
          <cell r="D169" t="str">
            <v>jam</v>
          </cell>
          <cell r="E169">
            <v>75000</v>
          </cell>
          <cell r="I169">
            <v>10000</v>
          </cell>
          <cell r="J169">
            <v>85000</v>
          </cell>
          <cell r="K169">
            <v>85000</v>
          </cell>
        </row>
        <row r="170">
          <cell r="B170" t="str">
            <v>D10008</v>
          </cell>
          <cell r="C170" t="str">
            <v>Tandem Roller</v>
          </cell>
          <cell r="D170" t="str">
            <v>jam</v>
          </cell>
          <cell r="E170">
            <v>130000</v>
          </cell>
          <cell r="I170">
            <v>17857.142857142859</v>
          </cell>
          <cell r="J170">
            <v>147857.14285714287</v>
          </cell>
          <cell r="K170">
            <v>147857.14000000001</v>
          </cell>
        </row>
        <row r="171">
          <cell r="B171" t="str">
            <v>D10009</v>
          </cell>
          <cell r="C171" t="str">
            <v>Motor Grader</v>
          </cell>
          <cell r="D171" t="str">
            <v>jam</v>
          </cell>
          <cell r="E171">
            <v>225000</v>
          </cell>
          <cell r="I171">
            <v>17857.142857142859</v>
          </cell>
          <cell r="J171">
            <v>242857.14285714287</v>
          </cell>
          <cell r="K171">
            <v>242857.14</v>
          </cell>
        </row>
        <row r="172">
          <cell r="B172" t="str">
            <v>D10010</v>
          </cell>
          <cell r="C172" t="str">
            <v>Sheep foot roller</v>
          </cell>
          <cell r="D172" t="str">
            <v>jam</v>
          </cell>
          <cell r="E172">
            <v>150000</v>
          </cell>
          <cell r="I172">
            <v>17857.142857142859</v>
          </cell>
          <cell r="J172">
            <v>167857.14285714287</v>
          </cell>
          <cell r="K172">
            <v>167857.14</v>
          </cell>
        </row>
        <row r="173">
          <cell r="B173" t="str">
            <v>D10011</v>
          </cell>
          <cell r="C173" t="str">
            <v>Wheel Loader 1.2 m3</v>
          </cell>
          <cell r="D173" t="str">
            <v>jam</v>
          </cell>
          <cell r="E173">
            <v>225000</v>
          </cell>
          <cell r="I173">
            <v>17857.142857142859</v>
          </cell>
          <cell r="J173">
            <v>242857.14285714287</v>
          </cell>
          <cell r="K173">
            <v>242857.14</v>
          </cell>
        </row>
        <row r="174">
          <cell r="B174" t="str">
            <v>D10012</v>
          </cell>
          <cell r="C174" t="str">
            <v>Concrete mixer 300 ltr</v>
          </cell>
          <cell r="D174" t="str">
            <v>jam</v>
          </cell>
          <cell r="E174">
            <v>50000</v>
          </cell>
          <cell r="J174">
            <v>50000</v>
          </cell>
          <cell r="K174">
            <v>50000</v>
          </cell>
        </row>
        <row r="175">
          <cell r="B175" t="str">
            <v>D10013</v>
          </cell>
          <cell r="C175" t="str">
            <v>Water pump</v>
          </cell>
          <cell r="D175" t="str">
            <v>unit</v>
          </cell>
          <cell r="E175">
            <v>6000000</v>
          </cell>
          <cell r="J175">
            <v>6000000</v>
          </cell>
          <cell r="K175">
            <v>6000000</v>
          </cell>
        </row>
        <row r="176">
          <cell r="B176" t="str">
            <v>D20001</v>
          </cell>
          <cell r="C176" t="str">
            <v>AMP (Asphalt Mixing Plant)</v>
          </cell>
          <cell r="D176" t="str">
            <v>jam</v>
          </cell>
          <cell r="E176">
            <v>225000</v>
          </cell>
          <cell r="I176">
            <v>21428.571428571428</v>
          </cell>
          <cell r="J176">
            <v>246428.57142857142</v>
          </cell>
          <cell r="K176">
            <v>246428.57</v>
          </cell>
        </row>
        <row r="177">
          <cell r="B177" t="str">
            <v>D20002</v>
          </cell>
          <cell r="C177" t="str">
            <v>Genset 400 kVA</v>
          </cell>
          <cell r="D177" t="str">
            <v>jam</v>
          </cell>
          <cell r="E177">
            <v>130000</v>
          </cell>
          <cell r="I177">
            <v>10000</v>
          </cell>
          <cell r="J177">
            <v>140000</v>
          </cell>
          <cell r="K177">
            <v>140000</v>
          </cell>
        </row>
        <row r="178">
          <cell r="B178" t="str">
            <v>D20003</v>
          </cell>
          <cell r="C178" t="str">
            <v>Air Compressor 250 cfm</v>
          </cell>
          <cell r="D178" t="str">
            <v>jam</v>
          </cell>
          <cell r="E178">
            <v>55000</v>
          </cell>
          <cell r="I178">
            <v>10000</v>
          </cell>
          <cell r="J178">
            <v>65000</v>
          </cell>
          <cell r="K178">
            <v>65000</v>
          </cell>
        </row>
        <row r="179">
          <cell r="B179" t="str">
            <v>D20004</v>
          </cell>
          <cell r="C179" t="str">
            <v>Asphalt Sprayer</v>
          </cell>
          <cell r="D179" t="str">
            <v>jam</v>
          </cell>
          <cell r="E179">
            <v>70000</v>
          </cell>
          <cell r="I179">
            <v>17857.142857142859</v>
          </cell>
          <cell r="J179">
            <v>87857.142857142855</v>
          </cell>
          <cell r="K179">
            <v>87857.14</v>
          </cell>
        </row>
        <row r="180">
          <cell r="B180" t="str">
            <v>D20005</v>
          </cell>
          <cell r="C180" t="str">
            <v>Asphalt Finisher</v>
          </cell>
          <cell r="D180" t="str">
            <v>jam</v>
          </cell>
          <cell r="E180">
            <v>200000</v>
          </cell>
          <cell r="I180">
            <v>17857.142857142859</v>
          </cell>
          <cell r="J180">
            <v>217857.14285714287</v>
          </cell>
          <cell r="K180">
            <v>217857.14</v>
          </cell>
        </row>
        <row r="181">
          <cell r="B181" t="str">
            <v>D20006</v>
          </cell>
          <cell r="C181" t="str">
            <v>Pneumatic Tire Roller</v>
          </cell>
          <cell r="D181" t="str">
            <v>jam</v>
          </cell>
          <cell r="E181">
            <v>150000</v>
          </cell>
          <cell r="I181">
            <v>17857.142857142859</v>
          </cell>
          <cell r="J181">
            <v>167857.14285714287</v>
          </cell>
          <cell r="K181">
            <v>167857.14</v>
          </cell>
        </row>
        <row r="182">
          <cell r="B182" t="str">
            <v>D20007</v>
          </cell>
          <cell r="C182" t="str">
            <v>Soil Stabilizier</v>
          </cell>
          <cell r="D182" t="str">
            <v>jam</v>
          </cell>
          <cell r="E182">
            <v>350000</v>
          </cell>
          <cell r="J182">
            <v>350000</v>
          </cell>
          <cell r="K182">
            <v>350000</v>
          </cell>
        </row>
        <row r="183">
          <cell r="B183" t="str">
            <v>D10014</v>
          </cell>
          <cell r="C183" t="str">
            <v>Baby Roller</v>
          </cell>
          <cell r="D183" t="str">
            <v>hari</v>
          </cell>
          <cell r="E183">
            <v>500000</v>
          </cell>
          <cell r="J183">
            <v>500000</v>
          </cell>
          <cell r="K183">
            <v>500000</v>
          </cell>
        </row>
        <row r="184">
          <cell r="B184" t="str">
            <v>D30001</v>
          </cell>
          <cell r="C184" t="str">
            <v>Alat bantu pembesian</v>
          </cell>
          <cell r="D184" t="str">
            <v>kg</v>
          </cell>
          <cell r="E184">
            <v>100</v>
          </cell>
          <cell r="J184">
            <v>100</v>
          </cell>
          <cell r="K184">
            <v>100</v>
          </cell>
        </row>
        <row r="185">
          <cell r="B185" t="str">
            <v>D30002</v>
          </cell>
          <cell r="C185" t="str">
            <v>Alat bantu pengecoran</v>
          </cell>
          <cell r="D185" t="str">
            <v>m3</v>
          </cell>
          <cell r="E185">
            <v>10000</v>
          </cell>
          <cell r="J185">
            <v>10000</v>
          </cell>
          <cell r="K185">
            <v>10000</v>
          </cell>
        </row>
        <row r="186">
          <cell r="B186" t="str">
            <v>D10015</v>
          </cell>
          <cell r="C186" t="str">
            <v>Mesin potong rumput</v>
          </cell>
          <cell r="D186" t="str">
            <v>bulan</v>
          </cell>
          <cell r="E186">
            <v>2000000</v>
          </cell>
          <cell r="J186">
            <v>2000000</v>
          </cell>
          <cell r="K186">
            <v>2000000</v>
          </cell>
        </row>
        <row r="187">
          <cell r="B187" t="str">
            <v>D10016</v>
          </cell>
          <cell r="C187" t="str">
            <v>Concrete Cutter</v>
          </cell>
          <cell r="D187" t="str">
            <v>unit</v>
          </cell>
          <cell r="E187">
            <v>8500000</v>
          </cell>
          <cell r="J187">
            <v>8500000</v>
          </cell>
          <cell r="K187">
            <v>8500000</v>
          </cell>
        </row>
        <row r="188">
          <cell r="B188" t="str">
            <v>D10017</v>
          </cell>
          <cell r="C188" t="str">
            <v>Stamper</v>
          </cell>
          <cell r="D188" t="str">
            <v>unit</v>
          </cell>
          <cell r="E188">
            <v>10000000</v>
          </cell>
          <cell r="J188">
            <v>10000000</v>
          </cell>
          <cell r="K188">
            <v>10000000</v>
          </cell>
        </row>
        <row r="189">
          <cell r="B189" t="str">
            <v>D30004</v>
          </cell>
          <cell r="C189" t="str">
            <v>Pesawat Rig</v>
          </cell>
          <cell r="D189" t="str">
            <v>unit</v>
          </cell>
          <cell r="E189">
            <v>5000000</v>
          </cell>
          <cell r="J189">
            <v>5000000</v>
          </cell>
          <cell r="K189">
            <v>5000000</v>
          </cell>
        </row>
        <row r="190">
          <cell r="B190" t="str">
            <v>D30005</v>
          </cell>
          <cell r="C190" t="str">
            <v>Pesawat HT</v>
          </cell>
          <cell r="D190" t="str">
            <v>unit</v>
          </cell>
          <cell r="E190">
            <v>1500000</v>
          </cell>
          <cell r="J190">
            <v>1500000</v>
          </cell>
          <cell r="K190">
            <v>1500000</v>
          </cell>
        </row>
        <row r="191">
          <cell r="B191" t="str">
            <v>D10018</v>
          </cell>
          <cell r="C191" t="str">
            <v>Genset 25 kVA</v>
          </cell>
          <cell r="D191" t="str">
            <v>bulan</v>
          </cell>
          <cell r="E191">
            <v>5000000</v>
          </cell>
          <cell r="J191">
            <v>5000000</v>
          </cell>
          <cell r="K191">
            <v>5000000</v>
          </cell>
        </row>
        <row r="192">
          <cell r="B192" t="str">
            <v>D10019</v>
          </cell>
          <cell r="C192" t="str">
            <v>Alat Laboratorium</v>
          </cell>
          <cell r="D192" t="str">
            <v>Set</v>
          </cell>
          <cell r="E192">
            <v>35000000</v>
          </cell>
          <cell r="J192">
            <v>35000000</v>
          </cell>
          <cell r="K192">
            <v>35000000</v>
          </cell>
        </row>
        <row r="193">
          <cell r="B193" t="str">
            <v>D10020</v>
          </cell>
          <cell r="C193" t="str">
            <v>Perabotan &amp; Layanan Lab</v>
          </cell>
          <cell r="D193" t="str">
            <v>Set</v>
          </cell>
          <cell r="E193">
            <v>10000000</v>
          </cell>
          <cell r="J193">
            <v>10000000</v>
          </cell>
          <cell r="K193">
            <v>10000000</v>
          </cell>
        </row>
        <row r="194">
          <cell r="B194" t="str">
            <v>D10021</v>
          </cell>
          <cell r="C194" t="str">
            <v>Perlengkapan Base Camp</v>
          </cell>
          <cell r="D194" t="str">
            <v>Ls</v>
          </cell>
          <cell r="E194">
            <v>20000000</v>
          </cell>
          <cell r="J194">
            <v>20000000</v>
          </cell>
          <cell r="K194">
            <v>20000000</v>
          </cell>
        </row>
        <row r="195">
          <cell r="B195" t="str">
            <v>D30006</v>
          </cell>
          <cell r="C195" t="str">
            <v>Theodolite</v>
          </cell>
          <cell r="D195" t="str">
            <v>unit</v>
          </cell>
          <cell r="E195">
            <v>35000000</v>
          </cell>
          <cell r="J195">
            <v>35000000</v>
          </cell>
          <cell r="K195">
            <v>35000000</v>
          </cell>
        </row>
        <row r="196">
          <cell r="B196" t="str">
            <v>D30007</v>
          </cell>
          <cell r="C196" t="str">
            <v>Waterpass</v>
          </cell>
          <cell r="D196" t="str">
            <v>unit</v>
          </cell>
          <cell r="E196">
            <v>15000000</v>
          </cell>
          <cell r="J196">
            <v>15000000</v>
          </cell>
          <cell r="K196">
            <v>15000000</v>
          </cell>
        </row>
        <row r="197">
          <cell r="B197" t="str">
            <v>D30008</v>
          </cell>
          <cell r="C197" t="str">
            <v>Bak Ukur</v>
          </cell>
          <cell r="D197" t="str">
            <v>unit</v>
          </cell>
          <cell r="E197">
            <v>750000</v>
          </cell>
          <cell r="J197">
            <v>750000</v>
          </cell>
          <cell r="K197">
            <v>750000</v>
          </cell>
        </row>
        <row r="198">
          <cell r="B198" t="str">
            <v>D10022</v>
          </cell>
          <cell r="C198" t="str">
            <v>Concrete Vibrator</v>
          </cell>
          <cell r="D198" t="str">
            <v>Bulan</v>
          </cell>
          <cell r="E198">
            <v>5000000</v>
          </cell>
          <cell r="J198">
            <v>5000000</v>
          </cell>
          <cell r="K198">
            <v>5000000</v>
          </cell>
        </row>
        <row r="199">
          <cell r="B199" t="str">
            <v>D10023</v>
          </cell>
          <cell r="C199" t="str">
            <v>Concrete Pump</v>
          </cell>
          <cell r="D199" t="str">
            <v>Hari</v>
          </cell>
          <cell r="E199">
            <v>3000000</v>
          </cell>
          <cell r="J199">
            <v>3000000</v>
          </cell>
          <cell r="K199">
            <v>3000000</v>
          </cell>
        </row>
        <row r="200">
          <cell r="B200" t="str">
            <v>D10024</v>
          </cell>
          <cell r="C200" t="str">
            <v>Jack Hammer</v>
          </cell>
          <cell r="D200" t="str">
            <v>jam</v>
          </cell>
          <cell r="E200">
            <v>15000</v>
          </cell>
          <cell r="J200">
            <v>15000</v>
          </cell>
          <cell r="K200">
            <v>15000</v>
          </cell>
        </row>
        <row r="206">
          <cell r="B206" t="str">
            <v>E</v>
          </cell>
          <cell r="C206" t="str">
            <v>SUB CONTRACTOR</v>
          </cell>
        </row>
        <row r="208">
          <cell r="B208" t="str">
            <v>E10001</v>
          </cell>
          <cell r="C208" t="str">
            <v>Mobdemob Excavator</v>
          </cell>
          <cell r="D208" t="str">
            <v>unit</v>
          </cell>
          <cell r="E208">
            <v>3000000</v>
          </cell>
          <cell r="J208">
            <v>3000000</v>
          </cell>
          <cell r="K208">
            <v>3000000</v>
          </cell>
        </row>
        <row r="209">
          <cell r="B209" t="str">
            <v>E10002</v>
          </cell>
          <cell r="C209" t="str">
            <v>Mobdemob Bulldozer</v>
          </cell>
          <cell r="D209" t="str">
            <v>unit</v>
          </cell>
          <cell r="E209">
            <v>3000000</v>
          </cell>
          <cell r="J209">
            <v>3000000</v>
          </cell>
          <cell r="K209">
            <v>3000000</v>
          </cell>
        </row>
        <row r="210">
          <cell r="B210" t="str">
            <v>E10003</v>
          </cell>
          <cell r="C210" t="str">
            <v>Mobdemob Compactor</v>
          </cell>
          <cell r="D210" t="str">
            <v>unit</v>
          </cell>
          <cell r="E210">
            <v>3000000</v>
          </cell>
          <cell r="J210">
            <v>3000000</v>
          </cell>
          <cell r="K210">
            <v>3000000</v>
          </cell>
        </row>
        <row r="211">
          <cell r="B211" t="str">
            <v>E10004</v>
          </cell>
          <cell r="C211" t="str">
            <v>Mobdemob Motor Grader</v>
          </cell>
          <cell r="D211" t="str">
            <v>unit</v>
          </cell>
          <cell r="E211">
            <v>3000000</v>
          </cell>
          <cell r="J211">
            <v>3000000</v>
          </cell>
          <cell r="K211">
            <v>3000000</v>
          </cell>
        </row>
        <row r="212">
          <cell r="B212" t="str">
            <v>E10005</v>
          </cell>
          <cell r="C212" t="str">
            <v>Mobdemob Water tank truck</v>
          </cell>
          <cell r="D212" t="str">
            <v>unit</v>
          </cell>
          <cell r="E212">
            <v>400000</v>
          </cell>
          <cell r="J212">
            <v>400000</v>
          </cell>
          <cell r="K212">
            <v>400000</v>
          </cell>
        </row>
        <row r="213">
          <cell r="B213" t="str">
            <v>E10006</v>
          </cell>
          <cell r="C213" t="str">
            <v>Mobdemob Concrete Mixer</v>
          </cell>
          <cell r="D213" t="str">
            <v>unit</v>
          </cell>
          <cell r="E213">
            <v>500000</v>
          </cell>
          <cell r="J213">
            <v>500000</v>
          </cell>
          <cell r="K213">
            <v>500000</v>
          </cell>
        </row>
        <row r="214">
          <cell r="B214" t="str">
            <v>E10007</v>
          </cell>
          <cell r="C214" t="str">
            <v>Mobdemob Air Compressor</v>
          </cell>
          <cell r="D214" t="str">
            <v>unit</v>
          </cell>
          <cell r="E214">
            <v>2000000</v>
          </cell>
          <cell r="J214">
            <v>2000000</v>
          </cell>
          <cell r="K214">
            <v>2000000</v>
          </cell>
        </row>
        <row r="215">
          <cell r="B215" t="str">
            <v>E10008</v>
          </cell>
          <cell r="C215" t="str">
            <v>Mobdemob Asphalt Sprayer</v>
          </cell>
          <cell r="D215" t="str">
            <v>unit</v>
          </cell>
          <cell r="E215">
            <v>3000000</v>
          </cell>
          <cell r="J215">
            <v>3000000</v>
          </cell>
          <cell r="K215">
            <v>3000000</v>
          </cell>
        </row>
        <row r="216">
          <cell r="B216" t="str">
            <v>E10009</v>
          </cell>
          <cell r="C216" t="str">
            <v>Mobdemob AMP</v>
          </cell>
          <cell r="D216" t="str">
            <v>unit</v>
          </cell>
          <cell r="E216">
            <v>75000000</v>
          </cell>
          <cell r="J216">
            <v>75000000</v>
          </cell>
          <cell r="K216">
            <v>75000000</v>
          </cell>
        </row>
        <row r="217">
          <cell r="B217" t="str">
            <v>E10010</v>
          </cell>
          <cell r="C217" t="str">
            <v>Mobdemob Stone Crusher</v>
          </cell>
          <cell r="D217" t="str">
            <v>unit</v>
          </cell>
          <cell r="E217">
            <v>30000000</v>
          </cell>
          <cell r="J217">
            <v>30000000</v>
          </cell>
          <cell r="K217">
            <v>30000000</v>
          </cell>
        </row>
        <row r="218">
          <cell r="B218" t="str">
            <v>E10011</v>
          </cell>
          <cell r="C218" t="str">
            <v>Mobdemob Asphalt Finisher</v>
          </cell>
          <cell r="D218" t="str">
            <v>unit</v>
          </cell>
          <cell r="E218">
            <v>3000000</v>
          </cell>
          <cell r="J218">
            <v>3000000</v>
          </cell>
          <cell r="K218">
            <v>3000000</v>
          </cell>
        </row>
        <row r="219">
          <cell r="B219" t="str">
            <v>E10012</v>
          </cell>
          <cell r="C219" t="str">
            <v>Mobdemob Tandem Roller</v>
          </cell>
          <cell r="D219" t="str">
            <v>unit</v>
          </cell>
          <cell r="E219">
            <v>3000000</v>
          </cell>
          <cell r="J219">
            <v>3000000</v>
          </cell>
          <cell r="K219">
            <v>3000000</v>
          </cell>
        </row>
        <row r="220">
          <cell r="B220" t="str">
            <v>E10013</v>
          </cell>
          <cell r="C220" t="str">
            <v>Mobdemob Pneumatic Tire Roller</v>
          </cell>
          <cell r="D220" t="str">
            <v>unit</v>
          </cell>
          <cell r="E220">
            <v>3000000</v>
          </cell>
          <cell r="J220">
            <v>3000000</v>
          </cell>
          <cell r="K220">
            <v>3000000</v>
          </cell>
        </row>
        <row r="221">
          <cell r="B221" t="str">
            <v>E10014</v>
          </cell>
          <cell r="C221" t="str">
            <v>Mobdemob Dump Truck</v>
          </cell>
          <cell r="D221" t="str">
            <v>unit</v>
          </cell>
          <cell r="E221">
            <v>400000</v>
          </cell>
          <cell r="J221">
            <v>400000</v>
          </cell>
          <cell r="K221">
            <v>400000</v>
          </cell>
        </row>
        <row r="222">
          <cell r="B222" t="str">
            <v>E20001</v>
          </cell>
          <cell r="C222" t="str">
            <v>Subkon Tanah Urugan</v>
          </cell>
          <cell r="D222" t="str">
            <v>m3</v>
          </cell>
          <cell r="E222">
            <v>35000</v>
          </cell>
          <cell r="J222">
            <v>35000</v>
          </cell>
          <cell r="K222">
            <v>35000</v>
          </cell>
        </row>
        <row r="223">
          <cell r="B223" t="str">
            <v>E20002</v>
          </cell>
          <cell r="C223" t="str">
            <v>Subkon angkut tanah</v>
          </cell>
          <cell r="D223" t="str">
            <v>m3</v>
          </cell>
          <cell r="E223">
            <v>2000</v>
          </cell>
          <cell r="J223">
            <v>2000</v>
          </cell>
          <cell r="K223">
            <v>2000</v>
          </cell>
        </row>
        <row r="224">
          <cell r="B224" t="str">
            <v>E20003</v>
          </cell>
          <cell r="C224" t="str">
            <v>Subkon angkut Hotmix</v>
          </cell>
          <cell r="D224" t="str">
            <v>ton</v>
          </cell>
          <cell r="E224">
            <v>22500</v>
          </cell>
          <cell r="J224">
            <v>22500</v>
          </cell>
          <cell r="K224">
            <v>22500</v>
          </cell>
        </row>
        <row r="225">
          <cell r="B225" t="str">
            <v>E20004</v>
          </cell>
          <cell r="C225" t="str">
            <v>Subkon tebar semen</v>
          </cell>
          <cell r="D225" t="str">
            <v>ton</v>
          </cell>
          <cell r="E225">
            <v>187500</v>
          </cell>
          <cell r="J225">
            <v>187500</v>
          </cell>
          <cell r="K225">
            <v>187500</v>
          </cell>
        </row>
        <row r="226">
          <cell r="B226" t="str">
            <v>E20005</v>
          </cell>
          <cell r="C226" t="str">
            <v>Subkon angkutan Agregate</v>
          </cell>
          <cell r="D226" t="str">
            <v>m3/km</v>
          </cell>
          <cell r="E226">
            <v>2000</v>
          </cell>
          <cell r="J226">
            <v>2000</v>
          </cell>
          <cell r="K226">
            <v>2000</v>
          </cell>
        </row>
        <row r="227">
          <cell r="B227" t="str">
            <v>E20006</v>
          </cell>
          <cell r="C227" t="str">
            <v>Subkon Pasangan Batu</v>
          </cell>
          <cell r="D227" t="str">
            <v>m3</v>
          </cell>
          <cell r="E227">
            <v>450000</v>
          </cell>
          <cell r="J227">
            <v>450000</v>
          </cell>
          <cell r="K227">
            <v>450000</v>
          </cell>
        </row>
        <row r="228">
          <cell r="B228" t="str">
            <v>E20007</v>
          </cell>
          <cell r="C228" t="str">
            <v>Subkon Marka Jalan Thermoplastic</v>
          </cell>
          <cell r="D228" t="str">
            <v>m2</v>
          </cell>
          <cell r="E228">
            <v>70000</v>
          </cell>
          <cell r="J228">
            <v>70000</v>
          </cell>
          <cell r="K228">
            <v>70000</v>
          </cell>
        </row>
        <row r="229">
          <cell r="B229" t="str">
            <v>E20008</v>
          </cell>
          <cell r="C229" t="str">
            <v>Subkon Galian Tanah (alat)</v>
          </cell>
          <cell r="D229" t="str">
            <v>m3</v>
          </cell>
          <cell r="E229">
            <v>5500</v>
          </cell>
          <cell r="J229">
            <v>5500</v>
          </cell>
          <cell r="K229">
            <v>5500</v>
          </cell>
        </row>
        <row r="230">
          <cell r="B230" t="str">
            <v>E30001</v>
          </cell>
          <cell r="C230" t="str">
            <v>Sewa Kantor</v>
          </cell>
          <cell r="D230" t="str">
            <v>unit.thn</v>
          </cell>
          <cell r="E230">
            <v>25000000</v>
          </cell>
          <cell r="J230">
            <v>25000000</v>
          </cell>
          <cell r="K230">
            <v>25000000</v>
          </cell>
        </row>
        <row r="231">
          <cell r="B231" t="str">
            <v>E30002</v>
          </cell>
          <cell r="C231" t="str">
            <v>Gudang</v>
          </cell>
          <cell r="D231" t="str">
            <v>m2</v>
          </cell>
          <cell r="E231">
            <v>350000</v>
          </cell>
          <cell r="J231">
            <v>350000</v>
          </cell>
          <cell r="K231">
            <v>350000</v>
          </cell>
        </row>
        <row r="232">
          <cell r="B232" t="str">
            <v>E30003</v>
          </cell>
          <cell r="C232" t="str">
            <v>Sewa Mess Staff</v>
          </cell>
          <cell r="D232" t="str">
            <v>unit.bln</v>
          </cell>
          <cell r="E232">
            <v>2500000</v>
          </cell>
          <cell r="J232">
            <v>2500000</v>
          </cell>
          <cell r="K232">
            <v>2500000</v>
          </cell>
        </row>
        <row r="233">
          <cell r="B233" t="str">
            <v>E30004</v>
          </cell>
          <cell r="C233" t="str">
            <v>Sewa tanah</v>
          </cell>
          <cell r="D233" t="str">
            <v>m2</v>
          </cell>
          <cell r="E233">
            <v>2000</v>
          </cell>
          <cell r="J233">
            <v>2000</v>
          </cell>
          <cell r="K233">
            <v>2000</v>
          </cell>
        </row>
        <row r="234">
          <cell r="B234" t="str">
            <v>E30005</v>
          </cell>
          <cell r="C234" t="str">
            <v>Sewa lahan base camp</v>
          </cell>
          <cell r="D234" t="str">
            <v>unit</v>
          </cell>
          <cell r="E234">
            <v>5000000</v>
          </cell>
          <cell r="J234">
            <v>5000000</v>
          </cell>
          <cell r="K234">
            <v>5000000</v>
          </cell>
        </row>
        <row r="235">
          <cell r="B235" t="str">
            <v>E20009</v>
          </cell>
          <cell r="C235" t="str">
            <v>Subkon Erection AMP</v>
          </cell>
          <cell r="D235" t="str">
            <v>unit</v>
          </cell>
          <cell r="E235">
            <v>25000000</v>
          </cell>
          <cell r="J235">
            <v>25000000</v>
          </cell>
          <cell r="K235">
            <v>25000000</v>
          </cell>
        </row>
        <row r="236">
          <cell r="B236" t="str">
            <v>E20010</v>
          </cell>
          <cell r="C236" t="str">
            <v>Subkon Erection Stone Crusher</v>
          </cell>
          <cell r="D236" t="str">
            <v>unit</v>
          </cell>
          <cell r="E236">
            <v>20000000</v>
          </cell>
          <cell r="J236">
            <v>20000000</v>
          </cell>
          <cell r="K236">
            <v>20000000</v>
          </cell>
        </row>
        <row r="237">
          <cell r="B237" t="str">
            <v>E30006</v>
          </cell>
          <cell r="C237" t="str">
            <v>Sewa lahan AMP</v>
          </cell>
          <cell r="D237" t="str">
            <v>tahun</v>
          </cell>
          <cell r="E237">
            <v>50000000</v>
          </cell>
          <cell r="J237">
            <v>50000000</v>
          </cell>
          <cell r="K237">
            <v>50000000</v>
          </cell>
        </row>
        <row r="238">
          <cell r="B238" t="str">
            <v>E10015</v>
          </cell>
          <cell r="C238" t="str">
            <v>Mobdemob Lokal Area</v>
          </cell>
          <cell r="D238" t="str">
            <v>unit</v>
          </cell>
          <cell r="E238">
            <v>1000000</v>
          </cell>
          <cell r="J238">
            <v>1000000</v>
          </cell>
          <cell r="K238">
            <v>1000000</v>
          </cell>
        </row>
        <row r="239">
          <cell r="B239" t="str">
            <v>E30007</v>
          </cell>
          <cell r="C239" t="str">
            <v>Base camp</v>
          </cell>
          <cell r="D239" t="str">
            <v>m2</v>
          </cell>
          <cell r="E239">
            <v>400000</v>
          </cell>
          <cell r="J239">
            <v>400000</v>
          </cell>
          <cell r="K239">
            <v>400000</v>
          </cell>
        </row>
        <row r="240">
          <cell r="B240" t="str">
            <v>E30008</v>
          </cell>
          <cell r="C240" t="str">
            <v>Bengkel</v>
          </cell>
          <cell r="D240" t="str">
            <v>m2</v>
          </cell>
          <cell r="E240">
            <v>350000</v>
          </cell>
          <cell r="J240">
            <v>350000</v>
          </cell>
          <cell r="K240">
            <v>350000</v>
          </cell>
        </row>
        <row r="241">
          <cell r="B241" t="str">
            <v>E30009</v>
          </cell>
          <cell r="C241" t="str">
            <v>Gudang</v>
          </cell>
          <cell r="D241" t="str">
            <v>m2</v>
          </cell>
          <cell r="E241">
            <v>350000</v>
          </cell>
          <cell r="J241">
            <v>350000</v>
          </cell>
          <cell r="K241">
            <v>350000</v>
          </cell>
        </row>
        <row r="242">
          <cell r="B242" t="str">
            <v>E30010</v>
          </cell>
          <cell r="C242" t="str">
            <v>Ruang Laboratorium</v>
          </cell>
          <cell r="D242" t="str">
            <v>m2</v>
          </cell>
          <cell r="E242">
            <v>450000</v>
          </cell>
          <cell r="J242">
            <v>450000</v>
          </cell>
          <cell r="K242">
            <v>450000</v>
          </cell>
        </row>
        <row r="243">
          <cell r="B243" t="str">
            <v>E20011</v>
          </cell>
          <cell r="C243" t="str">
            <v>Subkon Pek. Bekisting</v>
          </cell>
          <cell r="D243" t="str">
            <v>M2</v>
          </cell>
          <cell r="E243">
            <v>60000</v>
          </cell>
          <cell r="J243">
            <v>60000</v>
          </cell>
          <cell r="K243">
            <v>60000</v>
          </cell>
        </row>
        <row r="244">
          <cell r="B244" t="str">
            <v>E20012</v>
          </cell>
          <cell r="C244" t="str">
            <v>Subkon Pancang Pipa Baja Dia. 500, darat tegak</v>
          </cell>
          <cell r="D244" t="str">
            <v>m'</v>
          </cell>
          <cell r="E244">
            <v>60000</v>
          </cell>
          <cell r="J244">
            <v>60000</v>
          </cell>
          <cell r="K244">
            <v>60000</v>
          </cell>
        </row>
        <row r="245">
          <cell r="B245" t="str">
            <v>E20013</v>
          </cell>
          <cell r="C245" t="str">
            <v>Subkon Handling Pipa Baja Dia. 500</v>
          </cell>
          <cell r="D245" t="str">
            <v>m'</v>
          </cell>
          <cell r="E245">
            <v>25000</v>
          </cell>
          <cell r="J245">
            <v>25000</v>
          </cell>
          <cell r="K245">
            <v>25000</v>
          </cell>
        </row>
        <row r="246">
          <cell r="B246" t="str">
            <v>E20014</v>
          </cell>
          <cell r="C246" t="str">
            <v>Subkon Pancang Pipa Baja Dia. 500, darat miring</v>
          </cell>
          <cell r="D246" t="str">
            <v>m'</v>
          </cell>
          <cell r="E246">
            <v>85000</v>
          </cell>
          <cell r="J246">
            <v>85000</v>
          </cell>
          <cell r="K246">
            <v>85000</v>
          </cell>
        </row>
        <row r="247">
          <cell r="B247" t="str">
            <v>E20015</v>
          </cell>
          <cell r="C247" t="str">
            <v>Subkon Pancang Pipa Baja Dia. 500, sungai tegak</v>
          </cell>
          <cell r="D247" t="str">
            <v>m'</v>
          </cell>
          <cell r="E247">
            <v>140000</v>
          </cell>
          <cell r="J247">
            <v>140000</v>
          </cell>
          <cell r="K247">
            <v>140000</v>
          </cell>
        </row>
        <row r="248">
          <cell r="B248" t="str">
            <v>E20016</v>
          </cell>
          <cell r="C248" t="str">
            <v>Subkon Pancang Pipa Baja Dia. 500, sungai miring</v>
          </cell>
          <cell r="D248" t="str">
            <v>m'</v>
          </cell>
          <cell r="E248">
            <v>165000</v>
          </cell>
          <cell r="J248">
            <v>165000</v>
          </cell>
          <cell r="K248">
            <v>165000</v>
          </cell>
        </row>
        <row r="249">
          <cell r="B249" t="str">
            <v>E20017</v>
          </cell>
          <cell r="C249" t="str">
            <v>Subkon Penyambungan</v>
          </cell>
          <cell r="D249" t="str">
            <v>titik</v>
          </cell>
          <cell r="E249">
            <v>150000</v>
          </cell>
          <cell r="J249">
            <v>150000</v>
          </cell>
          <cell r="K249">
            <v>150000</v>
          </cell>
        </row>
        <row r="250">
          <cell r="B250" t="str">
            <v>E20018</v>
          </cell>
          <cell r="C250" t="str">
            <v>Subkon Pemotongan</v>
          </cell>
          <cell r="D250" t="str">
            <v>buah</v>
          </cell>
          <cell r="E250">
            <v>100000</v>
          </cell>
          <cell r="J250">
            <v>100000</v>
          </cell>
          <cell r="K250">
            <v>100000</v>
          </cell>
        </row>
        <row r="251">
          <cell r="B251" t="str">
            <v>E20019</v>
          </cell>
          <cell r="C251" t="str">
            <v>Subkon Plesteran</v>
          </cell>
          <cell r="D251" t="str">
            <v>m2</v>
          </cell>
          <cell r="E251">
            <v>13000</v>
          </cell>
          <cell r="J251">
            <v>13000</v>
          </cell>
          <cell r="K251">
            <v>13000</v>
          </cell>
        </row>
        <row r="252">
          <cell r="B252" t="str">
            <v>E20020</v>
          </cell>
          <cell r="C252" t="str">
            <v>Sub Pemeliharaan Rutin Jembatan</v>
          </cell>
          <cell r="D252" t="str">
            <v>Ls</v>
          </cell>
          <cell r="E252">
            <v>30000000</v>
          </cell>
          <cell r="J252">
            <v>30000000</v>
          </cell>
          <cell r="K252">
            <v>30000000</v>
          </cell>
        </row>
        <row r="253">
          <cell r="B253" t="str">
            <v>E20021</v>
          </cell>
          <cell r="C253" t="str">
            <v>Sub Pemeliharaan Bahu Jalan</v>
          </cell>
          <cell r="D253" t="str">
            <v>Ls</v>
          </cell>
          <cell r="E253">
            <v>100000000</v>
          </cell>
          <cell r="J253">
            <v>100000000</v>
          </cell>
          <cell r="K253">
            <v>100000000</v>
          </cell>
        </row>
        <row r="254">
          <cell r="B254" t="str">
            <v>E20022</v>
          </cell>
          <cell r="C254" t="str">
            <v>Sub Pemeliharaan Rutin Selokan, Sal Air, Galian &amp; Timbunan</v>
          </cell>
          <cell r="D254" t="str">
            <v>Ls</v>
          </cell>
          <cell r="E254">
            <v>50000000</v>
          </cell>
          <cell r="J254">
            <v>50000000</v>
          </cell>
          <cell r="K254">
            <v>50000000</v>
          </cell>
        </row>
        <row r="255">
          <cell r="B255" t="str">
            <v>E10023</v>
          </cell>
          <cell r="C255" t="str">
            <v>Mobdemob Alat Pancang</v>
          </cell>
          <cell r="D255" t="str">
            <v>set</v>
          </cell>
          <cell r="E255">
            <v>30000000</v>
          </cell>
          <cell r="J255">
            <v>30000000</v>
          </cell>
          <cell r="K255">
            <v>30000000</v>
          </cell>
        </row>
        <row r="256">
          <cell r="B256" t="str">
            <v>E30011</v>
          </cell>
          <cell r="C256" t="str">
            <v>Kantor Direksi</v>
          </cell>
          <cell r="D256" t="str">
            <v>m2</v>
          </cell>
          <cell r="E256">
            <v>100000</v>
          </cell>
          <cell r="J256">
            <v>100000</v>
          </cell>
          <cell r="K256">
            <v>100000</v>
          </cell>
        </row>
        <row r="257">
          <cell r="B257" t="str">
            <v>E30012</v>
          </cell>
          <cell r="C257" t="str">
            <v>Perabot dan layanan Direksi</v>
          </cell>
          <cell r="D257" t="str">
            <v>set</v>
          </cell>
          <cell r="E257">
            <v>5000000</v>
          </cell>
          <cell r="J257">
            <v>5000000</v>
          </cell>
          <cell r="K257">
            <v>5000000</v>
          </cell>
        </row>
        <row r="258">
          <cell r="B258" t="str">
            <v>E30013</v>
          </cell>
          <cell r="C258" t="str">
            <v>Pengadaan Komputer dan Printer</v>
          </cell>
          <cell r="D258" t="str">
            <v>set</v>
          </cell>
          <cell r="E258">
            <v>7000000</v>
          </cell>
          <cell r="J258">
            <v>7000000</v>
          </cell>
          <cell r="K258">
            <v>7000000</v>
          </cell>
        </row>
        <row r="259">
          <cell r="B259" t="str">
            <v>E30014</v>
          </cell>
          <cell r="C259" t="str">
            <v>Pengadaan kend. roda 2, 125 cc</v>
          </cell>
          <cell r="D259" t="str">
            <v>buah</v>
          </cell>
          <cell r="E259">
            <v>13500000</v>
          </cell>
          <cell r="J259">
            <v>13500000</v>
          </cell>
          <cell r="K259">
            <v>13500000</v>
          </cell>
        </row>
        <row r="266">
          <cell r="B266" t="str">
            <v>STOP</v>
          </cell>
          <cell r="C266" t="str">
            <v>Grand Total &gt;&gt;&gt;&gt;&gt;&gt;&gt;&gt;&gt;&gt;&gt;&gt;&gt;&gt;&gt;&gt;&gt;&gt;&gt;&gt;&gt;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Martapura"/>
      <sheetName val="hsbu"/>
      <sheetName val="analis"/>
    </sheetNames>
    <sheetDataSet>
      <sheetData sheetId="0"/>
      <sheetData sheetId="1"/>
      <sheetData sheetId="2" refreshError="1">
        <row r="27">
          <cell r="G27">
            <v>79460</v>
          </cell>
        </row>
        <row r="32">
          <cell r="G32">
            <v>34000</v>
          </cell>
        </row>
        <row r="49">
          <cell r="G49">
            <v>5250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at"/>
      <sheetName val="Cover Back Up"/>
      <sheetName val="Cover"/>
      <sheetName val="Bab VIII"/>
      <sheetName val="Bab VII"/>
      <sheetName val="Bab VI"/>
      <sheetName val="Bab V"/>
      <sheetName val="Bab IV"/>
      <sheetName val="Bab III"/>
      <sheetName val="Uang"/>
      <sheetName val="Bab II"/>
      <sheetName val="Bab I"/>
      <sheetName val="Monthly Certificate"/>
      <sheetName val="Rahasia"/>
      <sheetName val="Rab"/>
      <sheetName val="STATUS"/>
      <sheetName val="Bulanan"/>
      <sheetName val="FINISHING"/>
      <sheetName val="cal borepile"/>
      <sheetName val="5-Peralatan"/>
      <sheetName val="HB "/>
      <sheetName val="ANALISA"/>
      <sheetName val="hrg sat"/>
      <sheetName val="H.Satuan"/>
      <sheetName val="SB"/>
      <sheetName val="RAB "/>
      <sheetName val="APBDes"/>
      <sheetName val="Sheet1"/>
      <sheetName val="H S D"/>
      <sheetName val="Jadwa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B2" t="str">
            <v>NO</v>
          </cell>
          <cell r="C2" t="str">
            <v>URAIAN PEKERJAAN</v>
          </cell>
          <cell r="D2" t="str">
            <v>SAT</v>
          </cell>
          <cell r="E2" t="str">
            <v>VOL. KONTRAK</v>
          </cell>
          <cell r="F2" t="str">
            <v>VOL. CCO-1</v>
          </cell>
          <cell r="G2" t="str">
            <v>HARGA SATUAN</v>
          </cell>
          <cell r="H2" t="str">
            <v>JUMLAH HARGA</v>
          </cell>
        </row>
        <row r="3">
          <cell r="G3" t="str">
            <v>(Rp)</v>
          </cell>
          <cell r="H3" t="str">
            <v>(Rp)</v>
          </cell>
        </row>
        <row r="5">
          <cell r="A5">
            <v>1</v>
          </cell>
          <cell r="B5" t="str">
            <v>I</v>
          </cell>
          <cell r="C5" t="str">
            <v>UMUM</v>
          </cell>
        </row>
        <row r="6">
          <cell r="A6">
            <v>2</v>
          </cell>
          <cell r="B6" t="str">
            <v>1.1</v>
          </cell>
          <cell r="C6" t="str">
            <v>Mobilisasi</v>
          </cell>
          <cell r="D6" t="str">
            <v>Ls</v>
          </cell>
          <cell r="E6">
            <v>1</v>
          </cell>
          <cell r="F6">
            <v>0</v>
          </cell>
          <cell r="G6">
            <v>436535000</v>
          </cell>
          <cell r="H6">
            <v>0</v>
          </cell>
          <cell r="I6">
            <v>0</v>
          </cell>
        </row>
        <row r="7">
          <cell r="A7">
            <v>3</v>
          </cell>
          <cell r="B7" t="str">
            <v>1.1a</v>
          </cell>
          <cell r="C7" t="str">
            <v>Mobilisasi</v>
          </cell>
          <cell r="D7" t="str">
            <v>Ls</v>
          </cell>
          <cell r="F7">
            <v>1</v>
          </cell>
          <cell r="G7">
            <v>244090000</v>
          </cell>
          <cell r="H7">
            <v>244090000</v>
          </cell>
          <cell r="I7">
            <v>1.0862925816794039E-2</v>
          </cell>
        </row>
        <row r="8">
          <cell r="A8">
            <v>4</v>
          </cell>
          <cell r="H8">
            <v>0</v>
          </cell>
          <cell r="I8">
            <v>0</v>
          </cell>
        </row>
        <row r="9">
          <cell r="A9">
            <v>5</v>
          </cell>
          <cell r="B9" t="str">
            <v>II</v>
          </cell>
          <cell r="C9" t="str">
            <v>DRAINASE</v>
          </cell>
          <cell r="H9">
            <v>0</v>
          </cell>
          <cell r="I9">
            <v>0</v>
          </cell>
        </row>
        <row r="10">
          <cell r="A10">
            <v>6</v>
          </cell>
          <cell r="B10">
            <v>2.1</v>
          </cell>
          <cell r="C10" t="str">
            <v xml:space="preserve">Pekerjaan Galian untuk Selokan Drainase &amp; Saluran Air </v>
          </cell>
          <cell r="D10" t="str">
            <v>m³</v>
          </cell>
          <cell r="E10">
            <v>12000</v>
          </cell>
          <cell r="F10">
            <v>12051.38</v>
          </cell>
          <cell r="G10">
            <v>38712.15</v>
          </cell>
          <cell r="H10">
            <v>466534830.26999998</v>
          </cell>
          <cell r="I10">
            <v>2.0762559925329212E-2</v>
          </cell>
        </row>
        <row r="11">
          <cell r="A11">
            <v>7</v>
          </cell>
          <cell r="B11">
            <v>2.2000000000000002</v>
          </cell>
          <cell r="C11" t="str">
            <v>Pekerjaan Pasangan Batu Dengan Mortar</v>
          </cell>
          <cell r="D11" t="str">
            <v>m³</v>
          </cell>
          <cell r="E11">
            <v>2000</v>
          </cell>
          <cell r="F11">
            <v>1099.78600000292</v>
          </cell>
          <cell r="G11">
            <v>496728.92</v>
          </cell>
          <cell r="H11">
            <v>546295512.00999999</v>
          </cell>
          <cell r="I11">
            <v>2.4312211155771014E-2</v>
          </cell>
        </row>
        <row r="12">
          <cell r="A12">
            <v>8</v>
          </cell>
          <cell r="H12">
            <v>0</v>
          </cell>
          <cell r="I12">
            <v>0</v>
          </cell>
        </row>
        <row r="13">
          <cell r="A13">
            <v>9</v>
          </cell>
          <cell r="B13" t="str">
            <v>III</v>
          </cell>
          <cell r="C13" t="str">
            <v>PEKERJAAN TANAH</v>
          </cell>
          <cell r="H13">
            <v>0</v>
          </cell>
          <cell r="I13">
            <v>0</v>
          </cell>
        </row>
        <row r="14">
          <cell r="A14">
            <v>10</v>
          </cell>
          <cell r="B14">
            <v>3.1</v>
          </cell>
          <cell r="C14" t="str">
            <v>Galian Biasa</v>
          </cell>
          <cell r="D14" t="str">
            <v>m³</v>
          </cell>
          <cell r="E14">
            <v>104250</v>
          </cell>
          <cell r="F14">
            <v>114675</v>
          </cell>
          <cell r="G14">
            <v>39072.33</v>
          </cell>
          <cell r="H14">
            <v>4480619442.75</v>
          </cell>
          <cell r="I14">
            <v>0.19940446810552787</v>
          </cell>
        </row>
        <row r="15">
          <cell r="A15">
            <v>11</v>
          </cell>
          <cell r="B15" t="str">
            <v>3.1a</v>
          </cell>
          <cell r="C15" t="str">
            <v>Galian Biasa</v>
          </cell>
          <cell r="D15" t="str">
            <v>m³</v>
          </cell>
          <cell r="F15">
            <v>44488.018485128203</v>
          </cell>
          <cell r="G15">
            <v>39000</v>
          </cell>
          <cell r="H15">
            <v>1735032720.9200001</v>
          </cell>
          <cell r="I15">
            <v>7.7215501401385861E-2</v>
          </cell>
        </row>
        <row r="16">
          <cell r="A16">
            <v>12</v>
          </cell>
          <cell r="B16">
            <v>3.2</v>
          </cell>
          <cell r="C16" t="str">
            <v>Galian Batu</v>
          </cell>
          <cell r="D16" t="str">
            <v>m³</v>
          </cell>
          <cell r="E16">
            <v>20850</v>
          </cell>
          <cell r="F16">
            <v>22935</v>
          </cell>
          <cell r="G16">
            <v>127351.33</v>
          </cell>
          <cell r="H16">
            <v>2920802753.5500002</v>
          </cell>
          <cell r="I16">
            <v>0.12998674110902295</v>
          </cell>
        </row>
        <row r="17">
          <cell r="A17">
            <v>13</v>
          </cell>
          <cell r="B17" t="str">
            <v>3.2a</v>
          </cell>
          <cell r="C17" t="str">
            <v>Galian Batu</v>
          </cell>
          <cell r="D17" t="str">
            <v>m³</v>
          </cell>
          <cell r="F17">
            <v>23450.128338835464</v>
          </cell>
          <cell r="G17">
            <v>110242.18</v>
          </cell>
          <cell r="H17">
            <v>2585193269.3499999</v>
          </cell>
          <cell r="I17">
            <v>0.11505085299284813</v>
          </cell>
        </row>
        <row r="18">
          <cell r="A18">
            <v>14</v>
          </cell>
          <cell r="B18">
            <v>3.3</v>
          </cell>
          <cell r="C18" t="str">
            <v>Timbunan Biasa dari selain sumber bahan</v>
          </cell>
          <cell r="D18" t="str">
            <v>m³</v>
          </cell>
          <cell r="E18">
            <v>13600</v>
          </cell>
          <cell r="F18">
            <v>14960</v>
          </cell>
          <cell r="G18">
            <v>74846.81</v>
          </cell>
          <cell r="H18">
            <v>1119708277.5999999</v>
          </cell>
          <cell r="I18">
            <v>4.9831242394276803E-2</v>
          </cell>
        </row>
        <row r="19">
          <cell r="A19">
            <v>15</v>
          </cell>
          <cell r="B19" t="str">
            <v>3.3a</v>
          </cell>
          <cell r="C19" t="str">
            <v>Timbunan Biasa dari selain sumber bahan</v>
          </cell>
          <cell r="D19" t="str">
            <v>m³</v>
          </cell>
          <cell r="F19">
            <v>762.15</v>
          </cell>
          <cell r="G19">
            <v>72087.820000000007</v>
          </cell>
          <cell r="H19">
            <v>54941732.009999998</v>
          </cell>
          <cell r="I19">
            <v>2.4451143392634211E-3</v>
          </cell>
        </row>
        <row r="20">
          <cell r="A20">
            <v>16</v>
          </cell>
          <cell r="B20">
            <v>3.4</v>
          </cell>
          <cell r="C20" t="str">
            <v>Timbunan Pilihan</v>
          </cell>
          <cell r="D20" t="str">
            <v>m³</v>
          </cell>
          <cell r="E20">
            <v>12750</v>
          </cell>
          <cell r="F20">
            <v>6260</v>
          </cell>
          <cell r="G20">
            <v>116131.5888747893</v>
          </cell>
          <cell r="H20">
            <v>726983746.36000001</v>
          </cell>
          <cell r="I20">
            <v>3.2353519221285973E-2</v>
          </cell>
        </row>
        <row r="21">
          <cell r="A21">
            <v>17</v>
          </cell>
          <cell r="B21">
            <v>3.5</v>
          </cell>
          <cell r="C21" t="str">
            <v>Penyiapan Badan jalan</v>
          </cell>
          <cell r="D21" t="str">
            <v>m²</v>
          </cell>
          <cell r="E21">
            <v>170000</v>
          </cell>
          <cell r="F21">
            <v>82729.600000000006</v>
          </cell>
          <cell r="G21">
            <v>3111.91</v>
          </cell>
          <cell r="H21">
            <v>257447069.53999999</v>
          </cell>
          <cell r="I21">
            <v>1.1457365800172216E-2</v>
          </cell>
        </row>
        <row r="22">
          <cell r="A22">
            <v>18</v>
          </cell>
          <cell r="H22">
            <v>0</v>
          </cell>
          <cell r="I22">
            <v>0</v>
          </cell>
        </row>
        <row r="23">
          <cell r="A23">
            <v>19</v>
          </cell>
          <cell r="B23" t="str">
            <v>IV</v>
          </cell>
          <cell r="C23" t="str">
            <v>PELEBARAN PERKERASAN DAN BAHU JALAN</v>
          </cell>
          <cell r="H23">
            <v>0</v>
          </cell>
          <cell r="I23">
            <v>0</v>
          </cell>
        </row>
        <row r="24">
          <cell r="A24">
            <v>20</v>
          </cell>
          <cell r="B24">
            <v>4.0999999999999996</v>
          </cell>
          <cell r="C24" t="str">
            <v>Lapis Pondasi Agregat Kelas B</v>
          </cell>
          <cell r="D24" t="str">
            <v>m³</v>
          </cell>
          <cell r="E24">
            <v>6800</v>
          </cell>
          <cell r="G24">
            <v>255323.43277843742</v>
          </cell>
          <cell r="H24">
            <v>0</v>
          </cell>
          <cell r="I24">
            <v>0</v>
          </cell>
        </row>
        <row r="25">
          <cell r="A25">
            <v>21</v>
          </cell>
          <cell r="H25">
            <v>0</v>
          </cell>
          <cell r="I25">
            <v>0</v>
          </cell>
        </row>
        <row r="26">
          <cell r="A26">
            <v>22</v>
          </cell>
          <cell r="B26" t="str">
            <v>V</v>
          </cell>
          <cell r="C26" t="str">
            <v>PERKERASAN BERBUTIR</v>
          </cell>
          <cell r="H26">
            <v>0</v>
          </cell>
          <cell r="I26">
            <v>0</v>
          </cell>
        </row>
        <row r="27">
          <cell r="A27">
            <v>23</v>
          </cell>
          <cell r="B27">
            <v>5.0999999999999996</v>
          </cell>
          <cell r="C27" t="str">
            <v>Lapis Pondasi Agregat Kelas A</v>
          </cell>
          <cell r="D27" t="str">
            <v>m³</v>
          </cell>
          <cell r="E27">
            <v>1800</v>
          </cell>
          <cell r="F27">
            <v>1980</v>
          </cell>
          <cell r="G27">
            <v>283225.96999999997</v>
          </cell>
          <cell r="H27">
            <v>560787420.60000002</v>
          </cell>
          <cell r="I27">
            <v>2.4957155757995318E-2</v>
          </cell>
        </row>
        <row r="28">
          <cell r="A28">
            <v>24</v>
          </cell>
          <cell r="B28" t="str">
            <v>5.1a</v>
          </cell>
          <cell r="C28" t="str">
            <v>Lapis Pondasi Agregat Kelas A</v>
          </cell>
          <cell r="D28" t="str">
            <v>m³</v>
          </cell>
          <cell r="F28">
            <v>882.3</v>
          </cell>
          <cell r="G28">
            <v>283200</v>
          </cell>
          <cell r="H28">
            <v>249867360</v>
          </cell>
          <cell r="I28">
            <v>1.112004013158331E-2</v>
          </cell>
        </row>
        <row r="29">
          <cell r="A29">
            <v>25</v>
          </cell>
          <cell r="B29">
            <v>5.2</v>
          </cell>
          <cell r="C29" t="str">
            <v>Lapis Pondasi Agregat Kelas B</v>
          </cell>
          <cell r="D29" t="str">
            <v>m³</v>
          </cell>
          <cell r="E29">
            <v>8720.57</v>
          </cell>
          <cell r="G29">
            <v>275094.11</v>
          </cell>
          <cell r="H29">
            <v>0</v>
          </cell>
          <cell r="I29">
            <v>0</v>
          </cell>
        </row>
        <row r="30">
          <cell r="A30">
            <v>26</v>
          </cell>
          <cell r="B30">
            <v>5.3</v>
          </cell>
          <cell r="C30" t="str">
            <v>Lapis Pondasi Agregat Kelas C</v>
          </cell>
          <cell r="D30" t="str">
            <v>m³</v>
          </cell>
          <cell r="E30">
            <v>6300</v>
          </cell>
          <cell r="F30">
            <v>6930</v>
          </cell>
          <cell r="G30">
            <v>209803.00108063305</v>
          </cell>
          <cell r="H30">
            <v>1453934797.49</v>
          </cell>
          <cell r="I30">
            <v>6.4705583381495901E-2</v>
          </cell>
        </row>
        <row r="31">
          <cell r="A31">
            <v>27</v>
          </cell>
          <cell r="B31" t="str">
            <v>5.3a</v>
          </cell>
          <cell r="C31" t="str">
            <v>Lapis Pondasi Agregat Kelas C</v>
          </cell>
          <cell r="D31" t="str">
            <v>m³</v>
          </cell>
          <cell r="F31">
            <v>10432.799999999999</v>
          </cell>
          <cell r="G31">
            <v>209750</v>
          </cell>
          <cell r="H31">
            <v>2188279800</v>
          </cell>
          <cell r="I31">
            <v>9.7386706271411758E-2</v>
          </cell>
        </row>
        <row r="32">
          <cell r="A32">
            <v>28</v>
          </cell>
          <cell r="H32">
            <v>0</v>
          </cell>
          <cell r="I32">
            <v>0</v>
          </cell>
        </row>
        <row r="33">
          <cell r="A33">
            <v>29</v>
          </cell>
          <cell r="B33" t="str">
            <v>VI</v>
          </cell>
          <cell r="C33" t="str">
            <v>PERKERASAN ASPAL</v>
          </cell>
          <cell r="H33">
            <v>0</v>
          </cell>
          <cell r="I33">
            <v>0</v>
          </cell>
        </row>
        <row r="34">
          <cell r="A34">
            <v>30</v>
          </cell>
          <cell r="B34">
            <v>6.1</v>
          </cell>
          <cell r="C34" t="str">
            <v>Lapis Resap Pengikat (prime coat)</v>
          </cell>
          <cell r="D34" t="str">
            <v>Ltr</v>
          </cell>
          <cell r="E34">
            <v>7200</v>
          </cell>
          <cell r="G34">
            <v>10528.39</v>
          </cell>
          <cell r="H34">
            <v>0</v>
          </cell>
          <cell r="I34">
            <v>0</v>
          </cell>
        </row>
        <row r="35">
          <cell r="A35">
            <v>31</v>
          </cell>
          <cell r="B35">
            <v>6.2</v>
          </cell>
          <cell r="C35" t="str">
            <v>Lataston - Lapis Pondasi (HRS - Base)</v>
          </cell>
          <cell r="D35" t="str">
            <v>m³</v>
          </cell>
          <cell r="E35">
            <v>450</v>
          </cell>
          <cell r="G35">
            <v>1830134.25</v>
          </cell>
          <cell r="H35">
            <v>0</v>
          </cell>
          <cell r="I35">
            <v>0</v>
          </cell>
        </row>
        <row r="36">
          <cell r="A36">
            <v>32</v>
          </cell>
          <cell r="B36">
            <v>6.3</v>
          </cell>
          <cell r="C36" t="str">
            <v>Lapis Penetrasi Macadam</v>
          </cell>
          <cell r="D36" t="str">
            <v>m³</v>
          </cell>
          <cell r="E36">
            <v>2520</v>
          </cell>
          <cell r="F36">
            <v>846</v>
          </cell>
          <cell r="G36">
            <v>755367.84821887256</v>
          </cell>
          <cell r="H36">
            <v>639041199.59000003</v>
          </cell>
          <cell r="I36">
            <v>2.843974413135009E-2</v>
          </cell>
        </row>
        <row r="37">
          <cell r="A37">
            <v>33</v>
          </cell>
          <cell r="H37">
            <v>0</v>
          </cell>
          <cell r="I37">
            <v>0</v>
          </cell>
        </row>
        <row r="38">
          <cell r="A38">
            <v>34</v>
          </cell>
          <cell r="B38" t="str">
            <v>VII</v>
          </cell>
          <cell r="C38" t="str">
            <v>STRUKTUR</v>
          </cell>
          <cell r="H38">
            <v>0</v>
          </cell>
          <cell r="I38">
            <v>0</v>
          </cell>
        </row>
        <row r="39">
          <cell r="A39">
            <v>35</v>
          </cell>
          <cell r="B39">
            <v>7.1</v>
          </cell>
          <cell r="C39" t="str">
            <v xml:space="preserve">Beton K 250 </v>
          </cell>
          <cell r="D39" t="str">
            <v>m³</v>
          </cell>
          <cell r="E39">
            <v>114.24</v>
          </cell>
          <cell r="F39">
            <v>125.66399999999999</v>
          </cell>
          <cell r="G39">
            <v>771104.55</v>
          </cell>
          <cell r="H39">
            <v>96900082.170000002</v>
          </cell>
          <cell r="I39">
            <v>4.312419207070985E-3</v>
          </cell>
        </row>
        <row r="40">
          <cell r="A40">
            <v>36</v>
          </cell>
          <cell r="B40" t="str">
            <v>7.1a</v>
          </cell>
          <cell r="C40" t="str">
            <v xml:space="preserve">Beton K 250 </v>
          </cell>
          <cell r="D40" t="str">
            <v>m³</v>
          </cell>
          <cell r="F40">
            <v>86.041600000000003</v>
          </cell>
          <cell r="G40">
            <v>771000</v>
          </cell>
          <cell r="H40">
            <v>66338073.600000001</v>
          </cell>
          <cell r="I40">
            <v>2.9522945321226722E-3</v>
          </cell>
        </row>
        <row r="41">
          <cell r="A41">
            <v>37</v>
          </cell>
          <cell r="B41">
            <v>7.2</v>
          </cell>
          <cell r="C41" t="str">
            <v>Baja Tulangan U -24 Polos</v>
          </cell>
          <cell r="D41" t="str">
            <v>Kg</v>
          </cell>
          <cell r="E41">
            <v>14280</v>
          </cell>
          <cell r="F41">
            <v>15708</v>
          </cell>
          <cell r="G41">
            <v>16613.71</v>
          </cell>
          <cell r="H41">
            <v>260968156.68000001</v>
          </cell>
          <cell r="I41">
            <v>1.1614067461019803E-2</v>
          </cell>
        </row>
        <row r="42">
          <cell r="A42">
            <v>38</v>
          </cell>
          <cell r="B42" t="str">
            <v>7.2a</v>
          </cell>
          <cell r="C42" t="str">
            <v>Baja Tulangan U -24 Polos</v>
          </cell>
          <cell r="D42" t="str">
            <v>Kg</v>
          </cell>
          <cell r="F42">
            <v>8404.8300003725162</v>
          </cell>
          <cell r="G42">
            <v>14174.71</v>
          </cell>
          <cell r="H42">
            <v>119136027.84999999</v>
          </cell>
          <cell r="I42">
            <v>5.3020026737763057E-3</v>
          </cell>
        </row>
        <row r="43">
          <cell r="A43">
            <v>39</v>
          </cell>
          <cell r="B43">
            <v>7.3</v>
          </cell>
          <cell r="C43" t="str">
            <v>Pasangan Batu</v>
          </cell>
          <cell r="D43" t="str">
            <v>m³</v>
          </cell>
          <cell r="E43">
            <v>2000</v>
          </cell>
          <cell r="F43">
            <v>2200</v>
          </cell>
          <cell r="G43">
            <v>498368.81</v>
          </cell>
          <cell r="H43">
            <v>1096411382</v>
          </cell>
          <cell r="I43">
            <v>4.8794442653753253E-2</v>
          </cell>
        </row>
        <row r="44">
          <cell r="A44">
            <v>40</v>
          </cell>
          <cell r="B44" t="str">
            <v>7.3a</v>
          </cell>
          <cell r="C44" t="str">
            <v>Pasangan Batu</v>
          </cell>
          <cell r="D44" t="str">
            <v>m³</v>
          </cell>
          <cell r="F44">
            <v>275.58999999999997</v>
          </cell>
          <cell r="G44">
            <v>414951</v>
          </cell>
          <cell r="H44">
            <v>114356346.09</v>
          </cell>
          <cell r="I44">
            <v>5.0892888043561598E-3</v>
          </cell>
        </row>
        <row r="45">
          <cell r="A45">
            <v>41</v>
          </cell>
          <cell r="B45">
            <v>7.4</v>
          </cell>
          <cell r="C45" t="str">
            <v xml:space="preserve">Bronjong </v>
          </cell>
          <cell r="D45" t="str">
            <v>m³</v>
          </cell>
          <cell r="E45">
            <v>900</v>
          </cell>
          <cell r="F45">
            <v>600</v>
          </cell>
          <cell r="G45">
            <v>512924.60169680539</v>
          </cell>
          <cell r="H45">
            <v>307754761.01999998</v>
          </cell>
          <cell r="I45">
            <v>1.3696247854174434E-2</v>
          </cell>
        </row>
        <row r="46">
          <cell r="A46">
            <v>42</v>
          </cell>
          <cell r="H46">
            <v>0</v>
          </cell>
          <cell r="I46">
            <v>0</v>
          </cell>
        </row>
        <row r="47">
          <cell r="A47">
            <v>43</v>
          </cell>
          <cell r="B47" t="str">
            <v>VIII</v>
          </cell>
          <cell r="C47" t="str">
            <v>PENGEMBALIAN KONDISI DAN PEKERJAAN MINOR</v>
          </cell>
          <cell r="H47">
            <v>0</v>
          </cell>
          <cell r="I47">
            <v>0</v>
          </cell>
        </row>
        <row r="48">
          <cell r="A48">
            <v>44</v>
          </cell>
          <cell r="B48">
            <v>8.1</v>
          </cell>
          <cell r="C48" t="str">
            <v>Marka Jalan Thermoplastik</v>
          </cell>
          <cell r="D48" t="str">
            <v>m²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45</v>
          </cell>
          <cell r="B49">
            <v>8.1999999999999993</v>
          </cell>
          <cell r="C49" t="str">
            <v>Rambu Jalan tunggal Dengan Permukaan Pemantul Engineering Grade</v>
          </cell>
          <cell r="D49" t="str">
            <v>Buah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</v>
          </cell>
          <cell r="B50">
            <v>8.3000000000000007</v>
          </cell>
          <cell r="C50" t="str">
            <v>Patok Pengarah</v>
          </cell>
          <cell r="D50" t="str">
            <v>Buah</v>
          </cell>
          <cell r="E50">
            <v>1700</v>
          </cell>
          <cell r="F50">
            <v>1172</v>
          </cell>
          <cell r="G50">
            <v>152372.42000000001</v>
          </cell>
          <cell r="H50">
            <v>178580476.24000001</v>
          </cell>
          <cell r="I50">
            <v>7.947504878212424E-3</v>
          </cell>
        </row>
        <row r="51">
          <cell r="A51">
            <v>47</v>
          </cell>
          <cell r="B51">
            <v>8.4</v>
          </cell>
          <cell r="C51" t="str">
            <v>Patok Kilometer</v>
          </cell>
          <cell r="D51" t="str">
            <v>Buah</v>
          </cell>
          <cell r="E51">
            <v>18</v>
          </cell>
          <cell r="G51">
            <v>383889.770565846</v>
          </cell>
          <cell r="H51">
            <v>0</v>
          </cell>
          <cell r="I51">
            <v>0</v>
          </cell>
        </row>
        <row r="53">
          <cell r="G53" t="str">
            <v>TOTAL</v>
          </cell>
          <cell r="H53">
            <v>22470005237.690002</v>
          </cell>
          <cell r="I53">
            <v>0.99999999999999978</v>
          </cell>
        </row>
        <row r="54">
          <cell r="G54" t="str">
            <v>PPN 10 %</v>
          </cell>
          <cell r="H54">
            <v>2247000520</v>
          </cell>
        </row>
        <row r="55">
          <cell r="G55" t="str">
            <v>JUMLAH</v>
          </cell>
          <cell r="H55">
            <v>24717005757.690002</v>
          </cell>
        </row>
      </sheetData>
      <sheetData sheetId="15" refreshError="1"/>
      <sheetData sheetId="16" refreshError="1">
        <row r="3">
          <cell r="B3" t="str">
            <v>PERINCIAN PERHITUNGAN PROGRESS</v>
          </cell>
        </row>
        <row r="5">
          <cell r="B5" t="str">
            <v>Pekerjaan</v>
          </cell>
          <cell r="D5" t="str">
            <v>: PEMBANGUNAN JALAN SEJORONG - TETAR - LUNYUK</v>
          </cell>
          <cell r="O5" t="str">
            <v>SERTIFIKAT</v>
          </cell>
          <cell r="P5">
            <v>39654</v>
          </cell>
        </row>
        <row r="6">
          <cell r="B6" t="str">
            <v>Lokasi</v>
          </cell>
          <cell r="D6" t="str">
            <v>:  SUMBAWA BARAT</v>
          </cell>
          <cell r="O6" t="str">
            <v>TANGGAL</v>
          </cell>
          <cell r="P6">
            <v>39654</v>
          </cell>
        </row>
        <row r="7">
          <cell r="B7" t="str">
            <v>Tahun Anggaran</v>
          </cell>
          <cell r="D7" t="str">
            <v>:  2008</v>
          </cell>
        </row>
        <row r="8">
          <cell r="B8" t="str">
            <v>Nomor Kontrak</v>
          </cell>
          <cell r="D8" t="str">
            <v>:  108/PPK/PJJ-SBW/2008</v>
          </cell>
          <cell r="O8">
            <v>0.23987450725023238</v>
          </cell>
          <cell r="R8">
            <v>0.61774480536378329</v>
          </cell>
        </row>
        <row r="9">
          <cell r="B9" t="str">
            <v>Tanggal Kontrak</v>
          </cell>
          <cell r="D9" t="str">
            <v>:  29 Januari 2008</v>
          </cell>
          <cell r="R9">
            <v>0.46164108733063064</v>
          </cell>
          <cell r="U9">
            <v>7</v>
          </cell>
          <cell r="AK9">
            <v>7</v>
          </cell>
          <cell r="BH9">
            <v>4</v>
          </cell>
        </row>
        <row r="10">
          <cell r="B10" t="str">
            <v>Nomor Amandemen I</v>
          </cell>
          <cell r="AA10">
            <v>0</v>
          </cell>
        </row>
        <row r="11">
          <cell r="B11" t="str">
            <v>Tanggal Amandemen I</v>
          </cell>
          <cell r="R11">
            <v>0.4</v>
          </cell>
          <cell r="U11">
            <v>7</v>
          </cell>
          <cell r="AK11">
            <v>7</v>
          </cell>
          <cell r="BH11">
            <v>4</v>
          </cell>
        </row>
        <row r="12">
          <cell r="B12" t="str">
            <v>Sumber Dana</v>
          </cell>
          <cell r="D12" t="str">
            <v>:  APBN</v>
          </cell>
          <cell r="U12">
            <v>27</v>
          </cell>
          <cell r="AK12">
            <v>50</v>
          </cell>
          <cell r="BH12">
            <v>70</v>
          </cell>
        </row>
        <row r="13">
          <cell r="AK13" t="str">
            <v>AK</v>
          </cell>
          <cell r="BH13" t="str">
            <v>ML</v>
          </cell>
        </row>
        <row r="14">
          <cell r="B14" t="str">
            <v>NO</v>
          </cell>
          <cell r="C14" t="str">
            <v>JENIS PEKERJAAN</v>
          </cell>
          <cell r="F14" t="str">
            <v>SAT.</v>
          </cell>
          <cell r="G14" t="str">
            <v>VOLUME</v>
          </cell>
          <cell r="I14" t="str">
            <v>HARGA SATUAN</v>
          </cell>
          <cell r="J14" t="str">
            <v>JUMLAH HARGA</v>
          </cell>
          <cell r="K14" t="str">
            <v>BOBOT</v>
          </cell>
          <cell r="M14" t="str">
            <v>VOLUME BULANAN</v>
          </cell>
          <cell r="P14" t="str">
            <v>JUMLAH RUPIAH BULANAN</v>
          </cell>
          <cell r="S14" t="str">
            <v>KET.</v>
          </cell>
          <cell r="U14">
            <v>1</v>
          </cell>
          <cell r="V14">
            <v>2</v>
          </cell>
          <cell r="W14">
            <v>3</v>
          </cell>
          <cell r="X14">
            <v>4</v>
          </cell>
          <cell r="Y14">
            <v>5</v>
          </cell>
          <cell r="Z14">
            <v>6</v>
          </cell>
          <cell r="AA14">
            <v>7</v>
          </cell>
          <cell r="AB14">
            <v>8</v>
          </cell>
          <cell r="AC14">
            <v>9</v>
          </cell>
          <cell r="AD14">
            <v>10</v>
          </cell>
          <cell r="AE14">
            <v>11</v>
          </cell>
          <cell r="AF14">
            <v>12</v>
          </cell>
          <cell r="AG14">
            <v>13</v>
          </cell>
          <cell r="AH14">
            <v>14</v>
          </cell>
          <cell r="AI14">
            <v>15</v>
          </cell>
          <cell r="AK14" t="str">
            <v>VOLUME BULANAN</v>
          </cell>
          <cell r="AN14" t="str">
            <v>JUMLAH RUPIAH BULANAN</v>
          </cell>
          <cell r="AQ14" t="str">
            <v>KET.</v>
          </cell>
          <cell r="AR14" t="str">
            <v>AK</v>
          </cell>
          <cell r="BH14" t="str">
            <v>VOLUME BULANAN</v>
          </cell>
          <cell r="BK14" t="str">
            <v>JUMLAH RUPIAH BULANAN</v>
          </cell>
          <cell r="BN14" t="str">
            <v>KET.</v>
          </cell>
          <cell r="BO14" t="str">
            <v>ML</v>
          </cell>
        </row>
        <row r="15">
          <cell r="G15" t="str">
            <v>KONTRAK</v>
          </cell>
          <cell r="H15" t="str">
            <v>CCO-1</v>
          </cell>
          <cell r="M15" t="str">
            <v>s/d BLN LALU</v>
          </cell>
          <cell r="N15" t="str">
            <v>BULAN INI</v>
          </cell>
          <cell r="O15" t="str">
            <v>s/d BLN INI</v>
          </cell>
          <cell r="P15" t="str">
            <v>s/d BLN LALU</v>
          </cell>
          <cell r="Q15" t="str">
            <v>BULAN INI</v>
          </cell>
          <cell r="R15" t="str">
            <v>s/d BLN INI</v>
          </cell>
          <cell r="AK15" t="str">
            <v>s/d BLN LALU</v>
          </cell>
          <cell r="AL15" t="str">
            <v>BULAN INI</v>
          </cell>
          <cell r="AM15" t="str">
            <v>s/d BLN INI</v>
          </cell>
          <cell r="AN15" t="str">
            <v>s/d BLN LALU</v>
          </cell>
          <cell r="AO15" t="str">
            <v>BULAN INI</v>
          </cell>
          <cell r="AP15" t="str">
            <v>s/d BLN INI</v>
          </cell>
          <cell r="AR15">
            <v>1</v>
          </cell>
          <cell r="AS15">
            <v>2</v>
          </cell>
          <cell r="AT15">
            <v>3</v>
          </cell>
          <cell r="AU15">
            <v>4</v>
          </cell>
          <cell r="AV15">
            <v>5</v>
          </cell>
          <cell r="AW15">
            <v>6</v>
          </cell>
          <cell r="AX15">
            <v>7</v>
          </cell>
          <cell r="AY15">
            <v>8</v>
          </cell>
          <cell r="AZ15">
            <v>9</v>
          </cell>
          <cell r="BA15">
            <v>10</v>
          </cell>
          <cell r="BB15">
            <v>11</v>
          </cell>
          <cell r="BC15">
            <v>12</v>
          </cell>
          <cell r="BD15">
            <v>13</v>
          </cell>
          <cell r="BE15">
            <v>14</v>
          </cell>
          <cell r="BF15">
            <v>15</v>
          </cell>
          <cell r="BH15" t="str">
            <v>s/d BLN LALU</v>
          </cell>
          <cell r="BI15" t="str">
            <v>BULAN INI</v>
          </cell>
          <cell r="BJ15" t="str">
            <v>s/d BLN INI</v>
          </cell>
          <cell r="BK15" t="str">
            <v>s/d BLN LALU</v>
          </cell>
          <cell r="BL15" t="str">
            <v>BULAN INI</v>
          </cell>
          <cell r="BM15" t="str">
            <v>s/d BLN INI</v>
          </cell>
          <cell r="BO15">
            <v>1</v>
          </cell>
          <cell r="BP15">
            <v>2</v>
          </cell>
          <cell r="BQ15">
            <v>3</v>
          </cell>
          <cell r="BR15">
            <v>4</v>
          </cell>
          <cell r="BS15">
            <v>5</v>
          </cell>
          <cell r="BT15">
            <v>6</v>
          </cell>
          <cell r="BU15">
            <v>7</v>
          </cell>
          <cell r="BV15">
            <v>8</v>
          </cell>
          <cell r="BW15">
            <v>9</v>
          </cell>
          <cell r="BX15">
            <v>10</v>
          </cell>
          <cell r="BY15">
            <v>11</v>
          </cell>
          <cell r="BZ15">
            <v>12</v>
          </cell>
          <cell r="CA15">
            <v>13</v>
          </cell>
          <cell r="CB15">
            <v>14</v>
          </cell>
          <cell r="CC15">
            <v>15</v>
          </cell>
        </row>
        <row r="16">
          <cell r="K16" t="str">
            <v xml:space="preserve"> ( % )</v>
          </cell>
          <cell r="U16">
            <v>39472</v>
          </cell>
          <cell r="V16">
            <v>39503</v>
          </cell>
          <cell r="W16">
            <v>39532</v>
          </cell>
          <cell r="X16">
            <v>39563</v>
          </cell>
          <cell r="Y16">
            <v>39593</v>
          </cell>
          <cell r="Z16">
            <v>39624</v>
          </cell>
          <cell r="AA16">
            <v>39654</v>
          </cell>
          <cell r="AB16">
            <v>39685</v>
          </cell>
          <cell r="AC16">
            <v>39716</v>
          </cell>
          <cell r="AD16">
            <v>39746</v>
          </cell>
          <cell r="AE16">
            <v>39777</v>
          </cell>
          <cell r="AF16">
            <v>39503</v>
          </cell>
          <cell r="AG16">
            <v>39807</v>
          </cell>
          <cell r="AH16">
            <v>39838</v>
          </cell>
          <cell r="AI16">
            <v>39869</v>
          </cell>
        </row>
        <row r="17">
          <cell r="C17">
            <v>0</v>
          </cell>
          <cell r="I17">
            <v>0</v>
          </cell>
        </row>
        <row r="18">
          <cell r="A18">
            <v>1</v>
          </cell>
          <cell r="B18" t="str">
            <v>I</v>
          </cell>
          <cell r="C18" t="str">
            <v>UMUM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>
            <v>2</v>
          </cell>
          <cell r="B19" t="str">
            <v>1.1</v>
          </cell>
          <cell r="C19" t="str">
            <v>Mobilisasi</v>
          </cell>
          <cell r="F19" t="str">
            <v>Ls</v>
          </cell>
          <cell r="G19">
            <v>1</v>
          </cell>
          <cell r="H19">
            <v>0</v>
          </cell>
          <cell r="I19">
            <v>436535000</v>
          </cell>
          <cell r="J19">
            <v>0</v>
          </cell>
          <cell r="K19">
            <v>0</v>
          </cell>
          <cell r="M19">
            <v>0.54</v>
          </cell>
          <cell r="N19">
            <v>-0.54</v>
          </cell>
          <cell r="O19">
            <v>0</v>
          </cell>
          <cell r="P19">
            <v>235728900.00000003</v>
          </cell>
          <cell r="Q19">
            <v>-235728900.00000003</v>
          </cell>
          <cell r="R19">
            <v>0</v>
          </cell>
          <cell r="V19">
            <v>0.09</v>
          </cell>
          <cell r="W19">
            <v>0.09</v>
          </cell>
          <cell r="X19">
            <v>0.09</v>
          </cell>
          <cell r="Y19">
            <v>0.09</v>
          </cell>
          <cell r="Z19">
            <v>0.18</v>
          </cell>
          <cell r="AA19">
            <v>-0.54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0.27899999999999997</v>
          </cell>
          <cell r="AL19">
            <v>0</v>
          </cell>
          <cell r="AM19">
            <v>0.27899999999999997</v>
          </cell>
          <cell r="AN19">
            <v>121793264.99999999</v>
          </cell>
          <cell r="AO19">
            <v>0</v>
          </cell>
          <cell r="AP19">
            <v>121793264.99999999</v>
          </cell>
          <cell r="AS19">
            <v>0.09</v>
          </cell>
          <cell r="AT19">
            <v>0.09</v>
          </cell>
          <cell r="AU19">
            <v>4.4999999999999998E-2</v>
          </cell>
          <cell r="AV19">
            <v>5.3999999999999999E-2</v>
          </cell>
          <cell r="BG19">
            <v>0.09</v>
          </cell>
          <cell r="BH19">
            <v>0</v>
          </cell>
          <cell r="BI19">
            <v>4.4999999999999998E-2</v>
          </cell>
          <cell r="BJ19">
            <v>4.4999999999999998E-2</v>
          </cell>
          <cell r="BK19">
            <v>0</v>
          </cell>
          <cell r="BL19">
            <v>19644075</v>
          </cell>
          <cell r="BM19">
            <v>19644075</v>
          </cell>
          <cell r="BR19">
            <v>4.4999999999999998E-2</v>
          </cell>
          <cell r="BS19">
            <v>3.5999999999999997E-2</v>
          </cell>
        </row>
        <row r="20">
          <cell r="A20">
            <v>3</v>
          </cell>
          <cell r="B20" t="str">
            <v>1.1a</v>
          </cell>
          <cell r="C20" t="str">
            <v>Mobilisasi</v>
          </cell>
          <cell r="F20" t="str">
            <v>Ls</v>
          </cell>
          <cell r="G20">
            <v>0</v>
          </cell>
          <cell r="H20">
            <v>1</v>
          </cell>
          <cell r="I20">
            <v>244090000</v>
          </cell>
          <cell r="J20">
            <v>244090000</v>
          </cell>
          <cell r="K20">
            <v>1.0862925816792315E-2</v>
          </cell>
          <cell r="M20">
            <v>0</v>
          </cell>
          <cell r="N20">
            <v>0.96574583145561077</v>
          </cell>
          <cell r="O20">
            <v>0.96574583145561077</v>
          </cell>
          <cell r="P20">
            <v>0</v>
          </cell>
          <cell r="Q20">
            <v>235728900.00000003</v>
          </cell>
          <cell r="R20">
            <v>235728900.00000003</v>
          </cell>
          <cell r="AA20">
            <v>0.96574583145561077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U20">
            <v>0</v>
          </cell>
          <cell r="AV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S20">
            <v>0</v>
          </cell>
        </row>
        <row r="21">
          <cell r="A21">
            <v>4</v>
          </cell>
          <cell r="B21">
            <v>0</v>
          </cell>
          <cell r="C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U21">
            <v>0</v>
          </cell>
          <cell r="AV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S21">
            <v>0</v>
          </cell>
        </row>
        <row r="22">
          <cell r="A22">
            <v>5</v>
          </cell>
          <cell r="B22" t="str">
            <v>II</v>
          </cell>
          <cell r="C22" t="str">
            <v>DRAINASE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8025.6</v>
          </cell>
          <cell r="AL22">
            <v>0</v>
          </cell>
          <cell r="AM22">
            <v>8025.6</v>
          </cell>
          <cell r="AN22">
            <v>0</v>
          </cell>
          <cell r="AO22">
            <v>0</v>
          </cell>
          <cell r="AP22">
            <v>0</v>
          </cell>
          <cell r="AS22">
            <v>864.5</v>
          </cell>
          <cell r="AT22">
            <v>1305.06</v>
          </cell>
          <cell r="AU22">
            <v>5582.4400000000005</v>
          </cell>
          <cell r="AV22">
            <v>273.59999999999997</v>
          </cell>
          <cell r="BG22">
            <v>5918.44</v>
          </cell>
          <cell r="BH22">
            <v>0</v>
          </cell>
          <cell r="BI22">
            <v>3792</v>
          </cell>
          <cell r="BJ22">
            <v>3792</v>
          </cell>
          <cell r="BK22">
            <v>0</v>
          </cell>
          <cell r="BL22">
            <v>0</v>
          </cell>
          <cell r="BM22">
            <v>0</v>
          </cell>
          <cell r="BR22">
            <v>3792</v>
          </cell>
          <cell r="BS22">
            <v>182.40000000000003</v>
          </cell>
        </row>
        <row r="23">
          <cell r="A23">
            <v>6</v>
          </cell>
          <cell r="B23">
            <v>2.1</v>
          </cell>
          <cell r="C23" t="str">
            <v xml:space="preserve">Pekerjaan Galian untuk Selokan Drainase &amp; Saluran Air </v>
          </cell>
          <cell r="F23" t="str">
            <v>m³</v>
          </cell>
          <cell r="G23">
            <v>12000</v>
          </cell>
          <cell r="H23">
            <v>12051.38</v>
          </cell>
          <cell r="I23">
            <v>38712.15</v>
          </cell>
          <cell r="J23">
            <v>466534830.26699996</v>
          </cell>
          <cell r="K23">
            <v>2.0762559925192405E-2</v>
          </cell>
          <cell r="M23">
            <v>12000</v>
          </cell>
          <cell r="N23">
            <v>51.3799999999992</v>
          </cell>
          <cell r="O23">
            <v>12051.38</v>
          </cell>
          <cell r="P23">
            <v>464545800</v>
          </cell>
          <cell r="Q23">
            <v>1989030.266999969</v>
          </cell>
          <cell r="R23">
            <v>466534830.26699996</v>
          </cell>
          <cell r="V23">
            <v>864.5</v>
          </cell>
          <cell r="W23">
            <v>1305.06</v>
          </cell>
          <cell r="X23">
            <v>9374.44</v>
          </cell>
          <cell r="Y23">
            <v>456</v>
          </cell>
          <cell r="Z23">
            <v>0</v>
          </cell>
          <cell r="AA23">
            <v>51.3799999999992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U23">
            <v>0</v>
          </cell>
          <cell r="AV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S23">
            <v>0</v>
          </cell>
        </row>
        <row r="24">
          <cell r="A24">
            <v>7</v>
          </cell>
          <cell r="B24">
            <v>2.2000000000000002</v>
          </cell>
          <cell r="C24" t="str">
            <v>Pekerjaan Pasangan Batu Dengan Mortar</v>
          </cell>
          <cell r="F24" t="str">
            <v>m³</v>
          </cell>
          <cell r="G24">
            <v>2000</v>
          </cell>
          <cell r="H24">
            <v>1099.78600000292</v>
          </cell>
          <cell r="I24">
            <v>496728.92</v>
          </cell>
          <cell r="J24">
            <v>546295512.01257038</v>
          </cell>
          <cell r="K24">
            <v>2.4312211155881547E-2</v>
          </cell>
          <cell r="M24">
            <v>1099.78600000292</v>
          </cell>
          <cell r="N24">
            <v>0</v>
          </cell>
          <cell r="O24">
            <v>1099.78600000292</v>
          </cell>
          <cell r="P24">
            <v>546295512.01257038</v>
          </cell>
          <cell r="Q24">
            <v>0</v>
          </cell>
          <cell r="R24">
            <v>546295512.01257038</v>
          </cell>
          <cell r="V24">
            <v>0</v>
          </cell>
          <cell r="W24">
            <v>0</v>
          </cell>
          <cell r="X24">
            <v>0</v>
          </cell>
          <cell r="Y24">
            <v>536.36</v>
          </cell>
          <cell r="Z24">
            <v>563.42600000291998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U24">
            <v>0</v>
          </cell>
          <cell r="AV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S24">
            <v>0</v>
          </cell>
        </row>
        <row r="25">
          <cell r="A25">
            <v>8</v>
          </cell>
          <cell r="B25">
            <v>0</v>
          </cell>
          <cell r="C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U25">
            <v>0</v>
          </cell>
          <cell r="AV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S25">
            <v>0</v>
          </cell>
        </row>
        <row r="26">
          <cell r="A26">
            <v>9</v>
          </cell>
          <cell r="B26" t="str">
            <v>III</v>
          </cell>
          <cell r="C26" t="str">
            <v>PEKERJAAN TANAH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77516.431160000007</v>
          </cell>
          <cell r="AL26">
            <v>0</v>
          </cell>
          <cell r="AM26">
            <v>77516.431160000007</v>
          </cell>
          <cell r="AN26">
            <v>0</v>
          </cell>
          <cell r="AO26">
            <v>0</v>
          </cell>
          <cell r="AP26">
            <v>0</v>
          </cell>
          <cell r="AS26">
            <v>14541.64</v>
          </cell>
          <cell r="AT26">
            <v>24957.1</v>
          </cell>
          <cell r="AU26">
            <v>32668.041000000001</v>
          </cell>
          <cell r="AV26">
            <v>5349.6501600000011</v>
          </cell>
          <cell r="BG26">
            <v>25916.63</v>
          </cell>
          <cell r="BH26">
            <v>0</v>
          </cell>
          <cell r="BI26">
            <v>21471.88</v>
          </cell>
          <cell r="BJ26">
            <v>21471.88</v>
          </cell>
          <cell r="BK26">
            <v>0</v>
          </cell>
          <cell r="BL26">
            <v>0</v>
          </cell>
          <cell r="BM26">
            <v>0</v>
          </cell>
          <cell r="BR26">
            <v>21471.88</v>
          </cell>
          <cell r="BS26">
            <v>3566.4334400000007</v>
          </cell>
        </row>
        <row r="27">
          <cell r="A27">
            <v>10</v>
          </cell>
          <cell r="B27">
            <v>3.1</v>
          </cell>
          <cell r="C27" t="str">
            <v>Galian Biasa</v>
          </cell>
          <cell r="F27" t="str">
            <v>m³</v>
          </cell>
          <cell r="G27">
            <v>104250</v>
          </cell>
          <cell r="H27">
            <v>114675</v>
          </cell>
          <cell r="I27">
            <v>39072.33</v>
          </cell>
          <cell r="J27">
            <v>4480619442.75</v>
          </cell>
          <cell r="K27">
            <v>0.1994044681054962</v>
          </cell>
          <cell r="M27">
            <v>104250</v>
          </cell>
          <cell r="N27">
            <v>10425</v>
          </cell>
          <cell r="O27">
            <v>114675</v>
          </cell>
          <cell r="P27">
            <v>4073290402.5</v>
          </cell>
          <cell r="Q27">
            <v>407329040.25</v>
          </cell>
          <cell r="R27">
            <v>4480619442.75</v>
          </cell>
          <cell r="V27">
            <v>14541.64</v>
          </cell>
          <cell r="W27">
            <v>24957.1</v>
          </cell>
          <cell r="X27">
            <v>60936.154000000002</v>
          </cell>
          <cell r="Y27">
            <v>2815.1060000000002</v>
          </cell>
          <cell r="Z27">
            <v>1000</v>
          </cell>
          <cell r="AA27">
            <v>10425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12790.321900000001</v>
          </cell>
          <cell r="AL27">
            <v>0</v>
          </cell>
          <cell r="AM27">
            <v>12790.321900000001</v>
          </cell>
          <cell r="AN27">
            <v>499747678.08302706</v>
          </cell>
          <cell r="AO27">
            <v>0</v>
          </cell>
          <cell r="AP27">
            <v>499747678.08302706</v>
          </cell>
          <cell r="AS27">
            <v>625.9</v>
          </cell>
          <cell r="AT27">
            <v>719.76</v>
          </cell>
          <cell r="AU27">
            <v>7991.844000000001</v>
          </cell>
          <cell r="AV27">
            <v>3452.8178999999996</v>
          </cell>
          <cell r="BG27">
            <v>7856.47</v>
          </cell>
          <cell r="BH27">
            <v>0</v>
          </cell>
          <cell r="BI27">
            <v>5238.8829999999998</v>
          </cell>
          <cell r="BJ27">
            <v>5238.8829999999998</v>
          </cell>
          <cell r="BK27">
            <v>0</v>
          </cell>
          <cell r="BL27">
            <v>204695365.40739</v>
          </cell>
          <cell r="BM27">
            <v>204695365.40739</v>
          </cell>
          <cell r="BR27">
            <v>5238.8829999999998</v>
          </cell>
          <cell r="BS27">
            <v>2301.8785999999996</v>
          </cell>
        </row>
        <row r="28">
          <cell r="A28">
            <v>11</v>
          </cell>
          <cell r="B28" t="str">
            <v>3.1a</v>
          </cell>
          <cell r="C28" t="str">
            <v>Galian Biasa</v>
          </cell>
          <cell r="F28" t="str">
            <v>m³</v>
          </cell>
          <cell r="G28">
            <v>0</v>
          </cell>
          <cell r="H28">
            <v>44488.018485128203</v>
          </cell>
          <cell r="I28">
            <v>39000</v>
          </cell>
          <cell r="J28">
            <v>1735032720.9199998</v>
          </cell>
          <cell r="K28">
            <v>7.7215501401373593E-2</v>
          </cell>
          <cell r="M28">
            <v>0</v>
          </cell>
          <cell r="N28">
            <v>17275</v>
          </cell>
          <cell r="O28">
            <v>17275</v>
          </cell>
          <cell r="P28">
            <v>0</v>
          </cell>
          <cell r="Q28">
            <v>673725000</v>
          </cell>
          <cell r="R28">
            <v>673725000</v>
          </cell>
          <cell r="AA28">
            <v>22244.009242564101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4614.4437500000004</v>
          </cell>
          <cell r="AL28">
            <v>0</v>
          </cell>
          <cell r="AM28">
            <v>4614.4437500000004</v>
          </cell>
          <cell r="AN28">
            <v>179963306.25</v>
          </cell>
          <cell r="AO28">
            <v>0</v>
          </cell>
          <cell r="AP28">
            <v>179963306.25</v>
          </cell>
          <cell r="AS28">
            <v>829</v>
          </cell>
          <cell r="AT28">
            <v>2637</v>
          </cell>
          <cell r="AU28">
            <v>865</v>
          </cell>
          <cell r="AV28">
            <v>283.44374999999997</v>
          </cell>
          <cell r="BG28">
            <v>1888.43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R28">
            <v>0</v>
          </cell>
          <cell r="BS28">
            <v>188.96250000000003</v>
          </cell>
        </row>
        <row r="29">
          <cell r="A29">
            <v>12</v>
          </cell>
          <cell r="B29">
            <v>3.2</v>
          </cell>
          <cell r="C29" t="str">
            <v>Galian Batu</v>
          </cell>
          <cell r="F29" t="str">
            <v>m³</v>
          </cell>
          <cell r="G29">
            <v>20850</v>
          </cell>
          <cell r="H29">
            <v>22935</v>
          </cell>
          <cell r="I29">
            <v>127351.33</v>
          </cell>
          <cell r="J29">
            <v>2920802753.5500002</v>
          </cell>
          <cell r="K29">
            <v>0.12998674110900232</v>
          </cell>
          <cell r="M29">
            <v>20850</v>
          </cell>
          <cell r="N29">
            <v>2085</v>
          </cell>
          <cell r="O29">
            <v>22935</v>
          </cell>
          <cell r="P29">
            <v>2655275230.5</v>
          </cell>
          <cell r="Q29">
            <v>265527523.05000001</v>
          </cell>
          <cell r="R29">
            <v>2920802753.5500002</v>
          </cell>
          <cell r="V29">
            <v>625.9</v>
          </cell>
          <cell r="W29">
            <v>719.76</v>
          </cell>
          <cell r="X29">
            <v>13230.73126562053</v>
          </cell>
          <cell r="Y29">
            <v>5050.9822796022027</v>
          </cell>
          <cell r="Z29">
            <v>1222.6264547772662</v>
          </cell>
          <cell r="AA29">
            <v>2085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5990</v>
          </cell>
          <cell r="AL29">
            <v>0</v>
          </cell>
          <cell r="AM29">
            <v>5990</v>
          </cell>
          <cell r="AN29">
            <v>762834466.70000005</v>
          </cell>
          <cell r="AO29">
            <v>0</v>
          </cell>
          <cell r="AP29">
            <v>762834466.70000005</v>
          </cell>
          <cell r="AS29">
            <v>309</v>
          </cell>
          <cell r="AT29">
            <v>1916</v>
          </cell>
          <cell r="AU29">
            <v>3765</v>
          </cell>
          <cell r="AV29">
            <v>0</v>
          </cell>
          <cell r="BG29">
            <v>465</v>
          </cell>
          <cell r="BH29">
            <v>0</v>
          </cell>
          <cell r="BI29">
            <v>2510</v>
          </cell>
          <cell r="BJ29">
            <v>2510</v>
          </cell>
          <cell r="BK29">
            <v>0</v>
          </cell>
          <cell r="BL29">
            <v>319651838.30000001</v>
          </cell>
          <cell r="BM29">
            <v>319651838.30000001</v>
          </cell>
          <cell r="BR29">
            <v>2510</v>
          </cell>
          <cell r="BS29">
            <v>0</v>
          </cell>
        </row>
        <row r="30">
          <cell r="A30">
            <v>13</v>
          </cell>
          <cell r="B30" t="str">
            <v>3.2a</v>
          </cell>
          <cell r="C30" t="str">
            <v>Galian Batu</v>
          </cell>
          <cell r="F30" t="str">
            <v>m³</v>
          </cell>
          <cell r="G30">
            <v>0</v>
          </cell>
          <cell r="H30">
            <v>23450.128338835464</v>
          </cell>
          <cell r="I30">
            <v>110242.18</v>
          </cell>
          <cell r="J30">
            <v>2585193269.3530002</v>
          </cell>
          <cell r="K30">
            <v>0.11505085299296339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122776</v>
          </cell>
          <cell r="AL30">
            <v>0</v>
          </cell>
          <cell r="AM30">
            <v>122776</v>
          </cell>
          <cell r="AN30">
            <v>13535093891.679998</v>
          </cell>
          <cell r="AO30">
            <v>0</v>
          </cell>
          <cell r="AP30">
            <v>13535093891.679998</v>
          </cell>
          <cell r="AS30">
            <v>24446</v>
          </cell>
          <cell r="AT30">
            <v>27554</v>
          </cell>
          <cell r="AU30">
            <v>70656</v>
          </cell>
          <cell r="AV30">
            <v>120</v>
          </cell>
          <cell r="BG30">
            <v>69600</v>
          </cell>
          <cell r="BH30">
            <v>0</v>
          </cell>
          <cell r="BI30">
            <v>47144</v>
          </cell>
          <cell r="BJ30">
            <v>47144</v>
          </cell>
          <cell r="BK30">
            <v>0</v>
          </cell>
          <cell r="BL30">
            <v>5197257333.9200001</v>
          </cell>
          <cell r="BM30">
            <v>5197257333.9200001</v>
          </cell>
          <cell r="BR30">
            <v>47144</v>
          </cell>
          <cell r="BS30">
            <v>80</v>
          </cell>
        </row>
        <row r="31">
          <cell r="A31">
            <v>14</v>
          </cell>
          <cell r="B31">
            <v>3.3</v>
          </cell>
          <cell r="C31" t="str">
            <v>Timbunan Biasa dari selain sumber bahan</v>
          </cell>
          <cell r="F31" t="str">
            <v>m³</v>
          </cell>
          <cell r="G31">
            <v>13600</v>
          </cell>
          <cell r="H31">
            <v>14960</v>
          </cell>
          <cell r="I31">
            <v>74846.81</v>
          </cell>
          <cell r="J31">
            <v>1119708277.5999999</v>
          </cell>
          <cell r="K31">
            <v>4.9831242394268893E-2</v>
          </cell>
          <cell r="M31">
            <v>13600</v>
          </cell>
          <cell r="N31">
            <v>1360</v>
          </cell>
          <cell r="O31">
            <v>14960</v>
          </cell>
          <cell r="P31">
            <v>1017916616</v>
          </cell>
          <cell r="Q31">
            <v>101791661.59999999</v>
          </cell>
          <cell r="R31">
            <v>1119708277.5999999</v>
          </cell>
          <cell r="V31">
            <v>829</v>
          </cell>
          <cell r="W31">
            <v>2637</v>
          </cell>
          <cell r="X31">
            <v>4412.8440000000001</v>
          </cell>
          <cell r="Y31">
            <v>3404.616</v>
          </cell>
          <cell r="Z31">
            <v>2316.54</v>
          </cell>
          <cell r="AA31">
            <v>1360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U31">
            <v>0</v>
          </cell>
          <cell r="AV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S31">
            <v>0</v>
          </cell>
        </row>
        <row r="32">
          <cell r="A32">
            <v>15</v>
          </cell>
          <cell r="B32" t="str">
            <v>3.3a</v>
          </cell>
          <cell r="C32" t="str">
            <v>Timbunan Biasa dari selain sumber bahan</v>
          </cell>
          <cell r="F32" t="str">
            <v>m³</v>
          </cell>
          <cell r="G32">
            <v>0</v>
          </cell>
          <cell r="H32">
            <v>762.15</v>
          </cell>
          <cell r="I32">
            <v>72087.820000000007</v>
          </cell>
          <cell r="J32">
            <v>54941732.013000004</v>
          </cell>
          <cell r="K32">
            <v>2.4451143393965443E-3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U32">
            <v>0</v>
          </cell>
          <cell r="AV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S32">
            <v>0</v>
          </cell>
        </row>
        <row r="33">
          <cell r="A33">
            <v>16</v>
          </cell>
          <cell r="B33">
            <v>3.4</v>
          </cell>
          <cell r="C33" t="str">
            <v>Timbunan Pilihan</v>
          </cell>
          <cell r="F33" t="str">
            <v>m³</v>
          </cell>
          <cell r="G33">
            <v>12750</v>
          </cell>
          <cell r="H33">
            <v>6260</v>
          </cell>
          <cell r="I33">
            <v>116131.5888747893</v>
          </cell>
          <cell r="J33">
            <v>726983746.35618103</v>
          </cell>
          <cell r="K33">
            <v>3.2353519221110877E-2</v>
          </cell>
          <cell r="M33">
            <v>6260</v>
          </cell>
          <cell r="N33">
            <v>0</v>
          </cell>
          <cell r="O33">
            <v>6260</v>
          </cell>
          <cell r="P33">
            <v>726983746.35618103</v>
          </cell>
          <cell r="Q33">
            <v>0</v>
          </cell>
          <cell r="R33">
            <v>726983746.35618103</v>
          </cell>
          <cell r="V33">
            <v>309</v>
          </cell>
          <cell r="W33">
            <v>1916</v>
          </cell>
          <cell r="X33">
            <v>4035</v>
          </cell>
          <cell r="Z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U33">
            <v>0</v>
          </cell>
          <cell r="AV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S33">
            <v>0</v>
          </cell>
        </row>
        <row r="34">
          <cell r="A34">
            <v>17</v>
          </cell>
          <cell r="B34">
            <v>3.5</v>
          </cell>
          <cell r="C34" t="str">
            <v>Penyiapan Badan jalan</v>
          </cell>
          <cell r="F34" t="str">
            <v>m²</v>
          </cell>
          <cell r="G34">
            <v>170000</v>
          </cell>
          <cell r="H34">
            <v>82729.600000000006</v>
          </cell>
          <cell r="I34">
            <v>3111.91</v>
          </cell>
          <cell r="J34">
            <v>257447069.53600001</v>
          </cell>
          <cell r="K34">
            <v>1.1457365799992384E-2</v>
          </cell>
          <cell r="M34">
            <v>82729.600000000006</v>
          </cell>
          <cell r="N34">
            <v>0</v>
          </cell>
          <cell r="O34">
            <v>82729.600000000006</v>
          </cell>
          <cell r="P34">
            <v>257447069.53600001</v>
          </cell>
          <cell r="Q34">
            <v>0</v>
          </cell>
          <cell r="R34">
            <v>257447069.53600001</v>
          </cell>
          <cell r="V34">
            <v>24446</v>
          </cell>
          <cell r="W34">
            <v>27554</v>
          </cell>
          <cell r="X34">
            <v>30729.599999999999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U34">
            <v>0</v>
          </cell>
          <cell r="AV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S34">
            <v>0</v>
          </cell>
        </row>
        <row r="35">
          <cell r="A35">
            <v>18</v>
          </cell>
          <cell r="B35">
            <v>0</v>
          </cell>
          <cell r="C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U35">
            <v>0</v>
          </cell>
          <cell r="AV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S35">
            <v>0</v>
          </cell>
        </row>
        <row r="36">
          <cell r="A36">
            <v>19</v>
          </cell>
          <cell r="B36" t="str">
            <v>IV</v>
          </cell>
          <cell r="C36" t="str">
            <v>PELEBARAN PERKERASAN DAN BAHU JALAN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U36">
            <v>0</v>
          </cell>
          <cell r="AV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S36">
            <v>0</v>
          </cell>
        </row>
        <row r="37">
          <cell r="A37">
            <v>20</v>
          </cell>
          <cell r="B37">
            <v>4.0999999999999996</v>
          </cell>
          <cell r="C37" t="str">
            <v>Lapis Pondasi Agregat Kelas B</v>
          </cell>
          <cell r="F37" t="str">
            <v>m³</v>
          </cell>
          <cell r="G37">
            <v>6800</v>
          </cell>
          <cell r="H37">
            <v>0</v>
          </cell>
          <cell r="I37">
            <v>255323.43277843742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U37">
            <v>0</v>
          </cell>
          <cell r="AV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S37">
            <v>0</v>
          </cell>
        </row>
        <row r="38">
          <cell r="A38">
            <v>21</v>
          </cell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V38">
            <v>1620</v>
          </cell>
          <cell r="BG38">
            <v>2160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S38">
            <v>1080</v>
          </cell>
        </row>
        <row r="39">
          <cell r="A39">
            <v>22</v>
          </cell>
          <cell r="B39" t="str">
            <v>V</v>
          </cell>
          <cell r="C39" t="str">
            <v>PERKERASAN BERBUTIR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V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R39">
            <v>0</v>
          </cell>
          <cell r="BS39">
            <v>0</v>
          </cell>
        </row>
        <row r="40">
          <cell r="A40">
            <v>23</v>
          </cell>
          <cell r="B40">
            <v>5.0999999999999996</v>
          </cell>
          <cell r="C40" t="str">
            <v>Lapis Pondasi Agregat Kelas A</v>
          </cell>
          <cell r="F40" t="str">
            <v>m³</v>
          </cell>
          <cell r="G40">
            <v>1800</v>
          </cell>
          <cell r="H40">
            <v>1980</v>
          </cell>
          <cell r="I40">
            <v>283225.96999999997</v>
          </cell>
          <cell r="J40">
            <v>560787420.5999999</v>
          </cell>
          <cell r="K40">
            <v>2.4957155757991352E-2</v>
          </cell>
          <cell r="M40">
            <v>1800</v>
          </cell>
          <cell r="N40">
            <v>0</v>
          </cell>
          <cell r="O40">
            <v>1800</v>
          </cell>
          <cell r="P40">
            <v>509806745.99999994</v>
          </cell>
          <cell r="Q40">
            <v>0</v>
          </cell>
          <cell r="R40">
            <v>509806745.99999994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V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R40">
            <v>0</v>
          </cell>
          <cell r="BS40">
            <v>0</v>
          </cell>
        </row>
        <row r="41">
          <cell r="A41">
            <v>24</v>
          </cell>
          <cell r="B41" t="str">
            <v>5.1a</v>
          </cell>
          <cell r="C41" t="str">
            <v>Lapis Pondasi Agregat Kelas A</v>
          </cell>
          <cell r="F41" t="str">
            <v>m³</v>
          </cell>
          <cell r="G41">
            <v>0</v>
          </cell>
          <cell r="H41">
            <v>882.3</v>
          </cell>
          <cell r="I41">
            <v>283200</v>
          </cell>
          <cell r="J41">
            <v>249867360</v>
          </cell>
          <cell r="K41">
            <v>1.1120040131581545E-2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V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R41">
            <v>0</v>
          </cell>
          <cell r="BS41">
            <v>0</v>
          </cell>
        </row>
        <row r="42">
          <cell r="A42">
            <v>25</v>
          </cell>
          <cell r="B42">
            <v>5.2</v>
          </cell>
          <cell r="C42" t="str">
            <v>Lapis Pondasi Agregat Kelas B</v>
          </cell>
          <cell r="F42" t="str">
            <v>m³</v>
          </cell>
          <cell r="G42">
            <v>8720.57</v>
          </cell>
          <cell r="H42">
            <v>0</v>
          </cell>
          <cell r="I42">
            <v>275094.11</v>
          </cell>
          <cell r="J42">
            <v>0</v>
          </cell>
          <cell r="K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V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R42">
            <v>0</v>
          </cell>
          <cell r="BS42">
            <v>0</v>
          </cell>
        </row>
        <row r="43">
          <cell r="A43">
            <v>26</v>
          </cell>
          <cell r="B43">
            <v>5.3</v>
          </cell>
          <cell r="C43" t="str">
            <v>Lapis Pondasi Agregat Kelas C</v>
          </cell>
          <cell r="F43" t="str">
            <v>m³</v>
          </cell>
          <cell r="G43">
            <v>6300</v>
          </cell>
          <cell r="H43">
            <v>6930</v>
          </cell>
          <cell r="I43">
            <v>209803.00108063305</v>
          </cell>
          <cell r="J43">
            <v>1453934797.4887872</v>
          </cell>
          <cell r="K43">
            <v>6.4705583381431647E-2</v>
          </cell>
          <cell r="M43">
            <v>6300</v>
          </cell>
          <cell r="N43">
            <v>630</v>
          </cell>
          <cell r="O43">
            <v>6930</v>
          </cell>
          <cell r="P43">
            <v>1321758906.8079882</v>
          </cell>
          <cell r="Q43">
            <v>132175890.68079883</v>
          </cell>
          <cell r="R43">
            <v>1453934797.4887872</v>
          </cell>
          <cell r="V43">
            <v>0</v>
          </cell>
          <cell r="W43">
            <v>0</v>
          </cell>
          <cell r="X43">
            <v>0</v>
          </cell>
          <cell r="Y43">
            <v>6000</v>
          </cell>
          <cell r="Z43">
            <v>300</v>
          </cell>
          <cell r="AA43">
            <v>630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V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R43">
            <v>0</v>
          </cell>
          <cell r="BS43">
            <v>0</v>
          </cell>
        </row>
        <row r="44">
          <cell r="A44">
            <v>27</v>
          </cell>
          <cell r="B44" t="str">
            <v>5.3a</v>
          </cell>
          <cell r="C44" t="str">
            <v>Lapis Pondasi Agregat Kelas C</v>
          </cell>
          <cell r="F44" t="str">
            <v>m³</v>
          </cell>
          <cell r="G44">
            <v>0</v>
          </cell>
          <cell r="H44">
            <v>10432.799999999999</v>
          </cell>
          <cell r="I44">
            <v>209750</v>
          </cell>
          <cell r="J44">
            <v>2188279800</v>
          </cell>
          <cell r="K44">
            <v>9.7386706271396298E-2</v>
          </cell>
          <cell r="M44">
            <v>0</v>
          </cell>
          <cell r="N44">
            <v>7302.9599999999991</v>
          </cell>
          <cell r="O44">
            <v>7302.9599999999991</v>
          </cell>
          <cell r="P44">
            <v>0</v>
          </cell>
          <cell r="Q44">
            <v>1531795859.9999998</v>
          </cell>
          <cell r="R44">
            <v>1531795859.9999998</v>
          </cell>
          <cell r="AA44">
            <v>7302.9599999999991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V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R44">
            <v>0</v>
          </cell>
          <cell r="BS44">
            <v>0</v>
          </cell>
        </row>
        <row r="45">
          <cell r="A45">
            <v>28</v>
          </cell>
          <cell r="B45">
            <v>0</v>
          </cell>
          <cell r="C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V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S45">
            <v>0</v>
          </cell>
        </row>
        <row r="46">
          <cell r="A46">
            <v>29</v>
          </cell>
          <cell r="B46" t="str">
            <v>VI</v>
          </cell>
          <cell r="C46" t="str">
            <v>PERKERASAN ASPAL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5.8319999999999999</v>
          </cell>
          <cell r="AL46">
            <v>0</v>
          </cell>
          <cell r="AM46">
            <v>5.8319999999999999</v>
          </cell>
          <cell r="AN46">
            <v>0</v>
          </cell>
          <cell r="AO46">
            <v>0</v>
          </cell>
          <cell r="AP46">
            <v>0</v>
          </cell>
          <cell r="AV46">
            <v>5.8319999999999999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S46">
            <v>3.8880000000000008</v>
          </cell>
        </row>
        <row r="47">
          <cell r="A47">
            <v>30</v>
          </cell>
          <cell r="B47">
            <v>6.1</v>
          </cell>
          <cell r="C47" t="str">
            <v>Lapis Resap Pengikat (prime coat)</v>
          </cell>
          <cell r="F47" t="str">
            <v>Ltr</v>
          </cell>
          <cell r="G47">
            <v>7200</v>
          </cell>
          <cell r="H47">
            <v>0</v>
          </cell>
          <cell r="I47">
            <v>10528.39</v>
          </cell>
          <cell r="J47">
            <v>0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762.57540000000006</v>
          </cell>
          <cell r="AL47">
            <v>0</v>
          </cell>
          <cell r="AM47">
            <v>762.57540000000006</v>
          </cell>
          <cell r="AN47">
            <v>8028691.2156060003</v>
          </cell>
          <cell r="AO47">
            <v>0</v>
          </cell>
          <cell r="AP47">
            <v>8028691.2156060003</v>
          </cell>
          <cell r="AV47">
            <v>762.57540000000006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S47">
            <v>508.3836</v>
          </cell>
        </row>
        <row r="48">
          <cell r="A48">
            <v>31</v>
          </cell>
          <cell r="B48">
            <v>6.2</v>
          </cell>
          <cell r="C48" t="str">
            <v>Lataston - Lapis Pondasi (HRS - Base)</v>
          </cell>
          <cell r="F48" t="str">
            <v>m³</v>
          </cell>
          <cell r="G48">
            <v>450</v>
          </cell>
          <cell r="H48">
            <v>0</v>
          </cell>
          <cell r="I48">
            <v>1830134.25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69.102000000000004</v>
          </cell>
          <cell r="AL48">
            <v>0</v>
          </cell>
          <cell r="AM48">
            <v>69.102000000000004</v>
          </cell>
          <cell r="AN48">
            <v>126465936.94350001</v>
          </cell>
          <cell r="AO48">
            <v>0</v>
          </cell>
          <cell r="AP48">
            <v>126465936.94350001</v>
          </cell>
          <cell r="AV48">
            <v>69.102000000000004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S48">
            <v>46.067999999999998</v>
          </cell>
        </row>
        <row r="49">
          <cell r="A49">
            <v>32</v>
          </cell>
          <cell r="B49">
            <v>6.3</v>
          </cell>
          <cell r="C49" t="str">
            <v>Lapis Penetrasi Macadam</v>
          </cell>
          <cell r="F49" t="str">
            <v>m³</v>
          </cell>
          <cell r="G49">
            <v>2520</v>
          </cell>
          <cell r="H49">
            <v>846</v>
          </cell>
          <cell r="I49">
            <v>755367.84821887256</v>
          </cell>
          <cell r="J49">
            <v>639041199.59316623</v>
          </cell>
          <cell r="K49">
            <v>2.8439744131486484E-2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V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S49">
            <v>0</v>
          </cell>
        </row>
        <row r="50">
          <cell r="A50">
            <v>33</v>
          </cell>
          <cell r="B50">
            <v>0</v>
          </cell>
          <cell r="C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V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S50">
            <v>0</v>
          </cell>
        </row>
        <row r="51">
          <cell r="A51">
            <v>34</v>
          </cell>
          <cell r="B51" t="str">
            <v>VII</v>
          </cell>
          <cell r="C51" t="str">
            <v>STRUKTUR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V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S51">
            <v>0</v>
          </cell>
        </row>
        <row r="52">
          <cell r="A52">
            <v>35</v>
          </cell>
          <cell r="B52">
            <v>7.1</v>
          </cell>
          <cell r="C52" t="str">
            <v xml:space="preserve">Beton K 250 </v>
          </cell>
          <cell r="F52" t="str">
            <v>m³</v>
          </cell>
          <cell r="G52">
            <v>114.24</v>
          </cell>
          <cell r="H52">
            <v>125.66399999999999</v>
          </cell>
          <cell r="I52">
            <v>771104.55</v>
          </cell>
          <cell r="J52">
            <v>96900082.171199992</v>
          </cell>
          <cell r="K52">
            <v>4.312419207123705E-3</v>
          </cell>
          <cell r="M52">
            <v>114.24000000000001</v>
          </cell>
          <cell r="N52">
            <v>11.423999999999978</v>
          </cell>
          <cell r="O52">
            <v>125.66399999999999</v>
          </cell>
          <cell r="P52">
            <v>88090983.792000011</v>
          </cell>
          <cell r="Q52">
            <v>8809098.3791999836</v>
          </cell>
          <cell r="R52">
            <v>96900082.171199992</v>
          </cell>
          <cell r="V52">
            <v>0</v>
          </cell>
          <cell r="W52">
            <v>0</v>
          </cell>
          <cell r="X52">
            <v>0</v>
          </cell>
          <cell r="Y52">
            <v>39.712499999999999</v>
          </cell>
          <cell r="Z52">
            <v>74.527500000000003</v>
          </cell>
          <cell r="AA52">
            <v>11.423999999999978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V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S52">
            <v>0</v>
          </cell>
        </row>
        <row r="53">
          <cell r="A53">
            <v>36</v>
          </cell>
          <cell r="B53" t="str">
            <v>7.1a</v>
          </cell>
          <cell r="C53" t="str">
            <v xml:space="preserve">Beton K 250 </v>
          </cell>
          <cell r="F53" t="str">
            <v>m³</v>
          </cell>
          <cell r="G53">
            <v>0</v>
          </cell>
          <cell r="H53">
            <v>86.041600000000003</v>
          </cell>
          <cell r="I53">
            <v>771000</v>
          </cell>
          <cell r="J53">
            <v>66338073.600000001</v>
          </cell>
          <cell r="K53">
            <v>2.9522945321222038E-3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V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S53">
            <v>0</v>
          </cell>
        </row>
        <row r="54">
          <cell r="A54">
            <v>37</v>
          </cell>
          <cell r="B54">
            <v>7.2</v>
          </cell>
          <cell r="C54" t="str">
            <v>Baja Tulangan U -24 Polos</v>
          </cell>
          <cell r="F54" t="str">
            <v>Kg</v>
          </cell>
          <cell r="G54">
            <v>14280</v>
          </cell>
          <cell r="H54">
            <v>15708</v>
          </cell>
          <cell r="I54">
            <v>16613.71</v>
          </cell>
          <cell r="J54">
            <v>260968156.67999998</v>
          </cell>
          <cell r="K54">
            <v>1.1614067461017959E-2</v>
          </cell>
          <cell r="M54">
            <v>14280</v>
          </cell>
          <cell r="N54">
            <v>1428</v>
          </cell>
          <cell r="O54">
            <v>15708</v>
          </cell>
          <cell r="P54">
            <v>237243778.79999998</v>
          </cell>
          <cell r="Q54">
            <v>23724377.879999999</v>
          </cell>
          <cell r="R54">
            <v>260968156.67999998</v>
          </cell>
          <cell r="V54">
            <v>0</v>
          </cell>
          <cell r="W54">
            <v>0</v>
          </cell>
          <cell r="X54">
            <v>0</v>
          </cell>
          <cell r="Y54">
            <v>13212.966</v>
          </cell>
          <cell r="Z54">
            <v>1067.0339999999997</v>
          </cell>
          <cell r="AA54">
            <v>1428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V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S54">
            <v>0</v>
          </cell>
        </row>
        <row r="55">
          <cell r="A55">
            <v>38</v>
          </cell>
          <cell r="B55" t="str">
            <v>7.2a</v>
          </cell>
          <cell r="C55" t="str">
            <v>Baja Tulangan U -24 Polos</v>
          </cell>
          <cell r="F55" t="str">
            <v>Kg</v>
          </cell>
          <cell r="G55">
            <v>0</v>
          </cell>
          <cell r="H55">
            <v>8404.8300003725162</v>
          </cell>
          <cell r="I55">
            <v>14174.71</v>
          </cell>
          <cell r="J55">
            <v>119136027.8545803</v>
          </cell>
          <cell r="K55">
            <v>5.3020026739793056E-3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V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S55">
            <v>0</v>
          </cell>
        </row>
        <row r="56">
          <cell r="A56">
            <v>39</v>
          </cell>
          <cell r="B56">
            <v>7.3</v>
          </cell>
          <cell r="C56" t="str">
            <v>Pasangan Batu</v>
          </cell>
          <cell r="F56" t="str">
            <v>m³</v>
          </cell>
          <cell r="G56">
            <v>2000</v>
          </cell>
          <cell r="H56">
            <v>2200</v>
          </cell>
          <cell r="I56">
            <v>498368.81</v>
          </cell>
          <cell r="J56">
            <v>1096411382</v>
          </cell>
          <cell r="K56">
            <v>4.8794442653745503E-2</v>
          </cell>
          <cell r="M56">
            <v>2000</v>
          </cell>
          <cell r="N56">
            <v>200</v>
          </cell>
          <cell r="O56">
            <v>2200</v>
          </cell>
          <cell r="P56">
            <v>996737620</v>
          </cell>
          <cell r="Q56">
            <v>99673762</v>
          </cell>
          <cell r="R56">
            <v>1096411382</v>
          </cell>
          <cell r="V56">
            <v>0</v>
          </cell>
          <cell r="W56">
            <v>0</v>
          </cell>
          <cell r="X56">
            <v>0</v>
          </cell>
          <cell r="Y56">
            <v>1227.0525</v>
          </cell>
          <cell r="Z56">
            <v>772.94749999999999</v>
          </cell>
          <cell r="AA56">
            <v>200</v>
          </cell>
        </row>
        <row r="57">
          <cell r="A57">
            <v>40</v>
          </cell>
          <cell r="B57" t="str">
            <v>7.3a</v>
          </cell>
          <cell r="C57" t="str">
            <v>Pasangan Batu</v>
          </cell>
          <cell r="F57" t="str">
            <v>m³</v>
          </cell>
          <cell r="G57">
            <v>0</v>
          </cell>
          <cell r="H57">
            <v>275.58999999999997</v>
          </cell>
          <cell r="I57">
            <v>414951</v>
          </cell>
          <cell r="J57">
            <v>114356346.08999999</v>
          </cell>
          <cell r="K57">
            <v>5.0892888043553514E-3</v>
          </cell>
          <cell r="M57">
            <v>0</v>
          </cell>
          <cell r="N57">
            <v>275.58999999999997</v>
          </cell>
          <cell r="O57">
            <v>275.58999999999997</v>
          </cell>
          <cell r="P57">
            <v>0</v>
          </cell>
          <cell r="Q57">
            <v>114356346.08999999</v>
          </cell>
          <cell r="R57">
            <v>114356346.08999999</v>
          </cell>
          <cell r="AA57">
            <v>275.58999999999997</v>
          </cell>
        </row>
        <row r="58">
          <cell r="A58">
            <v>41</v>
          </cell>
          <cell r="B58">
            <v>7.4</v>
          </cell>
          <cell r="C58" t="str">
            <v xml:space="preserve">Bronjong </v>
          </cell>
          <cell r="F58" t="str">
            <v>m³</v>
          </cell>
          <cell r="G58">
            <v>900</v>
          </cell>
          <cell r="H58">
            <v>600</v>
          </cell>
          <cell r="I58">
            <v>512924.60169680539</v>
          </cell>
          <cell r="J58">
            <v>307754761.01808321</v>
          </cell>
          <cell r="K58">
            <v>1.3696247854086956E-2</v>
          </cell>
          <cell r="M58">
            <v>600</v>
          </cell>
          <cell r="N58">
            <v>0</v>
          </cell>
          <cell r="O58">
            <v>600</v>
          </cell>
          <cell r="P58">
            <v>307754761.01808321</v>
          </cell>
          <cell r="Q58">
            <v>0</v>
          </cell>
          <cell r="R58">
            <v>307754761.01808321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600</v>
          </cell>
        </row>
        <row r="59">
          <cell r="A59">
            <v>42</v>
          </cell>
          <cell r="B59">
            <v>0</v>
          </cell>
          <cell r="C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>
            <v>43</v>
          </cell>
          <cell r="B60" t="str">
            <v>VIII</v>
          </cell>
          <cell r="C60" t="str">
            <v>PENGEMBALIAN KONDISI DAN PEKERJAAN MINOR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>
            <v>44</v>
          </cell>
          <cell r="B61">
            <v>8.1</v>
          </cell>
          <cell r="C61" t="str">
            <v>Marka Jalan Thermoplastik</v>
          </cell>
          <cell r="F61" t="str">
            <v>m²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A62">
            <v>45</v>
          </cell>
          <cell r="B62">
            <v>8.1999999999999993</v>
          </cell>
          <cell r="C62" t="str">
            <v>Rambu Jalan tunggal Dengan Permukaan Pemantul Engineering Grade</v>
          </cell>
          <cell r="F62" t="str">
            <v>Buah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>
            <v>46</v>
          </cell>
          <cell r="B63">
            <v>8.3000000000000007</v>
          </cell>
          <cell r="C63" t="str">
            <v>Patok Pengarah</v>
          </cell>
          <cell r="F63" t="str">
            <v>Buah</v>
          </cell>
          <cell r="G63">
            <v>1700</v>
          </cell>
          <cell r="H63">
            <v>1172</v>
          </cell>
          <cell r="I63">
            <v>152372.42000000001</v>
          </cell>
          <cell r="J63">
            <v>178580476.24000001</v>
          </cell>
          <cell r="K63">
            <v>7.9475048782111628E-3</v>
          </cell>
          <cell r="M63">
            <v>1172</v>
          </cell>
          <cell r="N63">
            <v>0</v>
          </cell>
          <cell r="O63">
            <v>1172</v>
          </cell>
          <cell r="P63">
            <v>178580476.24000001</v>
          </cell>
          <cell r="Q63">
            <v>0</v>
          </cell>
          <cell r="R63">
            <v>178580476.24000001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1172</v>
          </cell>
        </row>
        <row r="64">
          <cell r="A64">
            <v>47</v>
          </cell>
          <cell r="B64">
            <v>8.4</v>
          </cell>
          <cell r="C64" t="str">
            <v>Patok Kilometer</v>
          </cell>
          <cell r="F64" t="str">
            <v>Buah</v>
          </cell>
          <cell r="G64">
            <v>18</v>
          </cell>
          <cell r="H64">
            <v>0</v>
          </cell>
          <cell r="I64">
            <v>383889.770565846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B65">
            <v>0</v>
          </cell>
          <cell r="C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0</v>
          </cell>
          <cell r="AL65">
            <v>0</v>
          </cell>
          <cell r="AM65">
            <v>0</v>
          </cell>
          <cell r="AN65" t="e">
            <v>#VALUE!</v>
          </cell>
          <cell r="AO65" t="e">
            <v>#VALUE!</v>
          </cell>
          <cell r="AP65" t="e">
            <v>#VALUE!</v>
          </cell>
          <cell r="AV65">
            <v>0</v>
          </cell>
          <cell r="BH65">
            <v>0</v>
          </cell>
          <cell r="BI65">
            <v>0</v>
          </cell>
          <cell r="BJ65">
            <v>0</v>
          </cell>
          <cell r="BK65" t="e">
            <v>#VALUE!</v>
          </cell>
          <cell r="BL65" t="e">
            <v>#VALUE!</v>
          </cell>
          <cell r="BM65" t="e">
            <v>#VALUE!</v>
          </cell>
          <cell r="BS65">
            <v>0</v>
          </cell>
        </row>
        <row r="66">
          <cell r="B66" t="str">
            <v>JUMLAH BIAYA</v>
          </cell>
          <cell r="J66">
            <v>22470005237.693569</v>
          </cell>
          <cell r="K66">
            <v>1</v>
          </cell>
          <cell r="P66">
            <v>13617456549.56282</v>
          </cell>
          <cell r="Q66">
            <v>3360897590.1969986</v>
          </cell>
          <cell r="R66">
            <v>16978354139.759821</v>
          </cell>
        </row>
        <row r="67">
          <cell r="B67" t="str">
            <v>PPN 10 %</v>
          </cell>
          <cell r="J67">
            <v>2247000523.7693572</v>
          </cell>
          <cell r="P67">
            <v>1361745654.9562821</v>
          </cell>
          <cell r="Q67">
            <v>336089759.01969987</v>
          </cell>
          <cell r="R67">
            <v>1697835413.9759822</v>
          </cell>
        </row>
        <row r="68">
          <cell r="B68" t="str">
            <v>TOTAL</v>
          </cell>
          <cell r="J68">
            <v>24717005761.462925</v>
          </cell>
          <cell r="P68">
            <v>14979202204.519102</v>
          </cell>
          <cell r="Q68">
            <v>3696987349.2166986</v>
          </cell>
          <cell r="R68">
            <v>18676189553.735802</v>
          </cell>
        </row>
        <row r="69">
          <cell r="B69" t="str">
            <v>DIBULATKAN</v>
          </cell>
          <cell r="J69">
            <v>24717006000</v>
          </cell>
          <cell r="K69">
            <v>0</v>
          </cell>
          <cell r="P69">
            <v>14979202000</v>
          </cell>
          <cell r="Q69">
            <v>3696987000</v>
          </cell>
          <cell r="R69">
            <v>18676190000</v>
          </cell>
        </row>
        <row r="72">
          <cell r="D72" t="str">
            <v>Disetujui Oleh :</v>
          </cell>
          <cell r="J72" t="str">
            <v>Diperiksa Oleh :</v>
          </cell>
          <cell r="Q72" t="str">
            <v>Diajukan Oleh :</v>
          </cell>
        </row>
        <row r="73">
          <cell r="D73" t="str">
            <v>KEPALA SNVT PEMBAGUNAN</v>
          </cell>
          <cell r="J73" t="str">
            <v>KONSULTAN SUPERVISI</v>
          </cell>
          <cell r="Q73" t="str">
            <v>KONTRAKTOR</v>
          </cell>
        </row>
        <row r="74">
          <cell r="D74" t="str">
            <v>JALAN DAN JEMBATAN SUMBAWA</v>
          </cell>
          <cell r="J74" t="str">
            <v>PT. DIANTAMA REKANUSA</v>
          </cell>
          <cell r="Q74" t="str">
            <v>ADHI - METRO JO.</v>
          </cell>
        </row>
        <row r="81">
          <cell r="D81" t="str">
            <v>Ir. MADE DARMAWAN</v>
          </cell>
          <cell r="J81" t="str">
            <v>MANUNGKU KARYADI</v>
          </cell>
          <cell r="Q81" t="str">
            <v>MOERDIYONO, ST</v>
          </cell>
        </row>
        <row r="82">
          <cell r="D82" t="str">
            <v>NIP. 610007294</v>
          </cell>
          <cell r="J82" t="str">
            <v>CHIEF INSPECTOR</v>
          </cell>
          <cell r="Q82" t="str">
            <v>PROJECT MANAGER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JNGR06"/>
      <sheetName val="analisa asli"/>
      <sheetName val="analisa SNI"/>
      <sheetName val="gedung F (Review)"/>
      <sheetName val="G. FARMASI (L)"/>
      <sheetName val="G. contoh"/>
      <sheetName val="G.LOUNDRY (H)"/>
      <sheetName val="ANALISA GRS TENGAH"/>
      <sheetName val="H.Satuan"/>
      <sheetName val="HB "/>
    </sheetNames>
    <sheetDataSet>
      <sheetData sheetId="0"/>
      <sheetData sheetId="1"/>
      <sheetData sheetId="2"/>
      <sheetData sheetId="3">
        <row r="96">
          <cell r="H96">
            <v>8850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BANGUNAN Us"/>
      <sheetName val="BANGUNAN as"/>
      <sheetName val="ANALISA"/>
      <sheetName val="FARMASI"/>
      <sheetName val="FAR me"/>
      <sheetName val="REKAP FARMASI"/>
      <sheetName val="LABORAT"/>
      <sheetName val="LAB me"/>
      <sheetName val="REKAP LABORAT"/>
      <sheetName val="anaUTama"/>
      <sheetName val="Anal. Pancang"/>
      <sheetName val="Vender"/>
      <sheetName val="Analisa 1"/>
      <sheetName val="HARGA SAT KAMAL"/>
      <sheetName val="analisa SNI"/>
      <sheetName val="REKAP  (3)"/>
      <sheetName val="2"/>
      <sheetName val="Ana-ALAT"/>
      <sheetName val="4"/>
      <sheetName val="BASEMENT"/>
      <sheetName val="Harga"/>
      <sheetName val="ANALISA GRS TENGAH"/>
      <sheetName val="UPAH"/>
      <sheetName val="Analisa Harga"/>
      <sheetName val="Summary"/>
      <sheetName val="Anal"/>
      <sheetName val="HB "/>
      <sheetName val="Daftar Harga"/>
      <sheetName val="BAHAN"/>
      <sheetName val="RAB"/>
      <sheetName val="hg sat 2"/>
      <sheetName val="BASIC"/>
      <sheetName val="HARSAT"/>
      <sheetName val="AHS DISKUSI"/>
      <sheetName val="MasterSchedule"/>
      <sheetName val="analisa Str"/>
      <sheetName val="BQ-Tenis"/>
      <sheetName val="Arsitektur"/>
      <sheetName val="Material"/>
      <sheetName val="BOQ_Aula"/>
      <sheetName val="Prelim"/>
      <sheetName val="ch"/>
      <sheetName val="BQ"/>
      <sheetName val="hsp-STR-ARS"/>
      <sheetName val="bhn"/>
      <sheetName val="BRK INT"/>
      <sheetName val="BANGUNAN_Us"/>
      <sheetName val="BANGUNAN_as"/>
      <sheetName val="FAR_me"/>
      <sheetName val="REKAP_FARMASI"/>
      <sheetName val="LAB_me"/>
      <sheetName val="REKAP_LABORAT"/>
      <sheetName val="Daf_Anl"/>
      <sheetName val="AnalisSIPIL"/>
      <sheetName val="Harga S Dasar"/>
      <sheetName val="D7"/>
      <sheetName val="Daf 1"/>
      <sheetName val="HM.MEK."/>
      <sheetName val="Factor"/>
      <sheetName val="bahan+upah"/>
      <sheetName val="pondasi"/>
      <sheetName val="A"/>
      <sheetName val="isian"/>
      <sheetName val="Harga S Dasar UNTUK IDISI"/>
      <sheetName val="Analisa Harga Satuan"/>
      <sheetName val="STR"/>
      <sheetName val="DAF-BAHAN"/>
      <sheetName val="ANALISA PEK.UMUM"/>
      <sheetName val="lab bahasa"/>
      <sheetName val="daf-3(OK)"/>
      <sheetName val="daf-7(OK)"/>
      <sheetName val="DHS"/>
      <sheetName val="SITE-E"/>
      <sheetName val="Pendahuluan"/>
      <sheetName val="nama PT."/>
      <sheetName val="DAF-2"/>
      <sheetName val="Analis Kusen 1 ESKALASI"/>
      <sheetName val="An_hrg"/>
      <sheetName val="HSPK"/>
      <sheetName val="harga bahan"/>
      <sheetName val="analisa rev"/>
      <sheetName val="HSPK-3"/>
      <sheetName val="REKAP 2"/>
      <sheetName val="RKP ANALISA"/>
      <sheetName val="VOL MUSHOLA"/>
      <sheetName val="RAB MUSHOLA"/>
      <sheetName val="RAB KAFETARIA"/>
      <sheetName val="HSPK-1"/>
      <sheetName val="RAB STR"/>
      <sheetName val="B.T"/>
      <sheetName val="TIME SCHEDULE"/>
      <sheetName val="BANGUNAN_Us1"/>
      <sheetName val="BANGUNAN_as1"/>
      <sheetName val="FAR_me1"/>
      <sheetName val="REKAP_FARMASI1"/>
      <sheetName val="LAB_me1"/>
      <sheetName val="REKAP_LABORAT1"/>
      <sheetName val="Blk A"/>
      <sheetName val="Satdas"/>
      <sheetName val="ANALISA STR D-3-3 "/>
      <sheetName val="Volume Pucang"/>
      <sheetName val="H-SATUAN"/>
      <sheetName val="Rekap Prelim"/>
      <sheetName val="ﾃｨｰﾁﾝｸﾞ"/>
      <sheetName val="I-KAMAR"/>
      <sheetName val="Harga M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MO"/>
      <sheetName val="MO"/>
      <sheetName val="Sat"/>
      <sheetName val="COV"/>
      <sheetName val="Evalu"/>
      <sheetName val="Evalu (2)"/>
      <sheetName val="Rek."/>
      <sheetName val="NP"/>
      <sheetName val="NP (2)"/>
      <sheetName val="Methode"/>
      <sheetName val="alat"/>
      <sheetName val="Rekap Biay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Vol. RPS Batu"/>
      <sheetName val="Rab RPS Batu"/>
      <sheetName val="Rab3R"/>
      <sheetName val="Rekap Biaya 3R (2)"/>
      <sheetName val="REKAP 3R SATKER"/>
    </sheetNames>
    <sheetDataSet>
      <sheetData sheetId="0" refreshError="1">
        <row r="33">
          <cell r="H33">
            <v>41870</v>
          </cell>
        </row>
        <row r="41">
          <cell r="H41">
            <v>6420</v>
          </cell>
        </row>
        <row r="74">
          <cell r="H74">
            <v>325600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bahan"/>
    </sheetNames>
    <sheetDataSet>
      <sheetData sheetId="0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rt"/>
      <sheetName val="DHSB"/>
      <sheetName val="AHS. MB"/>
      <sheetName val="RAB - MB"/>
      <sheetName val="rab-"/>
      <sheetName val="REKAP"/>
    </sheetNames>
    <sheetDataSet>
      <sheetData sheetId="0" refreshError="1"/>
      <sheetData sheetId="1" refreshError="1">
        <row r="12">
          <cell r="G12">
            <v>6000</v>
          </cell>
        </row>
        <row r="15">
          <cell r="G15">
            <v>5800000</v>
          </cell>
        </row>
        <row r="19">
          <cell r="G19">
            <v>40000</v>
          </cell>
        </row>
        <row r="20">
          <cell r="G20">
            <v>25000</v>
          </cell>
        </row>
        <row r="23">
          <cell r="G23">
            <v>12000</v>
          </cell>
        </row>
        <row r="25">
          <cell r="G25">
            <v>25000</v>
          </cell>
        </row>
        <row r="26">
          <cell r="G26">
            <v>40000</v>
          </cell>
        </row>
        <row r="27">
          <cell r="G27">
            <v>39000</v>
          </cell>
        </row>
      </sheetData>
      <sheetData sheetId="2" refreshError="1">
        <row r="13">
          <cell r="L13">
            <v>45760</v>
          </cell>
        </row>
        <row r="22">
          <cell r="L22">
            <v>6465840.0000000009</v>
          </cell>
        </row>
      </sheetData>
      <sheetData sheetId="3" refreshError="1">
        <row r="31">
          <cell r="K31">
            <v>300000</v>
          </cell>
        </row>
        <row r="38">
          <cell r="K38">
            <v>899108.8</v>
          </cell>
        </row>
        <row r="42">
          <cell r="K42">
            <v>283486.48</v>
          </cell>
        </row>
      </sheetData>
      <sheetData sheetId="4" refreshError="1"/>
      <sheetData sheetId="5" refreshError="1">
        <row r="4">
          <cell r="F4" t="str">
            <v>Pembangunan USB SMA Sudimoro Kab Pacitan</v>
          </cell>
        </row>
        <row r="5">
          <cell r="F5" t="str">
            <v xml:space="preserve">Pengadaan Mebelair SMA N Sudimoro  Kab Pacitan </v>
          </cell>
        </row>
        <row r="28">
          <cell r="I28" t="str">
            <v>Konsultan perencana</v>
          </cell>
        </row>
      </sheetData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Mars"/>
      <sheetName val="Rekab"/>
      <sheetName val="rab.1"/>
      <sheetName val="rab.2"/>
      <sheetName val="Upah&amp;hrg sat."/>
      <sheetName val="Harga satuan"/>
      <sheetName val="A+Supl."/>
      <sheetName val="0"/>
      <sheetName val="1"/>
      <sheetName val="2"/>
      <sheetName val="3"/>
      <sheetName val="4"/>
      <sheetName val="5"/>
      <sheetName val="6"/>
      <sheetName val="7"/>
      <sheetName val="analisa SNI"/>
      <sheetName val="ANALISA GRS TENGAH"/>
      <sheetName val="HB 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A+Supl."/>
      <sheetName val="7"/>
      <sheetName val="DAF-2"/>
      <sheetName val="HB"/>
      <sheetName val="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Rekap (2)"/>
      <sheetName val="EE (2)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EE"/>
      <sheetName val="Desa Binturu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8">
          <cell r="H28">
            <v>414238586.19235122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9">
          <cell r="G19">
            <v>60155000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8">
          <cell r="D8" t="str">
            <v>(L01)</v>
          </cell>
          <cell r="E8" t="str">
            <v>Jam</v>
          </cell>
          <cell r="F8">
            <v>6750</v>
          </cell>
        </row>
        <row r="9">
          <cell r="D9" t="str">
            <v>(L02)</v>
          </cell>
          <cell r="E9" t="str">
            <v>Jam</v>
          </cell>
          <cell r="F9">
            <v>7625</v>
          </cell>
        </row>
        <row r="10">
          <cell r="D10" t="str">
            <v>(L03)</v>
          </cell>
          <cell r="E10" t="str">
            <v>Jam</v>
          </cell>
          <cell r="F10">
            <v>10950</v>
          </cell>
        </row>
        <row r="11">
          <cell r="D11" t="str">
            <v>(L04)</v>
          </cell>
          <cell r="E11" t="str">
            <v>Jam</v>
          </cell>
          <cell r="F11">
            <v>16000</v>
          </cell>
        </row>
        <row r="12">
          <cell r="D12" t="str">
            <v>(L05)</v>
          </cell>
          <cell r="E12" t="str">
            <v>Jam</v>
          </cell>
          <cell r="F12">
            <v>8000</v>
          </cell>
        </row>
        <row r="13">
          <cell r="D13" t="str">
            <v>(L06)</v>
          </cell>
          <cell r="E13" t="str">
            <v>Jam</v>
          </cell>
          <cell r="F13">
            <v>11000</v>
          </cell>
        </row>
        <row r="14">
          <cell r="D14" t="str">
            <v>(L07)</v>
          </cell>
          <cell r="E14" t="str">
            <v>Jam</v>
          </cell>
          <cell r="F14">
            <v>6000</v>
          </cell>
        </row>
        <row r="15">
          <cell r="D15" t="str">
            <v>(L08)</v>
          </cell>
          <cell r="E15" t="str">
            <v>Jam</v>
          </cell>
          <cell r="F15">
            <v>10500</v>
          </cell>
        </row>
        <row r="16">
          <cell r="D16" t="str">
            <v>(L09)</v>
          </cell>
          <cell r="E16" t="str">
            <v>Jam</v>
          </cell>
          <cell r="F16">
            <v>9000</v>
          </cell>
        </row>
        <row r="17">
          <cell r="D17" t="str">
            <v>(L10)</v>
          </cell>
          <cell r="E17" t="str">
            <v>Jam</v>
          </cell>
          <cell r="F17">
            <v>9600</v>
          </cell>
        </row>
      </sheetData>
      <sheetData sheetId="30" refreshError="1"/>
      <sheetData sheetId="31" refreshError="1"/>
      <sheetData sheetId="32">
        <row r="9">
          <cell r="AW9">
            <v>898920.71505926608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 (2)"/>
      <sheetName val="6"/>
      <sheetName val="9"/>
      <sheetName val="10"/>
      <sheetName val="12"/>
      <sheetName val="pen"/>
      <sheetName val="11"/>
      <sheetName val="8"/>
      <sheetName val="X"/>
      <sheetName val="7"/>
      <sheetName val="Sheet1"/>
      <sheetName val="st"/>
      <sheetName val="XXXXXXXXX"/>
      <sheetName val="Rekap Biaya 20_80"/>
      <sheetName val="Kuantitas &amp; Harga"/>
      <sheetName val="Pekerjaan Utama"/>
      <sheetName val="%"/>
      <sheetName val="Analisa"/>
      <sheetName val="SB"/>
      <sheetName val="RAB "/>
      <sheetName val="a"/>
      <sheetName val="ch"/>
      <sheetName val="FINISHING"/>
      <sheetName val="PLUMBING"/>
      <sheetName val="STRUKTUR"/>
      <sheetName val="div7"/>
      <sheetName val="H.Satuan"/>
      <sheetName val="3-DIV3"/>
      <sheetName val="Elektri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 (3)"/>
      <sheetName val="TAWAR KB"/>
      <sheetName val="Schedule (2)"/>
      <sheetName val="RAB CV.KARYA BSAMA"/>
      <sheetName val="REKAP II &amp; III"/>
      <sheetName val="SANGGUP (2)"/>
      <sheetName val="TAWAR TK"/>
      <sheetName val="Person_utama"/>
      <sheetName val="sewa"/>
      <sheetName val="Alat_Utama"/>
      <sheetName val="Metode (2)"/>
      <sheetName val="Schedule (3)"/>
      <sheetName val="RAB CV. TRI KARYA"/>
      <sheetName val="TAWAR SB"/>
      <sheetName val="RAB CV.SATRIA"/>
      <sheetName val="RAB CV.SATRIA (2)"/>
      <sheetName val="Schedule"/>
      <sheetName val="ANALIS 2"/>
      <sheetName val="SATUAN"/>
      <sheetName val="Metode"/>
      <sheetName val="SANGGUP"/>
      <sheetName val="BQ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5">
          <cell r="E45">
            <v>200000</v>
          </cell>
        </row>
        <row r="49">
          <cell r="E49">
            <v>50000</v>
          </cell>
        </row>
        <row r="64">
          <cell r="E64">
            <v>650000</v>
          </cell>
        </row>
        <row r="66">
          <cell r="E66">
            <v>350000</v>
          </cell>
        </row>
        <row r="67">
          <cell r="E67">
            <v>25000</v>
          </cell>
        </row>
        <row r="68">
          <cell r="E68">
            <v>200000</v>
          </cell>
        </row>
        <row r="69">
          <cell r="E69">
            <v>30000</v>
          </cell>
        </row>
        <row r="70">
          <cell r="E70">
            <v>20000</v>
          </cell>
        </row>
        <row r="78">
          <cell r="E78">
            <v>95000</v>
          </cell>
        </row>
        <row r="79">
          <cell r="E79">
            <v>55000</v>
          </cell>
        </row>
        <row r="81">
          <cell r="E81">
            <v>65000</v>
          </cell>
        </row>
        <row r="82">
          <cell r="E82">
            <v>35000</v>
          </cell>
        </row>
        <row r="83">
          <cell r="E83">
            <v>35000</v>
          </cell>
        </row>
        <row r="85">
          <cell r="E85">
            <v>190000</v>
          </cell>
        </row>
        <row r="86">
          <cell r="E86">
            <v>190000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0"/>
      <sheetName val="D.91"/>
      <sheetName val="D.92"/>
      <sheetName val="D.93"/>
      <sheetName val="D.94"/>
      <sheetName val="D.95"/>
      <sheetName val="D.96"/>
      <sheetName val="T"/>
      <sheetName val="U&amp;B"/>
      <sheetName val="@"/>
      <sheetName val="ANBOW-2006"/>
      <sheetName val="ANLBOR-2006"/>
      <sheetName val="Elektrikal"/>
      <sheetName val="A+Supl."/>
      <sheetName val="7"/>
      <sheetName val="SITE-E"/>
    </sheetNames>
    <sheetDataSet>
      <sheetData sheetId="0" refreshError="1"/>
      <sheetData sheetId="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Pinang Jaya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88.727999999999994</v>
          </cell>
          <cell r="J13" t="str">
            <v>M2</v>
          </cell>
          <cell r="K13">
            <v>3560</v>
          </cell>
          <cell r="L13">
            <v>315871.68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36.97</v>
          </cell>
          <cell r="J14" t="str">
            <v>M1</v>
          </cell>
          <cell r="K14">
            <v>26077.06</v>
          </cell>
          <cell r="L14">
            <v>964068.90820000006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1279940.5882000001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32.163899999999998</v>
          </cell>
          <cell r="J21" t="str">
            <v>M3</v>
          </cell>
          <cell r="K21">
            <v>19775</v>
          </cell>
          <cell r="L21">
            <v>636041.12249999994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8.0409749999999995</v>
          </cell>
          <cell r="J22" t="str">
            <v>M3</v>
          </cell>
          <cell r="K22">
            <v>6660</v>
          </cell>
          <cell r="L22">
            <v>53552.893499999998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1.8485</v>
          </cell>
          <cell r="J23" t="str">
            <v>M3</v>
          </cell>
          <cell r="K23">
            <v>146691.20000000001</v>
          </cell>
          <cell r="L23">
            <v>271158.68320000003</v>
          </cell>
        </row>
        <row r="24">
          <cell r="D24" t="str">
            <v>SUB TOTAL  II</v>
          </cell>
          <cell r="L24">
            <v>960752.69919999992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21.442599999999999</v>
          </cell>
          <cell r="J26" t="str">
            <v>M3</v>
          </cell>
          <cell r="K26">
            <v>527127.02</v>
          </cell>
          <cell r="L26">
            <v>11302973.839051999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2.7727499999999998</v>
          </cell>
          <cell r="J27" t="str">
            <v>M3</v>
          </cell>
          <cell r="K27">
            <v>2649475.14</v>
          </cell>
          <cell r="L27">
            <v>7346332.1944349995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0.42479999999999996</v>
          </cell>
          <cell r="J28" t="str">
            <v>M3</v>
          </cell>
          <cell r="K28">
            <v>2649475.14</v>
          </cell>
          <cell r="L28">
            <v>1125497.039472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1.203125</v>
          </cell>
          <cell r="J29" t="str">
            <v>M3</v>
          </cell>
          <cell r="K29">
            <v>2649475.14</v>
          </cell>
          <cell r="L29">
            <v>3187649.7778125</v>
          </cell>
        </row>
        <row r="30">
          <cell r="B30">
            <v>5</v>
          </cell>
          <cell r="D30" t="str">
            <v>Pas. Dinding Bata adk 1:4</v>
          </cell>
          <cell r="H30" t="str">
            <v>G.50q+G.48</v>
          </cell>
          <cell r="I30">
            <v>14.028</v>
          </cell>
          <cell r="J30" t="str">
            <v>M3</v>
          </cell>
          <cell r="K30">
            <v>19133.61</v>
          </cell>
          <cell r="L30">
            <v>268406.28108000004</v>
          </cell>
        </row>
        <row r="31">
          <cell r="B31">
            <v>6</v>
          </cell>
          <cell r="D31" t="str">
            <v>Plesteran Dinding adk 1: 4</v>
          </cell>
          <cell r="H31" t="str">
            <v>Supl.38</v>
          </cell>
          <cell r="I31">
            <v>240.88000000000002</v>
          </cell>
          <cell r="J31" t="str">
            <v>M2</v>
          </cell>
          <cell r="K31">
            <v>75102.25</v>
          </cell>
          <cell r="L31">
            <v>18090629.98</v>
          </cell>
        </row>
        <row r="32">
          <cell r="D32" t="str">
            <v>SUB TOTAL  III</v>
          </cell>
          <cell r="L32">
            <v>41321489.111851498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20.625</v>
          </cell>
          <cell r="J34" t="str">
            <v>M2</v>
          </cell>
          <cell r="K34">
            <v>249511.5</v>
          </cell>
          <cell r="L34">
            <v>5146174.6875</v>
          </cell>
        </row>
        <row r="35">
          <cell r="B35">
            <v>2</v>
          </cell>
          <cell r="D35" t="str">
            <v>Pintu Besi Kipas</v>
          </cell>
          <cell r="H35" t="str">
            <v>Supl.BMPK.17</v>
          </cell>
          <cell r="I35">
            <v>7.5</v>
          </cell>
          <cell r="J35" t="str">
            <v>M2</v>
          </cell>
          <cell r="K35">
            <v>340533.33</v>
          </cell>
          <cell r="L35">
            <v>2553999.9750000001</v>
          </cell>
        </row>
        <row r="36">
          <cell r="B36">
            <v>3</v>
          </cell>
          <cell r="D36" t="str">
            <v>Pasang Engsel Pintu Besi</v>
          </cell>
          <cell r="H36" t="str">
            <v>Supl.BMPK.2A</v>
          </cell>
          <cell r="I36">
            <v>8</v>
          </cell>
          <cell r="J36" t="str">
            <v>Bh</v>
          </cell>
          <cell r="K36">
            <v>0</v>
          </cell>
          <cell r="L36">
            <v>0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2</v>
          </cell>
          <cell r="J37" t="str">
            <v>Set</v>
          </cell>
          <cell r="L37">
            <v>0</v>
          </cell>
        </row>
        <row r="38">
          <cell r="D38" t="str">
            <v>SUB TOTAL  IV</v>
          </cell>
          <cell r="L38">
            <v>7700174.6624999996</v>
          </cell>
        </row>
        <row r="39">
          <cell r="B39" t="str">
            <v>V</v>
          </cell>
          <cell r="D39" t="str">
            <v>PEKERJAAN LANTAI / PAVING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257.58500000000004</v>
          </cell>
          <cell r="J40" t="str">
            <v>M2</v>
          </cell>
          <cell r="K40">
            <v>7561</v>
          </cell>
          <cell r="L40">
            <v>1947600.1850000003</v>
          </cell>
        </row>
        <row r="41">
          <cell r="D41" t="str">
            <v>SUB TOTAL  V</v>
          </cell>
          <cell r="L41">
            <v>1947600.1850000003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53209957.246751495</v>
          </cell>
        </row>
        <row r="46">
          <cell r="B46" t="str">
            <v>B</v>
          </cell>
          <cell r="D46" t="str">
            <v>PPN 10% x A</v>
          </cell>
          <cell r="L46">
            <v>5320995.72</v>
          </cell>
        </row>
        <row r="47">
          <cell r="B47" t="str">
            <v>C</v>
          </cell>
          <cell r="D47" t="str">
            <v>JUMLAH  (A+B)</v>
          </cell>
          <cell r="L47">
            <v>58530952.966751494</v>
          </cell>
        </row>
        <row r="48">
          <cell r="B48" t="str">
            <v>D</v>
          </cell>
          <cell r="D48" t="str">
            <v>JUMLAH DIBULATKAN</v>
          </cell>
          <cell r="L48">
            <v>58530000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1279940.5882000001</v>
          </cell>
        </row>
        <row r="61">
          <cell r="N61" t="str">
            <v>II</v>
          </cell>
          <cell r="P61" t="str">
            <v>PEKERJAAN GALIAN DAN TANAH</v>
          </cell>
          <cell r="U61">
            <v>960752.69919999992</v>
          </cell>
        </row>
        <row r="62">
          <cell r="N62" t="str">
            <v>III</v>
          </cell>
          <cell r="P62" t="str">
            <v>PEKERJAAN PASANGAN DAN BETON</v>
          </cell>
          <cell r="U62">
            <v>41321489.111851498</v>
          </cell>
        </row>
        <row r="63">
          <cell r="N63" t="str">
            <v>IV</v>
          </cell>
          <cell r="P63" t="str">
            <v>PEKERJAAN PAGAR/ PINTU  BESI</v>
          </cell>
          <cell r="U63">
            <v>7700174.6624999996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1947600.1850000003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53209957.246751502</v>
          </cell>
        </row>
        <row r="67">
          <cell r="P67" t="str">
            <v>PPN 10%</v>
          </cell>
          <cell r="U67">
            <v>5320995.7246751506</v>
          </cell>
        </row>
        <row r="68">
          <cell r="P68" t="str">
            <v>TOTAL</v>
          </cell>
          <cell r="U68">
            <v>58530952.971426651</v>
          </cell>
        </row>
        <row r="69">
          <cell r="P69" t="str">
            <v>DIBULATKAN</v>
          </cell>
          <cell r="U69">
            <v>58530000</v>
          </cell>
        </row>
        <row r="71">
          <cell r="N71" t="str">
            <v>Terbilang</v>
          </cell>
          <cell r="O71" t="str">
            <v>:</v>
          </cell>
          <cell r="P71" t="str">
            <v>Lima Puluh Delapan Juta Lima Ratus Tiga Puluh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Kampung Baru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22.751999999999999</v>
          </cell>
          <cell r="J13" t="str">
            <v>M2</v>
          </cell>
          <cell r="K13">
            <v>3560</v>
          </cell>
          <cell r="L13">
            <v>80997.119999999995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18.96</v>
          </cell>
          <cell r="J14" t="str">
            <v>M1</v>
          </cell>
          <cell r="K14">
            <v>26077.06</v>
          </cell>
          <cell r="L14">
            <v>494421.05760000006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575418.17760000005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8.2476000000000003</v>
          </cell>
          <cell r="J21" t="str">
            <v>M3</v>
          </cell>
          <cell r="K21">
            <v>19775</v>
          </cell>
          <cell r="L21">
            <v>163096.29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2.0619000000000001</v>
          </cell>
          <cell r="J22" t="str">
            <v>M3</v>
          </cell>
          <cell r="K22">
            <v>6660</v>
          </cell>
          <cell r="L22">
            <v>13732.254000000001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0.47400000000000003</v>
          </cell>
          <cell r="J23" t="str">
            <v>M3</v>
          </cell>
          <cell r="K23">
            <v>146691.20000000001</v>
          </cell>
          <cell r="L23">
            <v>69531.628800000006</v>
          </cell>
        </row>
        <row r="24">
          <cell r="D24" t="str">
            <v>SUB TOTAL  II</v>
          </cell>
          <cell r="L24">
            <v>246360.1728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5.4984000000000002</v>
          </cell>
          <cell r="J26" t="str">
            <v>M3</v>
          </cell>
          <cell r="K26">
            <v>527127.02</v>
          </cell>
          <cell r="L26">
            <v>2898355.206768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0.71099999999999997</v>
          </cell>
          <cell r="J27" t="str">
            <v>M3</v>
          </cell>
          <cell r="K27">
            <v>2649475.14</v>
          </cell>
          <cell r="L27">
            <v>1883776.8245399999</v>
          </cell>
        </row>
        <row r="28">
          <cell r="B28">
            <v>3</v>
          </cell>
          <cell r="D28" t="str">
            <v>Pas. Kolom 30/30</v>
          </cell>
          <cell r="H28" t="str">
            <v>G.41+3/4 I.2(a)+1/2 F.8</v>
          </cell>
          <cell r="I28">
            <v>1.5749999999999997</v>
          </cell>
          <cell r="J28" t="str">
            <v>M3</v>
          </cell>
          <cell r="K28">
            <v>2649475.14</v>
          </cell>
          <cell r="L28">
            <v>4172923.3454999994</v>
          </cell>
        </row>
        <row r="29">
          <cell r="B29">
            <v>4</v>
          </cell>
          <cell r="D29" t="str">
            <v>Pas. Dinding Bata adk 1:4</v>
          </cell>
          <cell r="H29" t="str">
            <v>G.33h+G.32a</v>
          </cell>
          <cell r="I29">
            <v>1.1484000000000001</v>
          </cell>
          <cell r="J29" t="str">
            <v>M3</v>
          </cell>
          <cell r="K29">
            <v>383258.81</v>
          </cell>
          <cell r="L29">
            <v>440134.41740400001</v>
          </cell>
        </row>
        <row r="30">
          <cell r="B30">
            <v>5</v>
          </cell>
          <cell r="D30" t="str">
            <v>Plesteran Dinding adk 1: 4</v>
          </cell>
          <cell r="H30" t="str">
            <v>G.50q+G.48</v>
          </cell>
          <cell r="I30">
            <v>19.14</v>
          </cell>
          <cell r="J30" t="str">
            <v>M2</v>
          </cell>
          <cell r="K30">
            <v>19133.61</v>
          </cell>
          <cell r="L30">
            <v>366217.2954</v>
          </cell>
        </row>
        <row r="31">
          <cell r="D31" t="str">
            <v>SUB TOTAL  III</v>
          </cell>
          <cell r="L31">
            <v>9761407.0896119978</v>
          </cell>
        </row>
        <row r="32">
          <cell r="B32" t="str">
            <v>IV</v>
          </cell>
          <cell r="D32" t="str">
            <v>PEKERJAAN PAGAR/ PINTU  BESI</v>
          </cell>
        </row>
        <row r="33">
          <cell r="B33">
            <v>1</v>
          </cell>
          <cell r="D33" t="str">
            <v xml:space="preserve">Pagar Besi </v>
          </cell>
          <cell r="H33" t="str">
            <v>Supl.BMPK.17A</v>
          </cell>
          <cell r="I33">
            <v>16.169999999999998</v>
          </cell>
          <cell r="J33" t="str">
            <v>M2</v>
          </cell>
          <cell r="K33">
            <v>249511.5</v>
          </cell>
          <cell r="L33">
            <v>4034600.96</v>
          </cell>
        </row>
        <row r="34">
          <cell r="B34">
            <v>2</v>
          </cell>
          <cell r="D34" t="str">
            <v>Pintu Besi Kipas</v>
          </cell>
          <cell r="H34" t="str">
            <v>Supl.BMPK.17</v>
          </cell>
          <cell r="I34">
            <v>7.875</v>
          </cell>
          <cell r="J34" t="str">
            <v>M2</v>
          </cell>
          <cell r="K34">
            <v>340533.33</v>
          </cell>
          <cell r="L34">
            <v>2681699.9700000002</v>
          </cell>
        </row>
        <row r="35">
          <cell r="B35">
            <v>3</v>
          </cell>
          <cell r="D35" t="str">
            <v>Pasang Engsel Pintu Besi</v>
          </cell>
          <cell r="H35" t="str">
            <v>Supl.BMPK.2A</v>
          </cell>
          <cell r="I35">
            <v>10</v>
          </cell>
          <cell r="J35" t="str">
            <v>Bh</v>
          </cell>
          <cell r="K35">
            <v>0</v>
          </cell>
          <cell r="L35">
            <v>0</v>
          </cell>
        </row>
        <row r="36">
          <cell r="B36">
            <v>4</v>
          </cell>
          <cell r="D36" t="str">
            <v>Pasang Grendel Pintu Besi</v>
          </cell>
          <cell r="H36" t="str">
            <v>Ls</v>
          </cell>
          <cell r="I36">
            <v>2</v>
          </cell>
          <cell r="J36" t="str">
            <v>Set</v>
          </cell>
          <cell r="L36">
            <v>0</v>
          </cell>
        </row>
        <row r="37">
          <cell r="D37" t="str">
            <v>SUB TOTAL  IV</v>
          </cell>
          <cell r="L37">
            <v>6716300.9299999997</v>
          </cell>
        </row>
        <row r="38">
          <cell r="B38" t="str">
            <v>V</v>
          </cell>
          <cell r="D38" t="str">
            <v>PEKERJAAN LANTAI / PAVING / PENGECATAN</v>
          </cell>
        </row>
        <row r="39">
          <cell r="B39">
            <v>1</v>
          </cell>
          <cell r="D39" t="str">
            <v>Pas. Paving Type Doseksik</v>
          </cell>
          <cell r="H39" t="str">
            <v>G.44</v>
          </cell>
          <cell r="I39">
            <v>60.42</v>
          </cell>
          <cell r="J39" t="str">
            <v>M3</v>
          </cell>
          <cell r="K39">
            <v>612956.9</v>
          </cell>
          <cell r="L39">
            <v>37034855.898000002</v>
          </cell>
        </row>
        <row r="40">
          <cell r="B40">
            <v>2</v>
          </cell>
          <cell r="D40" t="str">
            <v>Pengecatan Dinding</v>
          </cell>
          <cell r="H40" t="str">
            <v>G.53.1</v>
          </cell>
          <cell r="I40">
            <v>30.54</v>
          </cell>
          <cell r="J40" t="str">
            <v>M2</v>
          </cell>
          <cell r="K40">
            <v>7561</v>
          </cell>
          <cell r="L40">
            <v>230912.94</v>
          </cell>
        </row>
        <row r="41">
          <cell r="D41" t="str">
            <v>SUB TOTAL  V</v>
          </cell>
          <cell r="L41">
            <v>37265768.838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L43">
            <v>0</v>
          </cell>
        </row>
        <row r="44">
          <cell r="D44" t="str">
            <v>SUB TOTAL  VI</v>
          </cell>
          <cell r="L44">
            <v>0</v>
          </cell>
        </row>
        <row r="45">
          <cell r="B45" t="str">
            <v>A</v>
          </cell>
          <cell r="D45" t="str">
            <v>JUMLAH</v>
          </cell>
          <cell r="L45">
            <v>54565255.208012</v>
          </cell>
        </row>
        <row r="46">
          <cell r="B46" t="str">
            <v>B</v>
          </cell>
          <cell r="D46" t="str">
            <v>PPN 10% x A</v>
          </cell>
          <cell r="L46">
            <v>5456525.5199999996</v>
          </cell>
        </row>
        <row r="47">
          <cell r="B47" t="str">
            <v>C</v>
          </cell>
          <cell r="D47" t="str">
            <v>JUMLAH  (A+B)</v>
          </cell>
          <cell r="L47">
            <v>60021780.728011996</v>
          </cell>
        </row>
        <row r="48">
          <cell r="B48" t="str">
            <v>D</v>
          </cell>
          <cell r="D48" t="str">
            <v>JUMLAH DIBULATKAN</v>
          </cell>
          <cell r="L48">
            <v>60021000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Kantor Kelurahan Pinang Jaya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575418.17760000005</v>
          </cell>
        </row>
        <row r="61">
          <cell r="N61" t="str">
            <v>II</v>
          </cell>
          <cell r="P61" t="str">
            <v>PEKERJAAN GALIAN DAN TANAH</v>
          </cell>
          <cell r="U61">
            <v>246360.1728</v>
          </cell>
        </row>
        <row r="62">
          <cell r="N62" t="str">
            <v>III</v>
          </cell>
          <cell r="P62" t="str">
            <v>PEKERJAAN PASANGAN DAN BETON</v>
          </cell>
          <cell r="U62">
            <v>9761407.0896119978</v>
          </cell>
        </row>
        <row r="63">
          <cell r="N63" t="str">
            <v>IV</v>
          </cell>
          <cell r="P63" t="str">
            <v>PEKERJAAN PAGAR/ PINTU  BESI</v>
          </cell>
          <cell r="U63">
            <v>6716300.9299999997</v>
          </cell>
        </row>
        <row r="64">
          <cell r="N64" t="str">
            <v>V</v>
          </cell>
          <cell r="P64" t="str">
            <v>PEKERJAAN LANTAI / PAVING / PENGECATAN</v>
          </cell>
          <cell r="U64">
            <v>37265768.838</v>
          </cell>
        </row>
        <row r="65">
          <cell r="N65" t="str">
            <v>VI</v>
          </cell>
          <cell r="P65" t="str">
            <v>PEKERJAAN PEMBUANGAN SISA PEKERJAAN</v>
          </cell>
          <cell r="U65">
            <v>0</v>
          </cell>
        </row>
        <row r="66">
          <cell r="P66" t="str">
            <v>JUMLAH ( I  s/d.  VI)</v>
          </cell>
          <cell r="U66">
            <v>54565255.208012</v>
          </cell>
        </row>
        <row r="67">
          <cell r="P67" t="str">
            <v>PPN 10%</v>
          </cell>
          <cell r="U67">
            <v>5456525.5208012005</v>
          </cell>
        </row>
        <row r="68">
          <cell r="P68" t="str">
            <v>TOTAL</v>
          </cell>
          <cell r="U68">
            <v>60021780.728813201</v>
          </cell>
        </row>
        <row r="69">
          <cell r="P69" t="str">
            <v>DIBULATKAN</v>
          </cell>
          <cell r="U69">
            <v>60021000</v>
          </cell>
        </row>
        <row r="71">
          <cell r="N71" t="str">
            <v>Terbilang</v>
          </cell>
          <cell r="O71" t="str">
            <v>:</v>
          </cell>
          <cell r="P71" t="str">
            <v>Enam Puluh Juta Dua Puluh Satu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3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Labuhan Dalam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31.74</v>
          </cell>
          <cell r="J13" t="str">
            <v>M2</v>
          </cell>
          <cell r="K13">
            <v>3560</v>
          </cell>
          <cell r="L13">
            <v>112994.4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26.45</v>
          </cell>
          <cell r="J14" t="str">
            <v>M1</v>
          </cell>
          <cell r="K14">
            <v>26077.06</v>
          </cell>
          <cell r="L14">
            <v>689738.23999999999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802732.64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11.505749999999999</v>
          </cell>
          <cell r="J21" t="str">
            <v>M3</v>
          </cell>
          <cell r="K21">
            <v>19775</v>
          </cell>
          <cell r="L21">
            <v>227526.21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2.8764374999999998</v>
          </cell>
          <cell r="J22" t="str">
            <v>M3</v>
          </cell>
          <cell r="K22">
            <v>6660</v>
          </cell>
          <cell r="L22">
            <v>19157.07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11.505749999999999</v>
          </cell>
          <cell r="J23" t="str">
            <v>M3</v>
          </cell>
          <cell r="K23">
            <v>146691.20000000001</v>
          </cell>
          <cell r="L23">
            <v>1687792.27</v>
          </cell>
        </row>
        <row r="24">
          <cell r="D24" t="str">
            <v>SUB TOTAL  II</v>
          </cell>
          <cell r="L24">
            <v>1934475.55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6.6124999999999998</v>
          </cell>
          <cell r="J26" t="str">
            <v>M3</v>
          </cell>
          <cell r="K26">
            <v>527127.02</v>
          </cell>
          <cell r="L26">
            <v>3485627.42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0.79349999999999998</v>
          </cell>
          <cell r="J27" t="str">
            <v>M3</v>
          </cell>
          <cell r="K27">
            <v>2649475.14</v>
          </cell>
          <cell r="L27">
            <v>2102358.52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0.17639999999999997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30/30</v>
          </cell>
          <cell r="H29" t="str">
            <v>G.41+3/4 I.2(a)+1/2 F.8</v>
          </cell>
          <cell r="I29">
            <v>1.26</v>
          </cell>
          <cell r="J29" t="str">
            <v>M3</v>
          </cell>
          <cell r="K29">
            <v>2649475.14</v>
          </cell>
          <cell r="L29">
            <v>3338338.68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6.5015999999999998</v>
          </cell>
          <cell r="J30" t="str">
            <v>M3</v>
          </cell>
          <cell r="K30">
            <v>383258.81</v>
          </cell>
          <cell r="L30">
            <v>2491795.48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108.36</v>
          </cell>
          <cell r="J31" t="str">
            <v>M2</v>
          </cell>
          <cell r="K31">
            <v>19133.61</v>
          </cell>
          <cell r="L31">
            <v>2073317.98</v>
          </cell>
        </row>
        <row r="32">
          <cell r="D32" t="str">
            <v>SUB TOTAL  III</v>
          </cell>
          <cell r="L32">
            <v>13958805.49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16.5</v>
          </cell>
          <cell r="J34" t="str">
            <v>M2</v>
          </cell>
          <cell r="K34">
            <v>249511.5</v>
          </cell>
          <cell r="L34">
            <v>4116939.75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5.25</v>
          </cell>
          <cell r="J35" t="str">
            <v>M2</v>
          </cell>
          <cell r="K35">
            <v>340533.33</v>
          </cell>
          <cell r="L35">
            <v>1787799.98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8</v>
          </cell>
          <cell r="J37" t="str">
            <v>M'</v>
          </cell>
          <cell r="K37">
            <v>77302.52</v>
          </cell>
          <cell r="L37">
            <v>618420.16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6523159.8900000006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Pas. Keramik Lantai 20/20 (Gedung Kantor)</v>
          </cell>
          <cell r="H41" t="str">
            <v>Supl.III(b)</v>
          </cell>
          <cell r="I41">
            <v>109.19</v>
          </cell>
          <cell r="J41" t="str">
            <v>M2</v>
          </cell>
          <cell r="K41">
            <v>85941.59</v>
          </cell>
          <cell r="L41">
            <v>9383962.2100000009</v>
          </cell>
        </row>
        <row r="42">
          <cell r="B42">
            <v>2</v>
          </cell>
          <cell r="D42" t="str">
            <v>Pas. Paving Type Doseksik</v>
          </cell>
          <cell r="H42" t="str">
            <v>G.60.1(a)</v>
          </cell>
          <cell r="I42">
            <v>40</v>
          </cell>
          <cell r="J42" t="str">
            <v>M3</v>
          </cell>
          <cell r="K42">
            <v>78015.100000000006</v>
          </cell>
          <cell r="L42">
            <v>3120604</v>
          </cell>
        </row>
        <row r="43">
          <cell r="B43">
            <v>3</v>
          </cell>
          <cell r="D43" t="str">
            <v>Pengecatan Dinding</v>
          </cell>
          <cell r="H43" t="str">
            <v>G.53.1</v>
          </cell>
          <cell r="I43">
            <v>114.66</v>
          </cell>
          <cell r="J43" t="str">
            <v>M2</v>
          </cell>
          <cell r="K43">
            <v>7561</v>
          </cell>
          <cell r="L43">
            <v>866944.26</v>
          </cell>
        </row>
        <row r="44">
          <cell r="D44" t="str">
            <v>SUB TOTAL  V</v>
          </cell>
          <cell r="L44">
            <v>13371510.470000001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L46">
            <v>0</v>
          </cell>
        </row>
        <row r="47">
          <cell r="D47" t="str">
            <v>SUB TOTAL  VI</v>
          </cell>
          <cell r="L47">
            <v>0</v>
          </cell>
        </row>
        <row r="48">
          <cell r="D48" t="str">
            <v>JUMLAH</v>
          </cell>
          <cell r="L48">
            <v>36590684.039999999</v>
          </cell>
        </row>
        <row r="49">
          <cell r="D49" t="str">
            <v>PPN 10% X A</v>
          </cell>
          <cell r="L49">
            <v>3659068.4040000001</v>
          </cell>
        </row>
        <row r="50">
          <cell r="D50" t="str">
            <v>JUMLAH  (A+B)</v>
          </cell>
          <cell r="L50">
            <v>40249752.443999998</v>
          </cell>
        </row>
        <row r="51">
          <cell r="D51" t="str">
            <v>JUMLAH DIBULATKAN</v>
          </cell>
          <cell r="L51">
            <v>40249000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Kantor Kelurahan Labuhan Dalam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802732.64</v>
          </cell>
        </row>
        <row r="64">
          <cell r="N64" t="str">
            <v>II</v>
          </cell>
          <cell r="P64" t="str">
            <v>PEKERJAAN GALIAN DAN TANAH</v>
          </cell>
          <cell r="U64">
            <v>1934475.55</v>
          </cell>
        </row>
        <row r="65">
          <cell r="N65" t="str">
            <v>III</v>
          </cell>
          <cell r="P65" t="str">
            <v>PEKERJAAN PASANGAN DAN BETON</v>
          </cell>
          <cell r="U65">
            <v>13958805.49</v>
          </cell>
        </row>
        <row r="66">
          <cell r="N66" t="str">
            <v>IV</v>
          </cell>
          <cell r="P66" t="str">
            <v>PEKERJAAN PAGAR/ PINTU  BESI</v>
          </cell>
          <cell r="U66">
            <v>6523159.8900000006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13371510.470000001</v>
          </cell>
        </row>
        <row r="68">
          <cell r="N68" t="str">
            <v>VI</v>
          </cell>
          <cell r="P68" t="str">
            <v>PEKERJAAN PEMBUANGAN SISA PEKERJAAN</v>
          </cell>
          <cell r="U68">
            <v>0</v>
          </cell>
        </row>
        <row r="69">
          <cell r="P69" t="str">
            <v>JUMLAH ( I  s/d.  VI)</v>
          </cell>
          <cell r="U69">
            <v>36590684.039999999</v>
          </cell>
        </row>
        <row r="70">
          <cell r="P70" t="str">
            <v>PPN 10%</v>
          </cell>
          <cell r="U70">
            <v>3659068.4040000001</v>
          </cell>
        </row>
        <row r="71">
          <cell r="P71" t="str">
            <v>TOTAL</v>
          </cell>
          <cell r="U71">
            <v>40249752.443999998</v>
          </cell>
        </row>
        <row r="72">
          <cell r="P72" t="str">
            <v>DIBULATKAN</v>
          </cell>
          <cell r="U72">
            <v>40249000</v>
          </cell>
        </row>
        <row r="74">
          <cell r="N74" t="str">
            <v>Terbilang</v>
          </cell>
          <cell r="O74" t="str">
            <v>:</v>
          </cell>
          <cell r="P74" t="str">
            <v>Empat Puluh Juta Dua Ratus Empat Puluh Sembilan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Sukabumi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79.816000000000003</v>
          </cell>
          <cell r="J13" t="str">
            <v>M2</v>
          </cell>
          <cell r="K13">
            <v>3560</v>
          </cell>
          <cell r="L13">
            <v>284144.96000000002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936071.46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31.563600000000001</v>
          </cell>
          <cell r="J21" t="str">
            <v>M3</v>
          </cell>
          <cell r="K21">
            <v>19775</v>
          </cell>
          <cell r="L21">
            <v>624170.18999999994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7.8909000000000002</v>
          </cell>
          <cell r="J22" t="str">
            <v>M3</v>
          </cell>
          <cell r="K22">
            <v>6660</v>
          </cell>
          <cell r="L22">
            <v>52553.39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1.8140000000000001</v>
          </cell>
          <cell r="J23" t="str">
            <v>M3</v>
          </cell>
          <cell r="K23">
            <v>146691.20000000001</v>
          </cell>
          <cell r="L23">
            <v>266097.84000000003</v>
          </cell>
        </row>
        <row r="24">
          <cell r="D24" t="str">
            <v>SUB TOTAL  II</v>
          </cell>
          <cell r="L24">
            <v>942821.41999999993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21.042400000000001</v>
          </cell>
          <cell r="J26" t="str">
            <v>M3</v>
          </cell>
          <cell r="K26">
            <v>527127.02</v>
          </cell>
          <cell r="L26">
            <v>11092017.609999999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2.7210000000000001</v>
          </cell>
          <cell r="J27" t="str">
            <v>M3</v>
          </cell>
          <cell r="K27">
            <v>2649475.14</v>
          </cell>
          <cell r="L27">
            <v>7209221.8600000003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0.45288</v>
          </cell>
          <cell r="J28" t="str">
            <v>M3</v>
          </cell>
          <cell r="K28">
            <v>2649475.14</v>
          </cell>
          <cell r="L28">
            <v>1199894.3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1.2718750000000001</v>
          </cell>
          <cell r="J29" t="str">
            <v>M3</v>
          </cell>
          <cell r="K29">
            <v>2649475.14</v>
          </cell>
          <cell r="L29">
            <v>3369801.19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13.508399999999998</v>
          </cell>
          <cell r="J30" t="str">
            <v>M3</v>
          </cell>
          <cell r="K30">
            <v>383258.81</v>
          </cell>
          <cell r="L30">
            <v>5177213.3099999996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232.68799999999999</v>
          </cell>
          <cell r="J31" t="str">
            <v>M2</v>
          </cell>
          <cell r="K31">
            <v>19133.61</v>
          </cell>
          <cell r="L31">
            <v>4452161.4400000004</v>
          </cell>
        </row>
        <row r="32">
          <cell r="D32" t="str">
            <v>SUB TOTAL  III</v>
          </cell>
          <cell r="L32">
            <v>32500309.710000001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15.95</v>
          </cell>
          <cell r="J34" t="str">
            <v>M2</v>
          </cell>
          <cell r="K34">
            <v>249511.5</v>
          </cell>
          <cell r="L34">
            <v>3979708.43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6</v>
          </cell>
          <cell r="J35" t="str">
            <v>M2</v>
          </cell>
          <cell r="K35">
            <v>340533.33</v>
          </cell>
          <cell r="L35">
            <v>2043199.98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2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9</v>
          </cell>
          <cell r="J37" t="str">
            <v>M'</v>
          </cell>
          <cell r="K37">
            <v>77302.52</v>
          </cell>
          <cell r="L37">
            <v>695722.68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1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6718631.0899999999</v>
          </cell>
        </row>
        <row r="40">
          <cell r="B40" t="str">
            <v>V</v>
          </cell>
          <cell r="D40" t="str">
            <v>PEKERJAAN PEMBUANGAN SISA PEKERJAAN</v>
          </cell>
        </row>
        <row r="41">
          <cell r="B41">
            <v>1</v>
          </cell>
          <cell r="D41" t="str">
            <v>Pembuangan Sisa Pekerjaan</v>
          </cell>
          <cell r="H41" t="str">
            <v>Ls</v>
          </cell>
          <cell r="I41">
            <v>1</v>
          </cell>
          <cell r="J41" t="str">
            <v>Ls</v>
          </cell>
          <cell r="L41">
            <v>0</v>
          </cell>
        </row>
        <row r="42">
          <cell r="D42" t="str">
            <v>SUB TOTAL  V</v>
          </cell>
          <cell r="L42">
            <v>0</v>
          </cell>
        </row>
        <row r="43">
          <cell r="D43" t="str">
            <v>JUMLAH</v>
          </cell>
          <cell r="L43">
            <v>41097833.680000015</v>
          </cell>
        </row>
        <row r="44">
          <cell r="D44" t="str">
            <v>PPN 10% X A</v>
          </cell>
          <cell r="L44">
            <v>4109783.3680000016</v>
          </cell>
        </row>
        <row r="45">
          <cell r="D45" t="str">
            <v>JUMLAH  (A+B)</v>
          </cell>
          <cell r="L45">
            <v>45207617.048000015</v>
          </cell>
        </row>
        <row r="46">
          <cell r="D46" t="str">
            <v>JUMLAH DIBULATKAN</v>
          </cell>
          <cell r="L46">
            <v>45207000</v>
          </cell>
        </row>
        <row r="47">
          <cell r="N47" t="str">
            <v>REKAPITULASI RENCANA ANGGARAN BIAYA</v>
          </cell>
        </row>
        <row r="48">
          <cell r="N48" t="str">
            <v>OWNER'S ESTIMATE</v>
          </cell>
        </row>
        <row r="50">
          <cell r="N50" t="str">
            <v>Kegiatan</v>
          </cell>
          <cell r="O50" t="str">
            <v>:</v>
          </cell>
          <cell r="P50" t="str">
            <v>Pembangunan / Pemagaran Gedung Kantor, Gedung Sekolah</v>
          </cell>
        </row>
        <row r="51">
          <cell r="N51" t="str">
            <v>Pekerjaan</v>
          </cell>
          <cell r="O51" t="str">
            <v>:</v>
          </cell>
          <cell r="P51" t="str">
            <v>Pemagaran Kantor Kelurahan Sukabumi</v>
          </cell>
        </row>
        <row r="52">
          <cell r="N52" t="str">
            <v>Lokasi</v>
          </cell>
          <cell r="O52" t="str">
            <v>:</v>
          </cell>
          <cell r="P52" t="str">
            <v>Kota Bandar Lampung</v>
          </cell>
        </row>
        <row r="53">
          <cell r="N53" t="str">
            <v>Tahun Anggaran</v>
          </cell>
          <cell r="O53" t="str">
            <v>:</v>
          </cell>
          <cell r="P53" t="str">
            <v>2006</v>
          </cell>
        </row>
        <row r="55">
          <cell r="N55" t="str">
            <v>NO.</v>
          </cell>
          <cell r="O55" t="str">
            <v>URAIAN  PEKERJAAN</v>
          </cell>
          <cell r="U55" t="str">
            <v>TOTAL</v>
          </cell>
        </row>
        <row r="56">
          <cell r="U56" t="str">
            <v>HARGA</v>
          </cell>
        </row>
        <row r="57">
          <cell r="U57" t="str">
            <v>(Rp)</v>
          </cell>
        </row>
        <row r="58">
          <cell r="N58" t="str">
            <v>I</v>
          </cell>
          <cell r="P58" t="str">
            <v>PEKERJAAN PERSIAPAN</v>
          </cell>
          <cell r="U58">
            <v>936071.46</v>
          </cell>
        </row>
        <row r="59">
          <cell r="N59" t="str">
            <v>II</v>
          </cell>
          <cell r="P59" t="str">
            <v>PEKERJAAN GALIAN DAN TANAH</v>
          </cell>
          <cell r="U59">
            <v>942821.41999999993</v>
          </cell>
        </row>
        <row r="60">
          <cell r="N60" t="str">
            <v>III</v>
          </cell>
          <cell r="P60" t="str">
            <v>PEKERJAAN PASANGAN DAN BETON</v>
          </cell>
          <cell r="U60">
            <v>32500309.710000001</v>
          </cell>
        </row>
        <row r="61">
          <cell r="N61" t="str">
            <v>IV</v>
          </cell>
          <cell r="P61" t="str">
            <v>PEKERJAAN PAGAR/ PINTU  BESI</v>
          </cell>
          <cell r="U61">
            <v>6718631.0899999999</v>
          </cell>
        </row>
        <row r="62">
          <cell r="N62" t="str">
            <v>V</v>
          </cell>
          <cell r="P62" t="str">
            <v>PEKERJAAN PEMBUANGAN SISA PEKERJAAN</v>
          </cell>
          <cell r="U62">
            <v>0</v>
          </cell>
        </row>
        <row r="63">
          <cell r="N63" t="str">
            <v>VI</v>
          </cell>
          <cell r="P63" t="e">
            <v>#N/A</v>
          </cell>
          <cell r="U63">
            <v>0</v>
          </cell>
        </row>
        <row r="64">
          <cell r="P64" t="str">
            <v>JUMLAH ( I  s/d.  VI)</v>
          </cell>
          <cell r="U64">
            <v>41097833.680000007</v>
          </cell>
        </row>
        <row r="65">
          <cell r="P65" t="str">
            <v>PPN 10%</v>
          </cell>
          <cell r="U65">
            <v>4109783.3680000007</v>
          </cell>
        </row>
        <row r="66">
          <cell r="P66" t="str">
            <v>TOTAL</v>
          </cell>
          <cell r="U66">
            <v>45207617.048000008</v>
          </cell>
        </row>
        <row r="67">
          <cell r="P67" t="str">
            <v>DIBULATKAN</v>
          </cell>
          <cell r="U67">
            <v>45207000</v>
          </cell>
        </row>
        <row r="69">
          <cell r="N69" t="str">
            <v>Terbilang</v>
          </cell>
          <cell r="O69" t="str">
            <v>:</v>
          </cell>
          <cell r="P69" t="str">
            <v>Empat Puluh Lima Juta Dua Ratus Tujuh Ribu Rupiah</v>
          </cell>
        </row>
        <row r="72">
          <cell r="R72" t="str">
            <v>Bandar Lampung, .................2006</v>
          </cell>
        </row>
        <row r="73">
          <cell r="N73" t="str">
            <v>Disetujui</v>
          </cell>
        </row>
        <row r="74">
          <cell r="N74" t="str">
            <v>Pejabat Pembuat Komitmen/Pimpinan Kegiatan</v>
          </cell>
          <cell r="R74" t="str">
            <v>PANITIA PELELANGAN</v>
          </cell>
        </row>
        <row r="80">
          <cell r="N80" t="str">
            <v>A  Z  W  A  R,ST</v>
          </cell>
          <cell r="R80" t="str">
            <v>FAISOL MUCHTAR,ST</v>
          </cell>
        </row>
        <row r="81">
          <cell r="N81" t="str">
            <v>NIP.460020553</v>
          </cell>
          <cell r="R81" t="str">
            <v>NIP. 460021411</v>
          </cell>
        </row>
      </sheetData>
      <sheetData sheetId="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66.816000000000003</v>
          </cell>
          <cell r="J13" t="str">
            <v>M2</v>
          </cell>
          <cell r="K13">
            <v>3560</v>
          </cell>
          <cell r="L13">
            <v>237864.95999999999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45</v>
          </cell>
          <cell r="J14" t="str">
            <v>M1</v>
          </cell>
          <cell r="K14">
            <v>26077.06</v>
          </cell>
          <cell r="L14">
            <v>1173467.7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1411332.66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24.220799999999997</v>
          </cell>
          <cell r="J21" t="str">
            <v>M3</v>
          </cell>
          <cell r="K21">
            <v>19775</v>
          </cell>
          <cell r="L21">
            <v>478966.32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6.0551999999999992</v>
          </cell>
          <cell r="J22" t="str">
            <v>M3</v>
          </cell>
          <cell r="K22">
            <v>6660</v>
          </cell>
          <cell r="L22">
            <v>40327.629999999997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1.3920000000000001</v>
          </cell>
          <cell r="J23" t="str">
            <v>M3</v>
          </cell>
          <cell r="K23">
            <v>146691.20000000001</v>
          </cell>
          <cell r="L23">
            <v>204194.15</v>
          </cell>
        </row>
        <row r="24">
          <cell r="D24" t="str">
            <v>SUB TOTAL  II</v>
          </cell>
          <cell r="L24">
            <v>723488.1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16.147199999999998</v>
          </cell>
          <cell r="J26" t="str">
            <v>M3</v>
          </cell>
          <cell r="K26">
            <v>527127.02</v>
          </cell>
          <cell r="L26">
            <v>8511625.4199999999</v>
          </cell>
        </row>
        <row r="27">
          <cell r="B27">
            <v>2</v>
          </cell>
          <cell r="D27" t="str">
            <v>Pas. Sloof 15/25</v>
          </cell>
          <cell r="H27" t="str">
            <v>G.41+3/4 I.2(a)+1/2 F.8</v>
          </cell>
          <cell r="I27">
            <v>2.0880000000000001</v>
          </cell>
          <cell r="J27" t="str">
            <v>M3</v>
          </cell>
          <cell r="K27">
            <v>2649475.14</v>
          </cell>
          <cell r="L27">
            <v>5532104.0899999999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0.1764</v>
          </cell>
          <cell r="J28" t="str">
            <v>M3</v>
          </cell>
          <cell r="K28">
            <v>2649475.14</v>
          </cell>
          <cell r="L28">
            <v>467367.41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1.75</v>
          </cell>
          <cell r="J29" t="str">
            <v>M3</v>
          </cell>
          <cell r="K29">
            <v>2649475.14</v>
          </cell>
          <cell r="L29">
            <v>4636581.5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5.4161999999999999</v>
          </cell>
          <cell r="J30" t="str">
            <v>M3</v>
          </cell>
          <cell r="K30">
            <v>383258.81</v>
          </cell>
          <cell r="L30">
            <v>2075806.37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90.27</v>
          </cell>
          <cell r="J31" t="str">
            <v>M2</v>
          </cell>
          <cell r="K31">
            <v>19133.61</v>
          </cell>
          <cell r="L31">
            <v>1727190.97</v>
          </cell>
        </row>
        <row r="32">
          <cell r="D32" t="str">
            <v>SUB TOTAL  III</v>
          </cell>
          <cell r="L32">
            <v>22950675.760000002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40.424999999999997</v>
          </cell>
          <cell r="J34" t="str">
            <v>M2</v>
          </cell>
          <cell r="K34">
            <v>249511.5</v>
          </cell>
          <cell r="L34">
            <v>10086502.390000001</v>
          </cell>
        </row>
        <row r="35">
          <cell r="B35">
            <v>2</v>
          </cell>
          <cell r="D35" t="str">
            <v>Pintu Besi Dorong (2 UNIT)</v>
          </cell>
          <cell r="H35" t="str">
            <v>Supl.BMPK.17</v>
          </cell>
          <cell r="I35">
            <v>12</v>
          </cell>
          <cell r="J35" t="str">
            <v>M2</v>
          </cell>
          <cell r="K35">
            <v>340533.33</v>
          </cell>
          <cell r="L35">
            <v>4086399.96</v>
          </cell>
        </row>
        <row r="36">
          <cell r="B36">
            <v>3</v>
          </cell>
          <cell r="D36" t="str">
            <v>Pasang Roda Pintu Dorong</v>
          </cell>
          <cell r="H36" t="str">
            <v>Ls</v>
          </cell>
          <cell r="I36">
            <v>4</v>
          </cell>
          <cell r="J36" t="str">
            <v>Bh</v>
          </cell>
          <cell r="L36">
            <v>0</v>
          </cell>
        </row>
        <row r="37">
          <cell r="B37">
            <v>4</v>
          </cell>
          <cell r="D37" t="str">
            <v>Pasang Rell Pintu Dorong Lengkap</v>
          </cell>
          <cell r="H37" t="str">
            <v>Supl.BMPK.17C</v>
          </cell>
          <cell r="I37">
            <v>18</v>
          </cell>
          <cell r="J37" t="str">
            <v>M'</v>
          </cell>
          <cell r="K37">
            <v>77302.52</v>
          </cell>
          <cell r="L37">
            <v>1391445.36</v>
          </cell>
        </row>
        <row r="38">
          <cell r="B38">
            <v>5</v>
          </cell>
          <cell r="D38" t="str">
            <v>Pasang Grendel Pintu Besi</v>
          </cell>
          <cell r="H38" t="str">
            <v>Ls</v>
          </cell>
          <cell r="I38">
            <v>2</v>
          </cell>
          <cell r="J38" t="str">
            <v>Set</v>
          </cell>
          <cell r="L38">
            <v>0</v>
          </cell>
        </row>
        <row r="39">
          <cell r="D39" t="str">
            <v>SUB TOTAL  IV</v>
          </cell>
          <cell r="L39">
            <v>15564347.710000001</v>
          </cell>
        </row>
        <row r="40">
          <cell r="B40" t="str">
            <v>V</v>
          </cell>
          <cell r="D40" t="str">
            <v>PEKERJAAN LANTAI / PAVING / PENGECATAN</v>
          </cell>
        </row>
        <row r="41">
          <cell r="B41">
            <v>1</v>
          </cell>
          <cell r="D41" t="str">
            <v>Pengecatan Dinding</v>
          </cell>
          <cell r="H41" t="str">
            <v>G.53.1</v>
          </cell>
          <cell r="I41">
            <v>109.345</v>
          </cell>
          <cell r="J41" t="str">
            <v>M2</v>
          </cell>
          <cell r="K41">
            <v>7561</v>
          </cell>
          <cell r="L41">
            <v>826757.55</v>
          </cell>
        </row>
        <row r="42">
          <cell r="D42" t="str">
            <v>SUB TOTAL  V</v>
          </cell>
          <cell r="L42">
            <v>826757.55</v>
          </cell>
        </row>
        <row r="43">
          <cell r="B43" t="str">
            <v>VI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L44">
            <v>0</v>
          </cell>
        </row>
        <row r="45">
          <cell r="D45" t="str">
            <v>SUB TOTAL  VI</v>
          </cell>
          <cell r="L45">
            <v>0</v>
          </cell>
        </row>
        <row r="46">
          <cell r="D46" t="str">
            <v>JUMLAH</v>
          </cell>
          <cell r="L46">
            <v>41476601.780000001</v>
          </cell>
        </row>
        <row r="47">
          <cell r="D47" t="str">
            <v>PPN 10% X A</v>
          </cell>
          <cell r="L47">
            <v>4147660.1780000003</v>
          </cell>
        </row>
        <row r="48">
          <cell r="D48" t="str">
            <v>JUMLAH  (A+B)</v>
          </cell>
          <cell r="L48">
            <v>45624261.958000004</v>
          </cell>
        </row>
        <row r="49">
          <cell r="D49" t="str">
            <v>JUMLAH DIBULATKAN</v>
          </cell>
          <cell r="L49">
            <v>45624000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Kantor Kelurahan Campang Raya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1411332.66</v>
          </cell>
        </row>
        <row r="62">
          <cell r="N62" t="str">
            <v>II</v>
          </cell>
          <cell r="P62" t="str">
            <v>PEKERJAAN GALIAN DAN TANAH</v>
          </cell>
          <cell r="U62">
            <v>723488.1</v>
          </cell>
        </row>
        <row r="63">
          <cell r="N63" t="str">
            <v>III</v>
          </cell>
          <cell r="P63" t="str">
            <v>PEKERJAAN PASANGAN DAN BETON</v>
          </cell>
          <cell r="U63">
            <v>22950675.760000002</v>
          </cell>
        </row>
        <row r="64">
          <cell r="N64" t="str">
            <v>IV</v>
          </cell>
          <cell r="P64" t="str">
            <v>PEKERJAAN PAGAR/ PINTU  BESI</v>
          </cell>
          <cell r="U64">
            <v>15564347.710000001</v>
          </cell>
        </row>
        <row r="65">
          <cell r="N65" t="str">
            <v>V</v>
          </cell>
          <cell r="P65" t="str">
            <v>PEKERJAAN LANTAI / PAVING / PENGECATAN</v>
          </cell>
          <cell r="U65">
            <v>826757.55</v>
          </cell>
        </row>
        <row r="66">
          <cell r="N66" t="str">
            <v>VI</v>
          </cell>
          <cell r="P66" t="str">
            <v>PEKERJAAN PEMBUANGAN SISA PEKERJAAN</v>
          </cell>
          <cell r="U66">
            <v>0</v>
          </cell>
        </row>
        <row r="67">
          <cell r="P67" t="str">
            <v>JUMLAH ( I  s/d.  VI)</v>
          </cell>
          <cell r="U67">
            <v>41476601.780000001</v>
          </cell>
        </row>
        <row r="68">
          <cell r="P68" t="str">
            <v>PPN 10%</v>
          </cell>
          <cell r="U68">
            <v>4147660.1780000003</v>
          </cell>
        </row>
        <row r="69">
          <cell r="P69" t="str">
            <v>TOTAL</v>
          </cell>
          <cell r="U69">
            <v>45624261.958000004</v>
          </cell>
        </row>
        <row r="70">
          <cell r="P70" t="str">
            <v>DIBULATKAN</v>
          </cell>
          <cell r="U70">
            <v>45624000</v>
          </cell>
        </row>
        <row r="72">
          <cell r="N72" t="str">
            <v>Terbilang</v>
          </cell>
          <cell r="O72" t="str">
            <v>:</v>
          </cell>
          <cell r="P72" t="str">
            <v>Empat Puluh Lima Juta Enam Ratus Dua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Perwata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45.96</v>
          </cell>
          <cell r="J13" t="str">
            <v>M2</v>
          </cell>
          <cell r="K13">
            <v>3560</v>
          </cell>
          <cell r="L13">
            <v>163617.60000000001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38.299999999999997</v>
          </cell>
          <cell r="J14" t="str">
            <v>M1</v>
          </cell>
          <cell r="K14">
            <v>26077.06</v>
          </cell>
          <cell r="L14">
            <v>998751.4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1162369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8.3350000000000009</v>
          </cell>
          <cell r="J21" t="str">
            <v>M3</v>
          </cell>
          <cell r="K21">
            <v>19775</v>
          </cell>
          <cell r="L21">
            <v>164824.63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2.0840000000000001</v>
          </cell>
          <cell r="J22" t="str">
            <v>M3</v>
          </cell>
          <cell r="K22">
            <v>6660</v>
          </cell>
          <cell r="L22">
            <v>13879.44</v>
          </cell>
        </row>
        <row r="23">
          <cell r="B23">
            <v>3</v>
          </cell>
          <cell r="D23" t="str">
            <v>Pek. Urugan pasir di bawah pondasi</v>
          </cell>
          <cell r="H23" t="str">
            <v>A.18</v>
          </cell>
          <cell r="I23">
            <v>0.47899999999999998</v>
          </cell>
          <cell r="J23" t="str">
            <v>M3</v>
          </cell>
          <cell r="K23">
            <v>146691.20000000001</v>
          </cell>
          <cell r="L23">
            <v>70265.08</v>
          </cell>
        </row>
        <row r="24">
          <cell r="D24" t="str">
            <v>SUB TOTAL  II</v>
          </cell>
          <cell r="L24">
            <v>248969.15000000002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>Pas. Pondasi Batu Belah hitam adk. 1 : 4</v>
          </cell>
          <cell r="H26" t="str">
            <v>G.32h+G.26(a)</v>
          </cell>
          <cell r="I26">
            <v>5.556</v>
          </cell>
          <cell r="J26" t="str">
            <v>M3</v>
          </cell>
          <cell r="K26">
            <v>527127.02</v>
          </cell>
          <cell r="L26">
            <v>2928717.72</v>
          </cell>
        </row>
        <row r="27">
          <cell r="B27">
            <v>2</v>
          </cell>
          <cell r="D27" t="str">
            <v>Cor Beton Bertulang Plat Lantai Siring t = 12 cm</v>
          </cell>
          <cell r="H27" t="str">
            <v>G.41+3/4 I.2(a)+1/2 F.8</v>
          </cell>
          <cell r="I27">
            <v>0.34</v>
          </cell>
          <cell r="J27" t="str">
            <v>M3</v>
          </cell>
          <cell r="K27">
            <v>2649475.14</v>
          </cell>
          <cell r="L27">
            <v>900821.55</v>
          </cell>
        </row>
        <row r="28">
          <cell r="B28">
            <v>3</v>
          </cell>
          <cell r="D28" t="str">
            <v>Pas. Sloof 15/25</v>
          </cell>
          <cell r="H28" t="str">
            <v>G.41+3/4 I.2(a)+1/2 F.8</v>
          </cell>
          <cell r="I28">
            <v>1.4359999999999999</v>
          </cell>
          <cell r="J28" t="str">
            <v>M3</v>
          </cell>
          <cell r="K28">
            <v>2649475.14</v>
          </cell>
          <cell r="L28">
            <v>3804646.3</v>
          </cell>
        </row>
        <row r="29">
          <cell r="B29">
            <v>4</v>
          </cell>
          <cell r="D29" t="str">
            <v>Pas. Kolom Praktis12/12</v>
          </cell>
          <cell r="H29" t="str">
            <v>G.41+3/4 I.2(a)+1/2 F.8</v>
          </cell>
          <cell r="I29">
            <v>0.27400000000000002</v>
          </cell>
          <cell r="J29" t="str">
            <v>M3</v>
          </cell>
          <cell r="K29">
            <v>2649475.14</v>
          </cell>
          <cell r="L29">
            <v>725956.19</v>
          </cell>
        </row>
        <row r="30">
          <cell r="B30">
            <v>5</v>
          </cell>
          <cell r="D30" t="str">
            <v>Pas. Kolom 30/30</v>
          </cell>
          <cell r="H30" t="str">
            <v>G.41+3/4 I.2(a)+1/2 F.8</v>
          </cell>
          <cell r="I30">
            <v>0.81</v>
          </cell>
          <cell r="J30" t="str">
            <v>M3</v>
          </cell>
          <cell r="K30">
            <v>2649475.14</v>
          </cell>
          <cell r="L30">
            <v>2146074.86</v>
          </cell>
        </row>
        <row r="31">
          <cell r="B31">
            <v>6</v>
          </cell>
          <cell r="D31" t="str">
            <v>Cor Beton Plat Depan Gerbang  t=12 CM</v>
          </cell>
          <cell r="H31" t="str">
            <v>G.41+3/4 I.2(a)+1/2 F.8</v>
          </cell>
          <cell r="I31">
            <v>0.27400000000000002</v>
          </cell>
          <cell r="J31" t="str">
            <v>M3</v>
          </cell>
          <cell r="K31">
            <v>2649475.14</v>
          </cell>
          <cell r="L31">
            <v>725956.19</v>
          </cell>
        </row>
        <row r="32">
          <cell r="B32">
            <v>7</v>
          </cell>
          <cell r="D32" t="str">
            <v>Pas. Dinding Bata adk 1:4</v>
          </cell>
          <cell r="H32" t="str">
            <v>G.33h+G.32a</v>
          </cell>
          <cell r="I32">
            <v>3.6960000000000002</v>
          </cell>
          <cell r="J32" t="str">
            <v>M3</v>
          </cell>
          <cell r="K32">
            <v>383258.81</v>
          </cell>
          <cell r="L32">
            <v>1416524.56</v>
          </cell>
        </row>
        <row r="33">
          <cell r="B33">
            <v>8</v>
          </cell>
          <cell r="D33" t="str">
            <v>Pasang Profil Beton/Semen</v>
          </cell>
          <cell r="H33" t="str">
            <v>Supl.38</v>
          </cell>
          <cell r="I33">
            <v>67.319999999999993</v>
          </cell>
          <cell r="J33" t="str">
            <v>M'</v>
          </cell>
          <cell r="K33">
            <v>75102.25</v>
          </cell>
          <cell r="L33">
            <v>5055883.47</v>
          </cell>
        </row>
        <row r="34">
          <cell r="B34">
            <v>9</v>
          </cell>
          <cell r="D34" t="str">
            <v>Plesteran Dinding adk 1: 4</v>
          </cell>
          <cell r="H34" t="str">
            <v>G.50q+G.48</v>
          </cell>
          <cell r="I34">
            <v>61.6</v>
          </cell>
          <cell r="J34" t="str">
            <v>M2</v>
          </cell>
          <cell r="K34">
            <v>19133.61</v>
          </cell>
          <cell r="L34">
            <v>1178630.3799999999</v>
          </cell>
        </row>
        <row r="35">
          <cell r="B35">
            <v>10</v>
          </cell>
          <cell r="D35" t="str">
            <v>Pasang Profil Beton / Semen (Kolom)</v>
          </cell>
          <cell r="H35" t="str">
            <v>Supl.38</v>
          </cell>
          <cell r="I35">
            <v>38.96</v>
          </cell>
          <cell r="J35" t="str">
            <v>M'</v>
          </cell>
          <cell r="K35">
            <v>75102.25</v>
          </cell>
          <cell r="L35">
            <v>2925983.66</v>
          </cell>
        </row>
        <row r="36">
          <cell r="D36" t="str">
            <v>SUB TOTAL  III</v>
          </cell>
          <cell r="L36">
            <v>21809194.879999999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8.25</v>
          </cell>
          <cell r="J38" t="str">
            <v>M2</v>
          </cell>
          <cell r="K38">
            <v>249511.5</v>
          </cell>
          <cell r="L38">
            <v>2058469.88</v>
          </cell>
        </row>
        <row r="39">
          <cell r="B39">
            <v>2</v>
          </cell>
          <cell r="D39" t="str">
            <v>Pintu Besi Kipas (2 UNIT)</v>
          </cell>
          <cell r="H39" t="str">
            <v>Supl.BMPK.17</v>
          </cell>
          <cell r="I39">
            <v>6.0650000000000004</v>
          </cell>
          <cell r="J39" t="str">
            <v>M2</v>
          </cell>
          <cell r="K39">
            <v>340533.33</v>
          </cell>
          <cell r="L39">
            <v>2065334.65</v>
          </cell>
        </row>
        <row r="40">
          <cell r="B40">
            <v>3</v>
          </cell>
          <cell r="D40" t="str">
            <v>Pasang Engsel Pintu Besi</v>
          </cell>
          <cell r="H40" t="str">
            <v>Supl.BMPK.2A</v>
          </cell>
          <cell r="I40">
            <v>10</v>
          </cell>
          <cell r="J40" t="str">
            <v>Bh</v>
          </cell>
          <cell r="K40">
            <v>0</v>
          </cell>
          <cell r="L40">
            <v>0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L41">
            <v>0</v>
          </cell>
        </row>
        <row r="42">
          <cell r="D42" t="str">
            <v>SUB TOTAL  IV</v>
          </cell>
          <cell r="L42">
            <v>4123804.53</v>
          </cell>
        </row>
        <row r="43">
          <cell r="B43" t="str">
            <v>V</v>
          </cell>
          <cell r="D43" t="str">
            <v>PEKERJAAN LANTAI / PAVING / PENGECATAN</v>
          </cell>
        </row>
        <row r="44">
          <cell r="B44">
            <v>1</v>
          </cell>
          <cell r="D44" t="str">
            <v>Pas. Keramik Lantai 20/20 (Gedung Kantor)</v>
          </cell>
          <cell r="H44" t="str">
            <v>Supl.III(b)</v>
          </cell>
          <cell r="J44" t="str">
            <v>M2</v>
          </cell>
          <cell r="K44">
            <v>85941.59</v>
          </cell>
          <cell r="L44">
            <v>0</v>
          </cell>
        </row>
        <row r="45">
          <cell r="B45">
            <v>2</v>
          </cell>
          <cell r="D45" t="str">
            <v>Pas. Paving Type Doseksik</v>
          </cell>
          <cell r="H45" t="str">
            <v>G.60.1(a)</v>
          </cell>
          <cell r="I45">
            <v>29.04</v>
          </cell>
          <cell r="J45" t="str">
            <v>M2</v>
          </cell>
          <cell r="K45">
            <v>78015.100000000006</v>
          </cell>
          <cell r="L45">
            <v>2265558.5</v>
          </cell>
        </row>
        <row r="46">
          <cell r="B46">
            <v>3</v>
          </cell>
          <cell r="D46" t="str">
            <v>Pengecatan Dinding</v>
          </cell>
          <cell r="H46" t="str">
            <v>G.53.1</v>
          </cell>
          <cell r="I46">
            <v>70.75</v>
          </cell>
          <cell r="J46" t="str">
            <v>M2</v>
          </cell>
          <cell r="K46">
            <v>7561</v>
          </cell>
          <cell r="L46">
            <v>534940.75</v>
          </cell>
        </row>
        <row r="47">
          <cell r="D47" t="str">
            <v>SUB TOTAL  V</v>
          </cell>
          <cell r="L47">
            <v>2800499.25</v>
          </cell>
        </row>
        <row r="48">
          <cell r="B48" t="str">
            <v>VI</v>
          </cell>
          <cell r="D48" t="str">
            <v>PEKERJAAN PEMBUANGAN SISA PEKERJAAN</v>
          </cell>
        </row>
        <row r="49">
          <cell r="B49">
            <v>1</v>
          </cell>
          <cell r="D49" t="str">
            <v>Pembuangan Sisa Pekerjaan</v>
          </cell>
          <cell r="H49" t="str">
            <v>Ls</v>
          </cell>
          <cell r="I49">
            <v>1</v>
          </cell>
          <cell r="J49" t="str">
            <v>Ls</v>
          </cell>
          <cell r="L49">
            <v>0</v>
          </cell>
        </row>
        <row r="50">
          <cell r="D50" t="str">
            <v xml:space="preserve">SUB TOTAL  </v>
          </cell>
          <cell r="L50">
            <v>0</v>
          </cell>
        </row>
        <row r="51">
          <cell r="D51" t="str">
            <v>JUMLAH</v>
          </cell>
          <cell r="L51">
            <v>30144836.809999999</v>
          </cell>
        </row>
        <row r="52">
          <cell r="D52" t="str">
            <v>PPN 10% x A</v>
          </cell>
          <cell r="L52">
            <v>3014483.6809999999</v>
          </cell>
        </row>
        <row r="53">
          <cell r="D53" t="str">
            <v>JUMLAH  (A+B)</v>
          </cell>
          <cell r="L53">
            <v>33159320.490999997</v>
          </cell>
        </row>
        <row r="54">
          <cell r="D54" t="str">
            <v>JUMLAH DIBULATKAN</v>
          </cell>
          <cell r="L54">
            <v>33159000</v>
          </cell>
        </row>
        <row r="55">
          <cell r="N55" t="str">
            <v>REKAPITULASI RENCANA ANGGARAN BIAYA</v>
          </cell>
        </row>
        <row r="56">
          <cell r="N56" t="str">
            <v>OWNER'S ESTIMATE</v>
          </cell>
        </row>
        <row r="58">
          <cell r="N58" t="str">
            <v>Kegiatan</v>
          </cell>
          <cell r="O58" t="str">
            <v>:</v>
          </cell>
          <cell r="P58" t="str">
            <v>Pembangunan / Pemagaran Gedung Kantor, Gedung Sekolah</v>
          </cell>
        </row>
        <row r="59">
          <cell r="N59" t="str">
            <v>Pekerjaan</v>
          </cell>
          <cell r="O59" t="str">
            <v>:</v>
          </cell>
          <cell r="P59" t="str">
            <v>Pemagaran Kantor Kelurahan Perwata</v>
          </cell>
        </row>
        <row r="60">
          <cell r="N60" t="str">
            <v>Lokasi</v>
          </cell>
          <cell r="O60" t="str">
            <v>:</v>
          </cell>
          <cell r="P60" t="str">
            <v>Kota Bandar Lampung</v>
          </cell>
        </row>
        <row r="61">
          <cell r="N61" t="str">
            <v>Tahun Anggaran</v>
          </cell>
          <cell r="O61" t="str">
            <v>:</v>
          </cell>
          <cell r="P61" t="str">
            <v>2006</v>
          </cell>
        </row>
        <row r="63">
          <cell r="N63" t="str">
            <v>NO.</v>
          </cell>
          <cell r="O63" t="str">
            <v>URAIAN  PEKERJAAN</v>
          </cell>
          <cell r="U63" t="str">
            <v>TOTAL</v>
          </cell>
        </row>
        <row r="64">
          <cell r="U64" t="str">
            <v>HARGA</v>
          </cell>
        </row>
        <row r="65">
          <cell r="U65" t="str">
            <v>(Rp)</v>
          </cell>
        </row>
        <row r="66">
          <cell r="N66" t="str">
            <v>I</v>
          </cell>
          <cell r="P66" t="str">
            <v>PEKERJAAN PERSIAPAN</v>
          </cell>
          <cell r="U66">
            <v>1162369</v>
          </cell>
        </row>
        <row r="67">
          <cell r="N67" t="str">
            <v>II</v>
          </cell>
          <cell r="P67" t="str">
            <v>PEKERJAAN GALIAN DAN TANAH</v>
          </cell>
          <cell r="U67">
            <v>248969.15000000002</v>
          </cell>
        </row>
        <row r="68">
          <cell r="N68" t="str">
            <v>III</v>
          </cell>
          <cell r="P68" t="str">
            <v>PEKERJAAN PASANGAN DAN BETON</v>
          </cell>
          <cell r="U68">
            <v>21809194.879999999</v>
          </cell>
        </row>
        <row r="69">
          <cell r="N69" t="str">
            <v>IV</v>
          </cell>
          <cell r="P69" t="str">
            <v>PEKERJAAN PAGAR/ PINTU  BESI</v>
          </cell>
          <cell r="U69">
            <v>4123804.53</v>
          </cell>
        </row>
        <row r="70">
          <cell r="N70" t="str">
            <v>V</v>
          </cell>
          <cell r="P70" t="str">
            <v>PEKERJAAN LANTAI / PAVING / PENGECATAN</v>
          </cell>
          <cell r="U70">
            <v>2800499.25</v>
          </cell>
        </row>
        <row r="71">
          <cell r="N71" t="str">
            <v>VI</v>
          </cell>
          <cell r="P71" t="str">
            <v>PEKERJAAN PEMBUANGAN SISA PEKERJAAN</v>
          </cell>
          <cell r="U71">
            <v>0</v>
          </cell>
        </row>
        <row r="72">
          <cell r="P72" t="str">
            <v>JUMLAH ( I  s/d.  VI)</v>
          </cell>
          <cell r="U72">
            <v>30144836.809999999</v>
          </cell>
        </row>
        <row r="73">
          <cell r="P73" t="str">
            <v>PPN 10%</v>
          </cell>
          <cell r="U73">
            <v>3014483.6809999999</v>
          </cell>
        </row>
        <row r="74">
          <cell r="P74" t="str">
            <v>TOTAL</v>
          </cell>
          <cell r="U74">
            <v>33159320.490999997</v>
          </cell>
        </row>
        <row r="75">
          <cell r="P75" t="str">
            <v>DIBULATKAN</v>
          </cell>
          <cell r="U75">
            <v>33159000</v>
          </cell>
        </row>
        <row r="77">
          <cell r="N77" t="str">
            <v>Terbilang</v>
          </cell>
          <cell r="O77" t="str">
            <v>:</v>
          </cell>
          <cell r="P77" t="str">
            <v>Tiga Puluh Tiga Juta Seratus Lima Puluh Sembilan Ribu Rupiah</v>
          </cell>
        </row>
        <row r="80">
          <cell r="R80" t="str">
            <v>Bandar Lampung, .................2006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A  Z  W  A  R,ST</v>
          </cell>
          <cell r="R88" t="str">
            <v>FAISOL MUCHTAR,ST</v>
          </cell>
        </row>
        <row r="89">
          <cell r="N89" t="str">
            <v>NIP.460020553</v>
          </cell>
          <cell r="R89" t="str">
            <v>NIP. 460021411</v>
          </cell>
        </row>
      </sheetData>
      <sheetData sheetId="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Kelurahan Batu Putu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12.141000000000002</v>
          </cell>
          <cell r="J13" t="str">
            <v>M3</v>
          </cell>
          <cell r="K13">
            <v>116400</v>
          </cell>
          <cell r="L13">
            <v>1413212.4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80.94</v>
          </cell>
          <cell r="J14" t="str">
            <v>M2</v>
          </cell>
          <cell r="K14">
            <v>3560</v>
          </cell>
          <cell r="L14">
            <v>288146.40000000002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21</v>
          </cell>
          <cell r="J15" t="str">
            <v>M1</v>
          </cell>
          <cell r="K15">
            <v>26077.06</v>
          </cell>
          <cell r="L15">
            <v>547618.26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B19">
            <v>6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L19">
            <v>0</v>
          </cell>
        </row>
        <row r="20">
          <cell r="D20" t="str">
            <v>SUB TOTAL  I</v>
          </cell>
          <cell r="L20">
            <v>2248977.0599999996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2.9055</v>
          </cell>
          <cell r="J22" t="str">
            <v>M3</v>
          </cell>
          <cell r="K22">
            <v>19775</v>
          </cell>
          <cell r="L22">
            <v>57456.26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0.72637499999999999</v>
          </cell>
          <cell r="J23" t="str">
            <v>M3</v>
          </cell>
          <cell r="K23">
            <v>6660</v>
          </cell>
          <cell r="L23">
            <v>4837.66</v>
          </cell>
        </row>
        <row r="24">
          <cell r="B24">
            <v>3</v>
          </cell>
          <cell r="D24" t="str">
            <v>Pek. Urugan pasir di bawah pondasi</v>
          </cell>
          <cell r="H24" t="str">
            <v>A.18</v>
          </cell>
          <cell r="I24">
            <v>0.18625000000000003</v>
          </cell>
          <cell r="J24" t="str">
            <v>M3</v>
          </cell>
          <cell r="K24">
            <v>146691.20000000001</v>
          </cell>
          <cell r="L24">
            <v>27321.24</v>
          </cell>
        </row>
        <row r="25">
          <cell r="D25" t="str">
            <v>SUB TOTAL  II</v>
          </cell>
          <cell r="L25">
            <v>89615.16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>Pas. Pondasi Batu Belah hitam adk. 1 : 4</v>
          </cell>
          <cell r="H27" t="str">
            <v>G.32h+G.26(a)</v>
          </cell>
          <cell r="I27">
            <v>1.9370000000000001</v>
          </cell>
          <cell r="J27" t="str">
            <v>M3</v>
          </cell>
          <cell r="K27">
            <v>527127.02</v>
          </cell>
          <cell r="L27">
            <v>1021045.04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2.5293749999999999</v>
          </cell>
          <cell r="J28" t="str">
            <v>M3</v>
          </cell>
          <cell r="K28">
            <v>2649475.14</v>
          </cell>
          <cell r="L28">
            <v>6701516.1799999997</v>
          </cell>
        </row>
        <row r="29">
          <cell r="B29">
            <v>3</v>
          </cell>
          <cell r="D29" t="str">
            <v>Pas. Kolom Praktis12/12</v>
          </cell>
          <cell r="H29" t="str">
            <v>G.41+3/4 I.2(a)+1/2 F.8</v>
          </cell>
          <cell r="I29">
            <v>0.21887999999999996</v>
          </cell>
          <cell r="J29" t="str">
            <v>M3</v>
          </cell>
          <cell r="K29">
            <v>2649475.14</v>
          </cell>
          <cell r="L29">
            <v>579917.12</v>
          </cell>
        </row>
        <row r="30">
          <cell r="B30">
            <v>4</v>
          </cell>
          <cell r="D30" t="str">
            <v>Pas. Kolom 30/30</v>
          </cell>
          <cell r="H30" t="str">
            <v>G.41+3/4 I.2(a)+1/2 F.8</v>
          </cell>
          <cell r="I30">
            <v>1.4624999999999999</v>
          </cell>
          <cell r="J30" t="str">
            <v>M3</v>
          </cell>
          <cell r="K30">
            <v>2649475.14</v>
          </cell>
          <cell r="L30">
            <v>3874857.39</v>
          </cell>
        </row>
        <row r="31">
          <cell r="B31">
            <v>5</v>
          </cell>
          <cell r="D31" t="str">
            <v>Cor Beton Plat Depan Gerbang  t=12 CM</v>
          </cell>
          <cell r="H31" t="str">
            <v>G.41+3/4 I.2(a)+1/2 F.8</v>
          </cell>
          <cell r="I31">
            <v>0.72</v>
          </cell>
          <cell r="J31" t="str">
            <v>M3</v>
          </cell>
          <cell r="K31">
            <v>2649475.14</v>
          </cell>
          <cell r="L31">
            <v>1907622.1</v>
          </cell>
        </row>
        <row r="32">
          <cell r="B32">
            <v>5</v>
          </cell>
          <cell r="D32" t="str">
            <v>Pas. Dinding Bata adk 1:4</v>
          </cell>
          <cell r="H32" t="str">
            <v>G.33h+G.32a</v>
          </cell>
          <cell r="I32">
            <v>5.6820000000000004</v>
          </cell>
          <cell r="J32" t="str">
            <v>M3</v>
          </cell>
          <cell r="K32">
            <v>383258.81</v>
          </cell>
          <cell r="L32">
            <v>2177676.56</v>
          </cell>
        </row>
        <row r="33">
          <cell r="B33">
            <v>6</v>
          </cell>
          <cell r="D33" t="str">
            <v>Plesteran Dinding adk 1: 4</v>
          </cell>
          <cell r="H33" t="str">
            <v>G.50q+G.48</v>
          </cell>
          <cell r="I33">
            <v>98.347999999999999</v>
          </cell>
          <cell r="J33" t="str">
            <v>M2</v>
          </cell>
          <cell r="K33">
            <v>19133.61</v>
          </cell>
          <cell r="L33">
            <v>1881752.28</v>
          </cell>
        </row>
        <row r="34">
          <cell r="B34">
            <v>7</v>
          </cell>
          <cell r="D34" t="str">
            <v>Pasang Profil Beton / Semen</v>
          </cell>
          <cell r="H34" t="str">
            <v>Supl.38</v>
          </cell>
          <cell r="I34">
            <v>71.28</v>
          </cell>
          <cell r="J34" t="str">
            <v>M'</v>
          </cell>
          <cell r="K34">
            <v>75102.25</v>
          </cell>
          <cell r="L34">
            <v>5353288.38</v>
          </cell>
        </row>
        <row r="35">
          <cell r="D35" t="str">
            <v>SUB TOTAL  III</v>
          </cell>
          <cell r="L35">
            <v>23497675.050000001</v>
          </cell>
        </row>
        <row r="36">
          <cell r="B36" t="str">
            <v>IV</v>
          </cell>
          <cell r="D36" t="str">
            <v>PEKERJAAN PAGAR/ PINTU  BESI</v>
          </cell>
        </row>
        <row r="37">
          <cell r="B37">
            <v>1</v>
          </cell>
          <cell r="D37" t="str">
            <v xml:space="preserve">Pagar Besi </v>
          </cell>
          <cell r="H37" t="str">
            <v>Supl.BMPK.17A</v>
          </cell>
          <cell r="I37">
            <v>11</v>
          </cell>
          <cell r="J37" t="str">
            <v>M2</v>
          </cell>
          <cell r="K37">
            <v>249511.5</v>
          </cell>
          <cell r="L37">
            <v>2744626.5</v>
          </cell>
        </row>
        <row r="38">
          <cell r="B38">
            <v>2</v>
          </cell>
          <cell r="D38" t="str">
            <v>Pintu Besi Dorong</v>
          </cell>
          <cell r="H38" t="str">
            <v>Supl.BMPK.17</v>
          </cell>
          <cell r="I38">
            <v>6</v>
          </cell>
          <cell r="J38" t="str">
            <v>M2</v>
          </cell>
          <cell r="K38">
            <v>340533.33</v>
          </cell>
          <cell r="L38">
            <v>2043199.98</v>
          </cell>
        </row>
        <row r="39">
          <cell r="B39">
            <v>3</v>
          </cell>
          <cell r="D39" t="str">
            <v xml:space="preserve">Pintu Besi Kipas </v>
          </cell>
          <cell r="H39" t="str">
            <v>Supl.BMPK.17</v>
          </cell>
          <cell r="I39">
            <v>3</v>
          </cell>
          <cell r="J39" t="str">
            <v>M2</v>
          </cell>
          <cell r="K39">
            <v>340533.33</v>
          </cell>
          <cell r="L39">
            <v>1021599.99</v>
          </cell>
        </row>
        <row r="40">
          <cell r="B40">
            <v>4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L40">
            <v>0</v>
          </cell>
        </row>
        <row r="41">
          <cell r="B41">
            <v>5</v>
          </cell>
          <cell r="D41" t="str">
            <v>Pasang Rell Pintu Dorong Lengkap</v>
          </cell>
          <cell r="H41" t="str">
            <v>Supl.BMPK.17C</v>
          </cell>
          <cell r="I41">
            <v>9</v>
          </cell>
          <cell r="J41" t="str">
            <v>M'</v>
          </cell>
          <cell r="K41">
            <v>77302.52</v>
          </cell>
          <cell r="L41">
            <v>695722.68</v>
          </cell>
        </row>
        <row r="42">
          <cell r="B42">
            <v>6</v>
          </cell>
          <cell r="D42" t="str">
            <v>Pasang Engsel Pintu Besi</v>
          </cell>
          <cell r="H42" t="str">
            <v>Supl.BMPK.2A</v>
          </cell>
          <cell r="I42">
            <v>4</v>
          </cell>
          <cell r="J42" t="str">
            <v>Bh</v>
          </cell>
          <cell r="K42">
            <v>0</v>
          </cell>
          <cell r="L42">
            <v>0</v>
          </cell>
        </row>
        <row r="43">
          <cell r="B43">
            <v>7</v>
          </cell>
          <cell r="D43" t="str">
            <v>Pasang Grendel Pintu Besi</v>
          </cell>
          <cell r="H43" t="str">
            <v>Ls</v>
          </cell>
          <cell r="I43">
            <v>2</v>
          </cell>
          <cell r="J43" t="str">
            <v>Set</v>
          </cell>
          <cell r="L43">
            <v>0</v>
          </cell>
        </row>
        <row r="44">
          <cell r="D44" t="str">
            <v>SUB TOTAL  IV</v>
          </cell>
          <cell r="L44">
            <v>6505149.1500000004</v>
          </cell>
        </row>
        <row r="45">
          <cell r="B45" t="str">
            <v>V</v>
          </cell>
          <cell r="D45" t="str">
            <v>PEKERJAAN LANTAI / PAVING / PENGECATAN</v>
          </cell>
        </row>
        <row r="46">
          <cell r="B46">
            <v>1</v>
          </cell>
          <cell r="D46" t="str">
            <v>Pas. Keramik Lantai 20/20 (Gedung Kantor)</v>
          </cell>
          <cell r="H46" t="str">
            <v>Supl.III(b)</v>
          </cell>
          <cell r="I46">
            <v>80</v>
          </cell>
          <cell r="J46" t="str">
            <v>M2</v>
          </cell>
          <cell r="K46">
            <v>85941.59</v>
          </cell>
          <cell r="L46">
            <v>6875327.2000000002</v>
          </cell>
        </row>
        <row r="47">
          <cell r="B47">
            <v>2</v>
          </cell>
          <cell r="D47" t="str">
            <v>Pas. Paving Type Doseksik</v>
          </cell>
          <cell r="H47" t="str">
            <v>G.60.1(a)</v>
          </cell>
          <cell r="I47">
            <v>63.5</v>
          </cell>
          <cell r="J47" t="str">
            <v>M2</v>
          </cell>
          <cell r="K47">
            <v>78015.100000000006</v>
          </cell>
          <cell r="L47">
            <v>4953958.8499999996</v>
          </cell>
        </row>
        <row r="48">
          <cell r="B48">
            <v>3</v>
          </cell>
          <cell r="D48" t="str">
            <v>Pengecatan Dinding</v>
          </cell>
          <cell r="H48" t="str">
            <v>G.53.1</v>
          </cell>
          <cell r="I48">
            <v>110.8655</v>
          </cell>
          <cell r="J48" t="str">
            <v>M2</v>
          </cell>
          <cell r="K48">
            <v>7561</v>
          </cell>
          <cell r="L48">
            <v>838254.05</v>
          </cell>
        </row>
        <row r="49">
          <cell r="D49" t="str">
            <v>SUB TOTAL  V</v>
          </cell>
          <cell r="L49">
            <v>12667540.100000001</v>
          </cell>
        </row>
        <row r="50">
          <cell r="B50" t="str">
            <v>VI</v>
          </cell>
          <cell r="D50" t="str">
            <v>PEKERJAAN PEMBUANGAN SISA PEKERJAAN</v>
          </cell>
        </row>
        <row r="51">
          <cell r="B51">
            <v>1</v>
          </cell>
          <cell r="D51" t="str">
            <v>Pembuangan Sisa Pekerjaan</v>
          </cell>
          <cell r="H51" t="str">
            <v>Ls</v>
          </cell>
          <cell r="I51">
            <v>1</v>
          </cell>
          <cell r="J51" t="str">
            <v>Ls</v>
          </cell>
          <cell r="L51">
            <v>0</v>
          </cell>
        </row>
        <row r="52">
          <cell r="D52" t="str">
            <v>SUB TOTAL  VI</v>
          </cell>
          <cell r="L52">
            <v>0</v>
          </cell>
        </row>
        <row r="53">
          <cell r="D53" t="str">
            <v>JUMLAH</v>
          </cell>
          <cell r="L53">
            <v>45008956.519999996</v>
          </cell>
        </row>
        <row r="54">
          <cell r="D54" t="str">
            <v>PPN 10% x A</v>
          </cell>
          <cell r="L54">
            <v>4500895.6519999998</v>
          </cell>
        </row>
        <row r="55">
          <cell r="D55" t="str">
            <v>JUMLAH  (A+B)</v>
          </cell>
          <cell r="L55">
            <v>49509852.171999998</v>
          </cell>
        </row>
        <row r="56">
          <cell r="D56" t="str">
            <v>JUMLAH DIBULATKAN</v>
          </cell>
          <cell r="L56">
            <v>49509000</v>
          </cell>
        </row>
        <row r="57">
          <cell r="N57" t="str">
            <v>REKAPITULASI RENCANA ANGGARAN BIAYA</v>
          </cell>
        </row>
        <row r="58">
          <cell r="N58" t="str">
            <v>OWNER'S ESTIMATE</v>
          </cell>
        </row>
        <row r="60">
          <cell r="N60" t="str">
            <v>Kegiatan</v>
          </cell>
          <cell r="O60" t="str">
            <v>:</v>
          </cell>
          <cell r="P60" t="str">
            <v>Pembangunan / Pemagaran Gedung Kantor, Gedung Sekolah</v>
          </cell>
        </row>
        <row r="61">
          <cell r="N61" t="str">
            <v>Pekerjaan</v>
          </cell>
          <cell r="O61" t="str">
            <v>:</v>
          </cell>
          <cell r="P61" t="str">
            <v>Pemagaran Kantor Kelurahan Batu Putu</v>
          </cell>
        </row>
        <row r="62">
          <cell r="N62" t="str">
            <v>Lokasi</v>
          </cell>
          <cell r="O62" t="str">
            <v>:</v>
          </cell>
          <cell r="P62" t="str">
            <v>Kota Bandar Lampung</v>
          </cell>
        </row>
        <row r="63">
          <cell r="N63" t="str">
            <v>Tahun Anggaran</v>
          </cell>
          <cell r="O63" t="str">
            <v>:</v>
          </cell>
          <cell r="P63" t="str">
            <v>2006</v>
          </cell>
        </row>
        <row r="65">
          <cell r="N65" t="str">
            <v>NO.</v>
          </cell>
          <cell r="O65" t="str">
            <v>URAIAN  PEKERJAAN</v>
          </cell>
          <cell r="U65" t="str">
            <v>TOTAL</v>
          </cell>
        </row>
        <row r="66">
          <cell r="U66" t="str">
            <v>HARGA</v>
          </cell>
        </row>
        <row r="67">
          <cell r="U67" t="str">
            <v>(Rp)</v>
          </cell>
        </row>
        <row r="68">
          <cell r="N68" t="str">
            <v>I</v>
          </cell>
          <cell r="P68" t="str">
            <v>PEKERJAAN PERSIAPAN</v>
          </cell>
          <cell r="U68">
            <v>2248977.0599999996</v>
          </cell>
        </row>
        <row r="69">
          <cell r="N69" t="str">
            <v>II</v>
          </cell>
          <cell r="P69" t="str">
            <v>PEKERJAAN GALIAN DAN TANAH</v>
          </cell>
          <cell r="U69">
            <v>89615.16</v>
          </cell>
        </row>
        <row r="70">
          <cell r="N70" t="str">
            <v>III</v>
          </cell>
          <cell r="P70" t="str">
            <v>PEKERJAAN PASANGAN DAN BETON</v>
          </cell>
          <cell r="U70">
            <v>23497675.050000001</v>
          </cell>
        </row>
        <row r="71">
          <cell r="N71" t="str">
            <v>IV</v>
          </cell>
          <cell r="P71" t="str">
            <v>PEKERJAAN PAGAR/ PINTU  BESI</v>
          </cell>
          <cell r="U71">
            <v>6505149.1500000004</v>
          </cell>
        </row>
        <row r="72">
          <cell r="N72" t="str">
            <v>V</v>
          </cell>
          <cell r="P72" t="str">
            <v>PEKERJAAN LANTAI / PAVING / PENGECATAN</v>
          </cell>
          <cell r="U72">
            <v>12667540.100000001</v>
          </cell>
        </row>
        <row r="73">
          <cell r="N73" t="str">
            <v>VI</v>
          </cell>
          <cell r="P73" t="str">
            <v>PEKERJAAN PEMBUANGAN SISA PEKERJAAN</v>
          </cell>
          <cell r="U73">
            <v>0</v>
          </cell>
        </row>
        <row r="74">
          <cell r="P74" t="str">
            <v>JUMLAH ( I  s/d.  VI)</v>
          </cell>
          <cell r="U74">
            <v>45008956.520000003</v>
          </cell>
        </row>
        <row r="75">
          <cell r="P75" t="str">
            <v>PPN 10%</v>
          </cell>
          <cell r="U75">
            <v>4500895.6520000007</v>
          </cell>
        </row>
        <row r="76">
          <cell r="P76" t="str">
            <v>TOTAL</v>
          </cell>
          <cell r="U76">
            <v>49509852.172000006</v>
          </cell>
        </row>
        <row r="77">
          <cell r="P77" t="str">
            <v>DIBULATKAN</v>
          </cell>
          <cell r="U77">
            <v>49509000</v>
          </cell>
        </row>
        <row r="79">
          <cell r="N79" t="str">
            <v>Terbilang</v>
          </cell>
          <cell r="O79" t="str">
            <v>:</v>
          </cell>
          <cell r="P79" t="str">
            <v>Empat Puluh Sembilan Juta Lima Ratus Sembilan Ribu Rupiah</v>
          </cell>
        </row>
        <row r="82">
          <cell r="R82" t="str">
            <v>Bandar Lampung, .................2006</v>
          </cell>
        </row>
        <row r="83">
          <cell r="N83" t="str">
            <v>Disetujui</v>
          </cell>
        </row>
        <row r="84">
          <cell r="N84" t="str">
            <v>Pejabat Pembuat Komitmen/Pimpinan Kegiatan</v>
          </cell>
          <cell r="R84" t="str">
            <v>PANITIA PELELANGAN</v>
          </cell>
        </row>
        <row r="90">
          <cell r="N90" t="str">
            <v>A  Z  W  A  R,ST</v>
          </cell>
          <cell r="R90" t="str">
            <v>FAISOL MUCHTAR,ST</v>
          </cell>
        </row>
        <row r="91">
          <cell r="N91" t="str">
            <v>NIP.460020553</v>
          </cell>
          <cell r="R91" t="str">
            <v>NIP. 460021411</v>
          </cell>
        </row>
      </sheetData>
      <sheetData sheetId="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Pecoh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2.5</v>
          </cell>
          <cell r="J13" t="str">
            <v>m3</v>
          </cell>
          <cell r="K13">
            <v>116400</v>
          </cell>
          <cell r="L13">
            <v>291000</v>
          </cell>
        </row>
        <row r="14">
          <cell r="B14">
            <v>2</v>
          </cell>
          <cell r="D14" t="str">
            <v>Pembersihan Lokasi</v>
          </cell>
          <cell r="H14" t="str">
            <v>SNI-T-01-1991.1.5</v>
          </cell>
          <cell r="I14">
            <v>20.399999999999999</v>
          </cell>
          <cell r="J14" t="str">
            <v>M2</v>
          </cell>
          <cell r="K14">
            <v>3560</v>
          </cell>
          <cell r="L14">
            <v>72624</v>
          </cell>
        </row>
        <row r="15">
          <cell r="B15">
            <v>3</v>
          </cell>
          <cell r="D15" t="str">
            <v xml:space="preserve">Pasangan Bouwplank </v>
          </cell>
          <cell r="H15" t="str">
            <v>SNI-T-01-1991.1.6</v>
          </cell>
          <cell r="I15">
            <v>17</v>
          </cell>
          <cell r="J15" t="str">
            <v>M1</v>
          </cell>
          <cell r="K15">
            <v>26077.06</v>
          </cell>
          <cell r="L15">
            <v>443310.02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100000</v>
          </cell>
          <cell r="L17">
            <v>100000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D20" t="str">
            <v>SUB TOTAL  I</v>
          </cell>
          <cell r="L20">
            <v>1915934.02</v>
          </cell>
        </row>
        <row r="21">
          <cell r="B21" t="str">
            <v>II</v>
          </cell>
          <cell r="D21" t="str">
            <v>PEKERJAAN GALIAN DAN TANAH</v>
          </cell>
        </row>
        <row r="22">
          <cell r="B22">
            <v>1</v>
          </cell>
          <cell r="D22" t="str">
            <v xml:space="preserve">Pek. Galian tanah lubang pondasi </v>
          </cell>
          <cell r="H22" t="str">
            <v>A.1</v>
          </cell>
          <cell r="I22">
            <v>2.9579999999999997</v>
          </cell>
          <cell r="J22" t="str">
            <v>M3</v>
          </cell>
          <cell r="K22">
            <v>19775</v>
          </cell>
          <cell r="L22">
            <v>58494.45</v>
          </cell>
        </row>
        <row r="23">
          <cell r="B23">
            <v>2</v>
          </cell>
          <cell r="D23" t="str">
            <v>Pek. Urugan tanah sisi pondasi</v>
          </cell>
          <cell r="H23" t="str">
            <v>A.16</v>
          </cell>
          <cell r="I23">
            <v>0.73949999999999994</v>
          </cell>
          <cell r="J23" t="str">
            <v>M3</v>
          </cell>
          <cell r="K23">
            <v>6660</v>
          </cell>
          <cell r="L23">
            <v>4925.07</v>
          </cell>
        </row>
        <row r="24">
          <cell r="B24">
            <v>3</v>
          </cell>
          <cell r="D24" t="str">
            <v>Pek. Urugan pasir di bawah pondasi t= 5 Cm</v>
          </cell>
          <cell r="H24" t="str">
            <v>A.18</v>
          </cell>
          <cell r="I24">
            <v>8.5000000000000006E-2</v>
          </cell>
          <cell r="J24" t="str">
            <v>M3</v>
          </cell>
          <cell r="K24">
            <v>146691.20000000001</v>
          </cell>
          <cell r="L24">
            <v>12468.75</v>
          </cell>
        </row>
        <row r="25">
          <cell r="D25" t="str">
            <v>SUB TOTAL  II</v>
          </cell>
          <cell r="L25">
            <v>75888.26999999999</v>
          </cell>
        </row>
        <row r="26">
          <cell r="B26" t="str">
            <v>III</v>
          </cell>
          <cell r="D26" t="str">
            <v>PEKERJAAN PASANGAN DAN BETON</v>
          </cell>
        </row>
        <row r="27">
          <cell r="B27">
            <v>1</v>
          </cell>
          <cell r="D27" t="str">
            <v xml:space="preserve">Pas. Pondasi Batu Belah hitam adk. 1 : 4 </v>
          </cell>
          <cell r="H27" t="str">
            <v>G.32h+G.26(a)</v>
          </cell>
          <cell r="I27">
            <v>3.9439999999999995</v>
          </cell>
          <cell r="J27" t="str">
            <v>M3</v>
          </cell>
          <cell r="K27">
            <v>527127.02</v>
          </cell>
          <cell r="L27">
            <v>2078988.97</v>
          </cell>
        </row>
        <row r="28">
          <cell r="B28">
            <v>2</v>
          </cell>
          <cell r="D28" t="str">
            <v>Pas. Sloof 15/25</v>
          </cell>
          <cell r="H28" t="str">
            <v>G.41+3/4 I.2(a)+1/2 F.8</v>
          </cell>
          <cell r="I28">
            <v>1.02</v>
          </cell>
          <cell r="J28" t="str">
            <v>M3</v>
          </cell>
          <cell r="K28">
            <v>2649475.14</v>
          </cell>
          <cell r="L28">
            <v>2702464.64</v>
          </cell>
        </row>
        <row r="29">
          <cell r="B29">
            <v>3</v>
          </cell>
          <cell r="D29" t="str">
            <v>Pas. Kolom 25/25</v>
          </cell>
          <cell r="H29" t="str">
            <v>G.41+3/4 I.2(a)+1/2 F.8</v>
          </cell>
          <cell r="I29">
            <v>1.3125</v>
          </cell>
          <cell r="J29" t="str">
            <v>M3</v>
          </cell>
          <cell r="K29">
            <v>2649475.14</v>
          </cell>
          <cell r="L29">
            <v>3477436.12</v>
          </cell>
        </row>
        <row r="30">
          <cell r="B30">
            <v>4</v>
          </cell>
          <cell r="D30" t="str">
            <v>Pas. Dinding Bata adk 1:4</v>
          </cell>
          <cell r="H30" t="str">
            <v>G.33h+G.32a</v>
          </cell>
          <cell r="I30">
            <v>0.1125</v>
          </cell>
          <cell r="J30" t="str">
            <v>M3</v>
          </cell>
          <cell r="K30">
            <v>383258.81</v>
          </cell>
          <cell r="L30">
            <v>43116.62</v>
          </cell>
        </row>
        <row r="31">
          <cell r="B31">
            <v>5</v>
          </cell>
          <cell r="D31" t="str">
            <v>Plesteran Dinding adk 1: 4</v>
          </cell>
          <cell r="H31" t="str">
            <v>G.50q+G.48</v>
          </cell>
          <cell r="I31">
            <v>2.25</v>
          </cell>
          <cell r="J31" t="str">
            <v>M2</v>
          </cell>
          <cell r="K31">
            <v>19133.61</v>
          </cell>
          <cell r="L31">
            <v>43050.62</v>
          </cell>
        </row>
        <row r="32">
          <cell r="D32" t="str">
            <v>SUB TOTAL  III</v>
          </cell>
          <cell r="L32">
            <v>8345056.9700000007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 xml:space="preserve">Pagar Besi </v>
          </cell>
          <cell r="H34" t="str">
            <v>Supl.BMPK.17A</v>
          </cell>
          <cell r="I34">
            <v>37.799999999999997</v>
          </cell>
          <cell r="J34" t="str">
            <v>M2</v>
          </cell>
          <cell r="K34">
            <v>249511.5</v>
          </cell>
          <cell r="L34">
            <v>9431534.6999999993</v>
          </cell>
        </row>
        <row r="35">
          <cell r="B35">
            <v>2</v>
          </cell>
          <cell r="D35" t="str">
            <v>Pintu Besi Dorong</v>
          </cell>
          <cell r="H35" t="str">
            <v>Supl.BMPK.17</v>
          </cell>
          <cell r="I35">
            <v>7.2</v>
          </cell>
          <cell r="J35" t="str">
            <v>M2</v>
          </cell>
          <cell r="K35">
            <v>340533.33</v>
          </cell>
          <cell r="L35">
            <v>2451839.98</v>
          </cell>
        </row>
        <row r="36">
          <cell r="B36">
            <v>3</v>
          </cell>
          <cell r="D36" t="str">
            <v>Pintu Besi Kipas</v>
          </cell>
          <cell r="H36" t="str">
            <v>Supl.BMPK.17</v>
          </cell>
          <cell r="I36">
            <v>6.3</v>
          </cell>
          <cell r="J36" t="str">
            <v>M2</v>
          </cell>
          <cell r="K36">
            <v>340533.33</v>
          </cell>
          <cell r="L36">
            <v>2145359.98</v>
          </cell>
        </row>
        <row r="37">
          <cell r="B37">
            <v>4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5</v>
          </cell>
          <cell r="D38" t="str">
            <v>Pasang Rell Pintu Dorong Lengkap</v>
          </cell>
          <cell r="H38" t="str">
            <v>Supl.BMPK.17C</v>
          </cell>
          <cell r="I38">
            <v>11</v>
          </cell>
          <cell r="J38" t="str">
            <v>M'</v>
          </cell>
          <cell r="K38">
            <v>77302.52</v>
          </cell>
          <cell r="L38">
            <v>850327.72</v>
          </cell>
        </row>
        <row r="39">
          <cell r="B39">
            <v>6</v>
          </cell>
          <cell r="D39" t="str">
            <v>Pasang Engsel Pintu Besi</v>
          </cell>
          <cell r="H39" t="str">
            <v>Supl.BMPK.2A</v>
          </cell>
          <cell r="I39">
            <v>6</v>
          </cell>
          <cell r="J39" t="str">
            <v>Bh</v>
          </cell>
          <cell r="K39">
            <v>0</v>
          </cell>
          <cell r="L39">
            <v>0</v>
          </cell>
        </row>
        <row r="40">
          <cell r="B40">
            <v>7</v>
          </cell>
          <cell r="D40" t="str">
            <v>Pasang Grendel Pintu Besi</v>
          </cell>
          <cell r="H40" t="str">
            <v>Ls</v>
          </cell>
          <cell r="I40">
            <v>2</v>
          </cell>
          <cell r="J40" t="str">
            <v>Set</v>
          </cell>
          <cell r="K40">
            <v>30000</v>
          </cell>
          <cell r="L40">
            <v>60000</v>
          </cell>
        </row>
        <row r="41">
          <cell r="D41" t="str">
            <v>SUB TOTAL  IV</v>
          </cell>
          <cell r="L41">
            <v>14999062.380000001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2.25</v>
          </cell>
          <cell r="J43" t="str">
            <v>M2</v>
          </cell>
          <cell r="K43">
            <v>7561</v>
          </cell>
          <cell r="L43">
            <v>17012.25</v>
          </cell>
        </row>
        <row r="44">
          <cell r="D44" t="str">
            <v>SUB TOTAL  V</v>
          </cell>
          <cell r="L44">
            <v>17012.25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211000</v>
          </cell>
          <cell r="L46">
            <v>211000</v>
          </cell>
        </row>
        <row r="47">
          <cell r="D47" t="str">
            <v>SUB TOTAL  VI</v>
          </cell>
          <cell r="L47">
            <v>211000</v>
          </cell>
        </row>
        <row r="48">
          <cell r="B48" t="str">
            <v>A</v>
          </cell>
          <cell r="D48" t="str">
            <v>JUMLAH</v>
          </cell>
          <cell r="L48">
            <v>25709453.889999997</v>
          </cell>
        </row>
        <row r="49">
          <cell r="B49" t="str">
            <v>B</v>
          </cell>
          <cell r="D49" t="str">
            <v>PPN 10% x A</v>
          </cell>
          <cell r="L49">
            <v>2570945.389</v>
          </cell>
        </row>
        <row r="50">
          <cell r="B50" t="str">
            <v>C</v>
          </cell>
          <cell r="D50" t="str">
            <v>JUMLAH  (A+B)</v>
          </cell>
          <cell r="L50">
            <v>28280399.278999995</v>
          </cell>
        </row>
        <row r="51">
          <cell r="B51" t="str">
            <v>D</v>
          </cell>
          <cell r="D51" t="str">
            <v>JUMLAH DIBULATKAN</v>
          </cell>
          <cell r="L51">
            <v>28280000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1 Pecoh Raya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1915934.02</v>
          </cell>
        </row>
        <row r="64">
          <cell r="N64" t="str">
            <v>II</v>
          </cell>
          <cell r="P64" t="str">
            <v>PEKERJAAN GALIAN DAN TANAH</v>
          </cell>
          <cell r="U64">
            <v>75888.26999999999</v>
          </cell>
        </row>
        <row r="65">
          <cell r="N65" t="str">
            <v>III</v>
          </cell>
          <cell r="P65" t="str">
            <v>PEKERJAAN PASANGAN DAN BETON</v>
          </cell>
          <cell r="U65">
            <v>8345056.9700000007</v>
          </cell>
        </row>
        <row r="66">
          <cell r="N66" t="str">
            <v>IV</v>
          </cell>
          <cell r="P66" t="str">
            <v>PEKERJAAN PAGAR/ PINTU  BESI</v>
          </cell>
          <cell r="U66">
            <v>14999062.380000001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17012.25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211000</v>
          </cell>
        </row>
        <row r="69">
          <cell r="P69" t="str">
            <v>JUMLAH ( I  s/d.  VI)</v>
          </cell>
          <cell r="U69">
            <v>25563953.890000001</v>
          </cell>
        </row>
        <row r="70">
          <cell r="P70" t="str">
            <v>PPN 10%</v>
          </cell>
          <cell r="U70">
            <v>2556395.3890000004</v>
          </cell>
        </row>
        <row r="71">
          <cell r="P71" t="str">
            <v>TOTAL</v>
          </cell>
          <cell r="U71">
            <v>28120349.278999999</v>
          </cell>
        </row>
        <row r="72">
          <cell r="P72" t="str">
            <v>DIBULATKAN</v>
          </cell>
          <cell r="U72">
            <v>28120000</v>
          </cell>
        </row>
        <row r="74">
          <cell r="N74" t="str">
            <v>Terbilang</v>
          </cell>
          <cell r="O74" t="str">
            <v>:</v>
          </cell>
          <cell r="P74" t="str">
            <v>Dua Puluh Delapan Juta Seratus Dua 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2 Kemiling Permai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141.84</v>
          </cell>
          <cell r="J13" t="str">
            <v>M2</v>
          </cell>
          <cell r="K13">
            <v>3560</v>
          </cell>
          <cell r="L13">
            <v>504950.4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55</v>
          </cell>
          <cell r="J14" t="str">
            <v>M1</v>
          </cell>
          <cell r="K14">
            <v>26077.06</v>
          </cell>
          <cell r="L14">
            <v>1434238.3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3339188.7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33.975000000000001</v>
          </cell>
          <cell r="J21" t="str">
            <v>M3</v>
          </cell>
          <cell r="K21">
            <v>19775</v>
          </cell>
          <cell r="L21">
            <v>671855.63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8.4939999999999998</v>
          </cell>
          <cell r="J22" t="str">
            <v>M3</v>
          </cell>
          <cell r="K22">
            <v>6660</v>
          </cell>
          <cell r="L22">
            <v>56570.04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2.2650000000000001</v>
          </cell>
          <cell r="J23" t="str">
            <v>M3</v>
          </cell>
          <cell r="K23">
            <v>146691.20000000001</v>
          </cell>
          <cell r="L23">
            <v>332255.57</v>
          </cell>
        </row>
        <row r="24">
          <cell r="D24" t="str">
            <v>SUB TOTAL  II</v>
          </cell>
          <cell r="L24">
            <v>1060681.24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Cor Pondasi Batu Belah hitam adk. 1 : 4 </v>
          </cell>
          <cell r="H26" t="str">
            <v>G.32h+G.26(a)</v>
          </cell>
          <cell r="I26">
            <v>13.836</v>
          </cell>
          <cell r="J26" t="str">
            <v>M3</v>
          </cell>
          <cell r="K26">
            <v>527127.02</v>
          </cell>
          <cell r="L26">
            <v>7293329.4500000002</v>
          </cell>
        </row>
        <row r="27">
          <cell r="B27">
            <v>2</v>
          </cell>
          <cell r="D27" t="str">
            <v>Cor Sloof 10/25</v>
          </cell>
          <cell r="H27" t="str">
            <v>G.41+3/4 I.2(a)+1/2 F.8</v>
          </cell>
          <cell r="I27">
            <v>3.823</v>
          </cell>
          <cell r="J27" t="str">
            <v>M3</v>
          </cell>
          <cell r="K27">
            <v>2649475.14</v>
          </cell>
          <cell r="L27">
            <v>10128943.460000001</v>
          </cell>
        </row>
        <row r="28">
          <cell r="B28">
            <v>3</v>
          </cell>
          <cell r="D28" t="str">
            <v>Cor Kolom Praktis12/12</v>
          </cell>
          <cell r="H28" t="str">
            <v>G.41+3/4 I.2(a)+1/2 F.8</v>
          </cell>
          <cell r="I28">
            <v>0.82799999999999996</v>
          </cell>
          <cell r="J28" t="str">
            <v>M3</v>
          </cell>
          <cell r="K28">
            <v>2649475.14</v>
          </cell>
          <cell r="L28">
            <v>2193765.42</v>
          </cell>
        </row>
        <row r="29">
          <cell r="B29">
            <v>4</v>
          </cell>
          <cell r="D29" t="str">
            <v>Cor Kolom 25/25</v>
          </cell>
          <cell r="H29" t="str">
            <v>G.41+3/4 I.2(a)+1/2 F.8</v>
          </cell>
          <cell r="I29">
            <v>0.54700000000000004</v>
          </cell>
          <cell r="J29" t="str">
            <v>M3</v>
          </cell>
          <cell r="K29">
            <v>2649475.14</v>
          </cell>
          <cell r="L29">
            <v>1449262.9</v>
          </cell>
        </row>
        <row r="30">
          <cell r="B30">
            <v>5</v>
          </cell>
          <cell r="D30" t="str">
            <v>Cor Plat Beton t=12 Cm (depan Pintu Gerbang)</v>
          </cell>
          <cell r="H30" t="str">
            <v>G.41+3/4 I.2(a)+1/2 F.8</v>
          </cell>
          <cell r="I30">
            <v>0.61199999999999999</v>
          </cell>
          <cell r="J30" t="str">
            <v>M3</v>
          </cell>
          <cell r="K30">
            <v>2649475.14</v>
          </cell>
          <cell r="L30">
            <v>1621478.79</v>
          </cell>
        </row>
        <row r="31">
          <cell r="B31">
            <v>6</v>
          </cell>
          <cell r="D31" t="str">
            <v>Pas. Dinding Bata adk 1:4</v>
          </cell>
          <cell r="H31" t="str">
            <v>G.33h+G.32a</v>
          </cell>
          <cell r="I31">
            <v>18.535</v>
          </cell>
          <cell r="J31" t="str">
            <v>M3</v>
          </cell>
          <cell r="K31">
            <v>383258.81</v>
          </cell>
          <cell r="L31">
            <v>7103702.04</v>
          </cell>
        </row>
        <row r="32">
          <cell r="B32">
            <v>7</v>
          </cell>
          <cell r="D32" t="str">
            <v>Plesteran Dinding adk 1: 4</v>
          </cell>
          <cell r="H32" t="str">
            <v>G.50q+G.48</v>
          </cell>
          <cell r="I32">
            <v>308.923</v>
          </cell>
          <cell r="J32" t="str">
            <v>M2</v>
          </cell>
          <cell r="K32">
            <v>19133.61</v>
          </cell>
          <cell r="L32">
            <v>5910812.2000000002</v>
          </cell>
        </row>
        <row r="33">
          <cell r="D33" t="str">
            <v>SUB TOTAL  III</v>
          </cell>
          <cell r="L33">
            <v>35701294.259999998</v>
          </cell>
        </row>
        <row r="34">
          <cell r="B34" t="str">
            <v>IV</v>
          </cell>
          <cell r="D34" t="str">
            <v>PEKERJAAN PAGAR/ PINTU  BESI</v>
          </cell>
        </row>
        <row r="35">
          <cell r="B35">
            <v>1</v>
          </cell>
          <cell r="D35" t="str">
            <v>Pintu Besi Dorong 1 unit L = 4.50 M</v>
          </cell>
          <cell r="H35" t="str">
            <v>Supl.BMPK.17</v>
          </cell>
          <cell r="I35">
            <v>6.75</v>
          </cell>
          <cell r="J35" t="str">
            <v>M2</v>
          </cell>
          <cell r="K35">
            <v>340533.33</v>
          </cell>
          <cell r="L35">
            <v>2298599.98</v>
          </cell>
        </row>
        <row r="36">
          <cell r="B36">
            <v>2</v>
          </cell>
          <cell r="D36" t="str">
            <v>Pintu Besi Kipas 2 unit L = 1.50 M</v>
          </cell>
          <cell r="H36" t="str">
            <v>Supl.BMPK.17</v>
          </cell>
          <cell r="I36">
            <v>4.5</v>
          </cell>
          <cell r="J36" t="str">
            <v>M2</v>
          </cell>
          <cell r="K36">
            <v>340533.33</v>
          </cell>
          <cell r="L36">
            <v>1532399.99</v>
          </cell>
        </row>
        <row r="37">
          <cell r="B37">
            <v>3</v>
          </cell>
          <cell r="D37" t="str">
            <v>Pasang Roda Pintu Dorong</v>
          </cell>
          <cell r="H37" t="str">
            <v>Ls</v>
          </cell>
          <cell r="I37">
            <v>2</v>
          </cell>
          <cell r="J37" t="str">
            <v>Bh</v>
          </cell>
          <cell r="K37">
            <v>30000</v>
          </cell>
          <cell r="L37">
            <v>60000</v>
          </cell>
        </row>
        <row r="38">
          <cell r="B38">
            <v>4</v>
          </cell>
          <cell r="D38" t="str">
            <v xml:space="preserve">Pasang Engsel Pintu Kipas </v>
          </cell>
          <cell r="H38" t="str">
            <v>Supl.BMPK.2A</v>
          </cell>
          <cell r="I38">
            <v>8</v>
          </cell>
          <cell r="J38" t="str">
            <v>Bh</v>
          </cell>
          <cell r="K38">
            <v>0</v>
          </cell>
          <cell r="L38">
            <v>0</v>
          </cell>
        </row>
        <row r="39">
          <cell r="B39">
            <v>5</v>
          </cell>
          <cell r="D39" t="str">
            <v>Pasang Rell Pintu Dorong Lengkap</v>
          </cell>
          <cell r="H39" t="str">
            <v>Supl.BMPK.17C</v>
          </cell>
          <cell r="I39">
            <v>9</v>
          </cell>
          <cell r="J39" t="str">
            <v>M'</v>
          </cell>
          <cell r="K39">
            <v>77302.52</v>
          </cell>
          <cell r="L39">
            <v>695722.68</v>
          </cell>
        </row>
        <row r="40">
          <cell r="B40">
            <v>6</v>
          </cell>
          <cell r="D40" t="str">
            <v>Pasang Grendel Pintu Besi</v>
          </cell>
          <cell r="H40" t="str">
            <v>Ls</v>
          </cell>
          <cell r="I40">
            <v>3</v>
          </cell>
          <cell r="J40" t="str">
            <v>Set</v>
          </cell>
          <cell r="K40">
            <v>30000</v>
          </cell>
          <cell r="L40">
            <v>90000</v>
          </cell>
        </row>
        <row r="41">
          <cell r="D41" t="str">
            <v>SUB TOTAL  IV</v>
          </cell>
          <cell r="L41">
            <v>4676722.6499999994</v>
          </cell>
        </row>
        <row r="42">
          <cell r="B42" t="str">
            <v>V</v>
          </cell>
          <cell r="D42" t="str">
            <v>PEKERJAAN LANTAI / PAVING / PENGECATAN</v>
          </cell>
        </row>
        <row r="43">
          <cell r="B43">
            <v>1</v>
          </cell>
          <cell r="D43" t="str">
            <v>Pengecatan Dinding</v>
          </cell>
          <cell r="H43" t="str">
            <v>G.53.1</v>
          </cell>
          <cell r="I43">
            <v>327.09800000000001</v>
          </cell>
          <cell r="J43" t="str">
            <v>M2</v>
          </cell>
          <cell r="K43">
            <v>7561</v>
          </cell>
          <cell r="L43">
            <v>2473187.98</v>
          </cell>
        </row>
        <row r="44">
          <cell r="D44" t="str">
            <v>SUB TOTAL  V</v>
          </cell>
          <cell r="L44">
            <v>2473187.98</v>
          </cell>
        </row>
        <row r="45">
          <cell r="B45" t="str">
            <v>VI</v>
          </cell>
          <cell r="D45" t="str">
            <v>PEKERJAAN PEMBUANGAN SISA PEKERJAAN</v>
          </cell>
        </row>
        <row r="46">
          <cell r="B46">
            <v>1</v>
          </cell>
          <cell r="D46" t="str">
            <v>Pembuangan Sisa Pekerjaan</v>
          </cell>
          <cell r="H46" t="str">
            <v>Ls</v>
          </cell>
          <cell r="I46">
            <v>1</v>
          </cell>
          <cell r="J46" t="str">
            <v>Ls</v>
          </cell>
          <cell r="K46">
            <v>213000</v>
          </cell>
          <cell r="L46">
            <v>213000</v>
          </cell>
        </row>
        <row r="47">
          <cell r="D47" t="str">
            <v>SUB TOTAL  VI</v>
          </cell>
          <cell r="L47">
            <v>213000</v>
          </cell>
        </row>
        <row r="48">
          <cell r="D48" t="str">
            <v>JUMLAH</v>
          </cell>
          <cell r="L48">
            <v>47464074.830000013</v>
          </cell>
        </row>
        <row r="49">
          <cell r="D49" t="str">
            <v>PPN 10% x A</v>
          </cell>
          <cell r="L49">
            <v>4746407.4830000019</v>
          </cell>
        </row>
        <row r="50">
          <cell r="D50" t="str">
            <v>JUMLAH  (A+B)</v>
          </cell>
          <cell r="L50">
            <v>52210482.313000016</v>
          </cell>
        </row>
        <row r="51">
          <cell r="D51" t="str">
            <v>JUMLAH DIBULATKAN</v>
          </cell>
          <cell r="L51">
            <v>52210000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SD Negeri 2 Kemiling Permai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PERSIAPAN</v>
          </cell>
          <cell r="U63">
            <v>3339188.7</v>
          </cell>
        </row>
        <row r="64">
          <cell r="N64" t="str">
            <v>II</v>
          </cell>
          <cell r="P64" t="str">
            <v>PEKERJAAN GALIAN DAN TANAH</v>
          </cell>
          <cell r="U64">
            <v>1060681.24</v>
          </cell>
        </row>
        <row r="65">
          <cell r="N65" t="str">
            <v>III</v>
          </cell>
          <cell r="P65" t="str">
            <v>PEKERJAAN PASANGAN DAN BETON</v>
          </cell>
          <cell r="U65">
            <v>35701294.259999998</v>
          </cell>
        </row>
        <row r="66">
          <cell r="N66" t="str">
            <v>IV</v>
          </cell>
          <cell r="P66" t="str">
            <v>PEKERJAAN PAGAR/ PINTU  BESI</v>
          </cell>
          <cell r="U66">
            <v>4676722.6499999994</v>
          </cell>
        </row>
        <row r="67">
          <cell r="N67" t="str">
            <v>V</v>
          </cell>
          <cell r="P67" t="str">
            <v>PEKERJAAN LANTAI / PAVING / PENGECATAN</v>
          </cell>
          <cell r="U67">
            <v>2473187.98</v>
          </cell>
        </row>
        <row r="68">
          <cell r="N68" t="str">
            <v>VI</v>
          </cell>
          <cell r="P68" t="str">
            <v>PEKERJAAN PEMBUANGAN SISA PEKERJAAN</v>
          </cell>
          <cell r="U68">
            <v>213000</v>
          </cell>
        </row>
        <row r="69">
          <cell r="P69" t="str">
            <v>JUMLAH ( I  s/d.  VI)</v>
          </cell>
          <cell r="U69">
            <v>47464074.829999991</v>
          </cell>
        </row>
        <row r="70">
          <cell r="P70" t="str">
            <v>PPN 10%</v>
          </cell>
          <cell r="U70">
            <v>4746407.4829999991</v>
          </cell>
        </row>
        <row r="71">
          <cell r="P71" t="str">
            <v>TOTAL</v>
          </cell>
          <cell r="U71">
            <v>52210482.312999994</v>
          </cell>
        </row>
        <row r="72">
          <cell r="P72" t="str">
            <v>DIBULATKAN</v>
          </cell>
          <cell r="U72">
            <v>52210000</v>
          </cell>
        </row>
        <row r="74">
          <cell r="N74" t="str">
            <v>Terbilang</v>
          </cell>
          <cell r="O74" t="str">
            <v>:</v>
          </cell>
          <cell r="P74" t="str">
            <v>Lima Puluh Dua Juta Dua Ratus Sepuluh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10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SD Negeri 1 Campang Raya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138</v>
          </cell>
          <cell r="J13" t="str">
            <v>M2</v>
          </cell>
          <cell r="K13">
            <v>3560</v>
          </cell>
          <cell r="L13">
            <v>491280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30</v>
          </cell>
          <cell r="J14" t="str">
            <v>M1</v>
          </cell>
          <cell r="K14">
            <v>26077.06</v>
          </cell>
          <cell r="L14">
            <v>782311.8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2673591.7999999998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45.96</v>
          </cell>
          <cell r="J21" t="str">
            <v>M3</v>
          </cell>
          <cell r="K21">
            <v>19775</v>
          </cell>
          <cell r="L21">
            <v>908859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11.49</v>
          </cell>
          <cell r="J22" t="str">
            <v>M3</v>
          </cell>
          <cell r="K22">
            <v>6660</v>
          </cell>
          <cell r="L22">
            <v>76523.399999999994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2.875</v>
          </cell>
          <cell r="J23" t="str">
            <v>M3</v>
          </cell>
          <cell r="K23">
            <v>146691.20000000001</v>
          </cell>
          <cell r="L23">
            <v>421737.2</v>
          </cell>
        </row>
        <row r="24">
          <cell r="D24" t="str">
            <v>SUB TOTAL  II</v>
          </cell>
          <cell r="L24">
            <v>1407119.6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27.02</v>
          </cell>
          <cell r="J26" t="str">
            <v>M3</v>
          </cell>
          <cell r="K26">
            <v>527127.02</v>
          </cell>
          <cell r="L26">
            <v>14242972.08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3.56</v>
          </cell>
          <cell r="J27" t="str">
            <v>M3</v>
          </cell>
          <cell r="K27">
            <v>2649475.14</v>
          </cell>
          <cell r="L27">
            <v>9432131.5</v>
          </cell>
        </row>
        <row r="28">
          <cell r="B28">
            <v>3</v>
          </cell>
          <cell r="D28" t="str">
            <v>Pas. Kolom Praktis12/12</v>
          </cell>
          <cell r="H28" t="str">
            <v>G.41+3/4 I.2(a)+1/2 F.8</v>
          </cell>
          <cell r="I28">
            <v>0.93200000000000005</v>
          </cell>
          <cell r="J28" t="str">
            <v>M3</v>
          </cell>
          <cell r="K28">
            <v>2649475.14</v>
          </cell>
          <cell r="L28">
            <v>2469310.83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</v>
          </cell>
          <cell r="J29" t="str">
            <v>M3</v>
          </cell>
          <cell r="K29">
            <v>2649475.14</v>
          </cell>
          <cell r="L29">
            <v>1324737.57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</v>
          </cell>
          <cell r="J30" t="str">
            <v>M3</v>
          </cell>
          <cell r="K30">
            <v>383258.81</v>
          </cell>
          <cell r="L30">
            <v>7971783.25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414.5</v>
          </cell>
          <cell r="J31" t="str">
            <v>M2</v>
          </cell>
          <cell r="K31">
            <v>19133.61</v>
          </cell>
          <cell r="L31">
            <v>7930881.3499999996</v>
          </cell>
        </row>
        <row r="32">
          <cell r="D32" t="str">
            <v>SUB TOTAL  III</v>
          </cell>
          <cell r="L32">
            <v>43371816.579999998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Perbaikan Pintu Besi Dorong</v>
          </cell>
          <cell r="H34" t="str">
            <v>Ls</v>
          </cell>
          <cell r="I34">
            <v>1</v>
          </cell>
          <cell r="J34" t="str">
            <v>Unit</v>
          </cell>
          <cell r="K34">
            <v>200000</v>
          </cell>
          <cell r="L34">
            <v>200000</v>
          </cell>
        </row>
        <row r="35">
          <cell r="B35">
            <v>2</v>
          </cell>
          <cell r="D35" t="str">
            <v>Pasang Roda Pintu Dorong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B36">
            <v>3</v>
          </cell>
          <cell r="D36" t="str">
            <v>Pasang Rell Pintu Dorong Lengkap</v>
          </cell>
          <cell r="H36" t="str">
            <v>Supl.BMPK.17C</v>
          </cell>
          <cell r="I36">
            <v>7</v>
          </cell>
          <cell r="J36" t="str">
            <v>M'</v>
          </cell>
          <cell r="K36">
            <v>77302.52</v>
          </cell>
          <cell r="L36">
            <v>541117.64</v>
          </cell>
        </row>
        <row r="37">
          <cell r="B37">
            <v>4</v>
          </cell>
          <cell r="D37" t="str">
            <v>Pasang Grendel Pintu Besi</v>
          </cell>
          <cell r="H37" t="str">
            <v>Ls</v>
          </cell>
          <cell r="I37">
            <v>1</v>
          </cell>
          <cell r="J37" t="str">
            <v>Set</v>
          </cell>
          <cell r="K37">
            <v>30000</v>
          </cell>
          <cell r="L37">
            <v>30000</v>
          </cell>
        </row>
        <row r="38">
          <cell r="D38" t="str">
            <v>SUB TOTAL  IV</v>
          </cell>
          <cell r="L38">
            <v>831117.64</v>
          </cell>
        </row>
        <row r="39">
          <cell r="B39" t="str">
            <v>V</v>
          </cell>
          <cell r="D39" t="str">
            <v>PEKERJAAN / PENGECATAN</v>
          </cell>
        </row>
        <row r="40">
          <cell r="B40">
            <v>1</v>
          </cell>
          <cell r="D40" t="str">
            <v>Pengecatan Dinding</v>
          </cell>
          <cell r="H40" t="str">
            <v>G.53.1</v>
          </cell>
          <cell r="I40">
            <v>434.3</v>
          </cell>
          <cell r="J40" t="str">
            <v>M2</v>
          </cell>
          <cell r="K40">
            <v>7561</v>
          </cell>
          <cell r="L40">
            <v>3283742.3</v>
          </cell>
        </row>
        <row r="41">
          <cell r="D41" t="str">
            <v>SUB TOTAL  V</v>
          </cell>
          <cell r="L41">
            <v>3283742.3</v>
          </cell>
        </row>
        <row r="42">
          <cell r="B42" t="str">
            <v>VI</v>
          </cell>
          <cell r="D42" t="str">
            <v>PEKERJAAN PEMBUANGAN SISA PEKERJAAN</v>
          </cell>
        </row>
        <row r="43">
          <cell r="B43">
            <v>1</v>
          </cell>
          <cell r="D43" t="str">
            <v>Pembuangan Sisa Pekerjaan</v>
          </cell>
          <cell r="H43" t="str">
            <v>Ls</v>
          </cell>
          <cell r="I43">
            <v>1</v>
          </cell>
          <cell r="J43" t="str">
            <v>Ls</v>
          </cell>
          <cell r="K43">
            <v>200000</v>
          </cell>
          <cell r="L43">
            <v>200000</v>
          </cell>
        </row>
        <row r="44">
          <cell r="D44" t="str">
            <v>SUB TOTAL  VI</v>
          </cell>
          <cell r="L44">
            <v>200000</v>
          </cell>
        </row>
        <row r="45">
          <cell r="D45" t="str">
            <v>JUMLAH</v>
          </cell>
          <cell r="L45">
            <v>51767387.920000002</v>
          </cell>
        </row>
        <row r="46">
          <cell r="D46" t="str">
            <v>PPN 10% x A</v>
          </cell>
          <cell r="L46">
            <v>5176738.7920000004</v>
          </cell>
        </row>
        <row r="47">
          <cell r="D47" t="str">
            <v>JUMLAH  (A+B)</v>
          </cell>
          <cell r="L47">
            <v>56944126.712000005</v>
          </cell>
        </row>
        <row r="48">
          <cell r="D48" t="str">
            <v>JUMLAH DIBULATKAN</v>
          </cell>
          <cell r="L48">
            <v>56944000</v>
          </cell>
        </row>
        <row r="49">
          <cell r="N49" t="str">
            <v>REKAPITULASI RENCANA ANGGARAN BIAYA</v>
          </cell>
        </row>
        <row r="50">
          <cell r="N50" t="str">
            <v>OWNER'S ESTIMATE</v>
          </cell>
        </row>
        <row r="52">
          <cell r="N52" t="str">
            <v>Kegiatan</v>
          </cell>
          <cell r="O52" t="str">
            <v>:</v>
          </cell>
          <cell r="P52" t="str">
            <v>Pembangunan / Pemagaran Gedung Kantor, Gedung Sekolah</v>
          </cell>
        </row>
        <row r="53">
          <cell r="N53" t="str">
            <v>Pekerjaan</v>
          </cell>
          <cell r="O53" t="str">
            <v>:</v>
          </cell>
          <cell r="P53" t="str">
            <v>Pemagaran SD Negeri 1 Campang Raya</v>
          </cell>
        </row>
        <row r="54">
          <cell r="N54" t="str">
            <v>Lokasi</v>
          </cell>
          <cell r="O54" t="str">
            <v>:</v>
          </cell>
          <cell r="P54" t="str">
            <v>Kota Bandar Lampung</v>
          </cell>
        </row>
        <row r="55">
          <cell r="N55" t="str">
            <v>Tahun Anggaran</v>
          </cell>
          <cell r="O55" t="str">
            <v>:</v>
          </cell>
          <cell r="P55" t="str">
            <v>2006</v>
          </cell>
        </row>
        <row r="57">
          <cell r="N57" t="str">
            <v>NO.</v>
          </cell>
          <cell r="O57" t="str">
            <v>URAIAN  PEKERJAAN</v>
          </cell>
          <cell r="U57" t="str">
            <v>TOTAL</v>
          </cell>
        </row>
        <row r="58">
          <cell r="U58" t="str">
            <v>HARGA</v>
          </cell>
        </row>
        <row r="59">
          <cell r="U59" t="str">
            <v>(Rp)</v>
          </cell>
        </row>
        <row r="60">
          <cell r="N60" t="str">
            <v>I</v>
          </cell>
          <cell r="P60" t="str">
            <v>PEKERJAAN PERSIAPAN</v>
          </cell>
          <cell r="U60">
            <v>2673591.7999999998</v>
          </cell>
        </row>
        <row r="61">
          <cell r="N61" t="str">
            <v>II</v>
          </cell>
          <cell r="P61" t="str">
            <v>PEKERJAAN GALIAN DAN TANAH</v>
          </cell>
          <cell r="U61">
            <v>1407119.6</v>
          </cell>
        </row>
        <row r="62">
          <cell r="N62" t="str">
            <v>III</v>
          </cell>
          <cell r="P62" t="str">
            <v>PEKERJAAN PASANGAN DAN BETON</v>
          </cell>
          <cell r="U62">
            <v>43371816.579999998</v>
          </cell>
        </row>
        <row r="63">
          <cell r="N63" t="str">
            <v>IV</v>
          </cell>
          <cell r="P63" t="str">
            <v>PEKERJAAN PAGAR/ PINTU  BESI</v>
          </cell>
          <cell r="U63">
            <v>831117.64</v>
          </cell>
        </row>
        <row r="64">
          <cell r="N64" t="str">
            <v>V</v>
          </cell>
          <cell r="P64" t="str">
            <v>PEKERJAAN / PENGECATAN</v>
          </cell>
          <cell r="U64">
            <v>3283742.3</v>
          </cell>
        </row>
        <row r="65">
          <cell r="N65" t="str">
            <v>VI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VI)</v>
          </cell>
          <cell r="U66">
            <v>51767387.919999994</v>
          </cell>
        </row>
        <row r="67">
          <cell r="P67" t="str">
            <v>PPN 10%</v>
          </cell>
          <cell r="U67">
            <v>5176738.7919999994</v>
          </cell>
        </row>
        <row r="68">
          <cell r="P68" t="str">
            <v>TOTAL</v>
          </cell>
          <cell r="U68">
            <v>56944126.711999997</v>
          </cell>
        </row>
        <row r="69">
          <cell r="P69" t="str">
            <v>DIBULATKAN</v>
          </cell>
          <cell r="U69">
            <v>56944000</v>
          </cell>
        </row>
        <row r="71">
          <cell r="N71" t="str">
            <v>Terbilang</v>
          </cell>
          <cell r="O71" t="str">
            <v>:</v>
          </cell>
          <cell r="P71" t="str">
            <v>Lima Puluh Enam Juta Sembilan Ratus Empat Puluh Empat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1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31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229.92</v>
          </cell>
          <cell r="J13" t="str">
            <v>M2</v>
          </cell>
          <cell r="K13">
            <v>3560</v>
          </cell>
          <cell r="L13">
            <v>818515.2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135</v>
          </cell>
          <cell r="J14" t="str">
            <v>M1</v>
          </cell>
          <cell r="K14">
            <v>26077.06</v>
          </cell>
          <cell r="L14">
            <v>3520403.1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800000</v>
          </cell>
          <cell r="L15">
            <v>800000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100000</v>
          </cell>
          <cell r="L16">
            <v>100000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D19" t="str">
            <v>SUB TOTAL  I</v>
          </cell>
          <cell r="L19">
            <v>5738918.2999999998</v>
          </cell>
        </row>
        <row r="20">
          <cell r="B20" t="str">
            <v>II</v>
          </cell>
          <cell r="D20" t="str">
            <v>PEKERJAAN PASANGAN PAGAR BETON PRECAST</v>
          </cell>
        </row>
        <row r="21">
          <cell r="B21">
            <v>1</v>
          </cell>
          <cell r="D21" t="str">
            <v>Pas. Pagar Beton Precast Lengkap h =2,00 m</v>
          </cell>
          <cell r="H21" t="str">
            <v>Supl.2d</v>
          </cell>
          <cell r="I21">
            <v>550.4</v>
          </cell>
          <cell r="J21" t="str">
            <v>M2</v>
          </cell>
          <cell r="K21">
            <v>122908.16</v>
          </cell>
          <cell r="L21">
            <v>67648651.260000005</v>
          </cell>
        </row>
        <row r="22">
          <cell r="B22">
            <v>2</v>
          </cell>
          <cell r="D22" t="str">
            <v>Pas. Kolom 25/25</v>
          </cell>
          <cell r="H22" t="str">
            <v>G.41+3/4 I.2(a)+1/2 F.8</v>
          </cell>
          <cell r="I22">
            <v>0.875</v>
          </cell>
          <cell r="J22" t="str">
            <v>M3</v>
          </cell>
          <cell r="K22">
            <v>2649475.14</v>
          </cell>
          <cell r="L22">
            <v>2318290.75</v>
          </cell>
        </row>
        <row r="23">
          <cell r="D23" t="str">
            <v>SUB TOTAL  II</v>
          </cell>
          <cell r="L23">
            <v>69966942.010000005</v>
          </cell>
        </row>
        <row r="24">
          <cell r="B24" t="str">
            <v>III</v>
          </cell>
          <cell r="D24" t="str">
            <v>PEKERJAAN PAGAR/ PINTU  BESI</v>
          </cell>
        </row>
        <row r="25">
          <cell r="B25">
            <v>1</v>
          </cell>
          <cell r="D25" t="str">
            <v>Pintu Besi Dorong</v>
          </cell>
          <cell r="H25" t="str">
            <v>Supl.BMPK.17</v>
          </cell>
          <cell r="I25">
            <v>6.75</v>
          </cell>
          <cell r="J25" t="str">
            <v>M2</v>
          </cell>
          <cell r="K25">
            <v>340533.33</v>
          </cell>
          <cell r="L25">
            <v>2298599.98</v>
          </cell>
        </row>
        <row r="26">
          <cell r="B26">
            <v>2</v>
          </cell>
          <cell r="D26" t="str">
            <v>Pasang Roda Pintu Dorong</v>
          </cell>
          <cell r="H26" t="str">
            <v>Ls</v>
          </cell>
          <cell r="I26">
            <v>2</v>
          </cell>
          <cell r="J26" t="str">
            <v>Bh</v>
          </cell>
          <cell r="K26">
            <v>30000</v>
          </cell>
          <cell r="L26">
            <v>60000</v>
          </cell>
        </row>
        <row r="27">
          <cell r="B27">
            <v>3</v>
          </cell>
          <cell r="D27" t="str">
            <v>Pasang Rell Pintu Dorong Lengkap</v>
          </cell>
          <cell r="H27" t="str">
            <v>Supl.BMPK.17C</v>
          </cell>
          <cell r="I27">
            <v>12</v>
          </cell>
          <cell r="J27" t="str">
            <v>M'</v>
          </cell>
          <cell r="K27">
            <v>77302.52</v>
          </cell>
          <cell r="L27">
            <v>927630.24</v>
          </cell>
        </row>
        <row r="28">
          <cell r="B28">
            <v>4</v>
          </cell>
          <cell r="D28" t="str">
            <v>Pasang Grendel Pintu Besi</v>
          </cell>
          <cell r="H28" t="str">
            <v>Ls</v>
          </cell>
          <cell r="I28">
            <v>1</v>
          </cell>
          <cell r="J28" t="str">
            <v>Set</v>
          </cell>
          <cell r="K28">
            <v>30000</v>
          </cell>
          <cell r="L28">
            <v>30000</v>
          </cell>
        </row>
        <row r="29">
          <cell r="D29" t="str">
            <v>SUB TOTAL  III</v>
          </cell>
          <cell r="L29">
            <v>3316230.2199999997</v>
          </cell>
        </row>
        <row r="30">
          <cell r="B30" t="str">
            <v>IV</v>
          </cell>
          <cell r="D30" t="str">
            <v>PEKERJAAN PEMBUANGAN SISA PEKERJAAN</v>
          </cell>
        </row>
        <row r="31">
          <cell r="B31">
            <v>1</v>
          </cell>
          <cell r="D31" t="str">
            <v>Pembuangan Sisa Pekerjaan</v>
          </cell>
          <cell r="H31" t="str">
            <v>Ls</v>
          </cell>
          <cell r="I31">
            <v>1</v>
          </cell>
          <cell r="J31" t="str">
            <v>Ls</v>
          </cell>
          <cell r="K31">
            <v>227500</v>
          </cell>
          <cell r="L31">
            <v>227500</v>
          </cell>
        </row>
        <row r="32">
          <cell r="D32" t="str">
            <v>SUB TOTAL  IV</v>
          </cell>
          <cell r="L32">
            <v>227500</v>
          </cell>
        </row>
        <row r="33">
          <cell r="D33" t="str">
            <v>JUMLAH</v>
          </cell>
          <cell r="L33">
            <v>79249590.530000001</v>
          </cell>
        </row>
        <row r="34">
          <cell r="D34" t="str">
            <v>PPN 10% x A</v>
          </cell>
          <cell r="L34">
            <v>7924959.0530000003</v>
          </cell>
        </row>
        <row r="35">
          <cell r="D35" t="str">
            <v>JUMLAH  (A+B)</v>
          </cell>
          <cell r="L35">
            <v>87174549.583000004</v>
          </cell>
        </row>
        <row r="36">
          <cell r="D36" t="str">
            <v>JUMLAH DIBULATKAN</v>
          </cell>
          <cell r="L36">
            <v>87174000</v>
          </cell>
        </row>
        <row r="37">
          <cell r="N37" t="str">
            <v>REKAPITULASI RENCANA ANGGARAN BIAYA</v>
          </cell>
        </row>
        <row r="38">
          <cell r="N38" t="str">
            <v>OWNER'S ESTIMATE</v>
          </cell>
        </row>
        <row r="40">
          <cell r="N40" t="str">
            <v>Kegiatan</v>
          </cell>
          <cell r="O40" t="str">
            <v>:</v>
          </cell>
          <cell r="P40" t="str">
            <v>Pembangunan / Pemagaran Gedung Kantor, Gedung Sekolah</v>
          </cell>
        </row>
        <row r="41">
          <cell r="N41" t="str">
            <v>Pekerjaan</v>
          </cell>
          <cell r="O41" t="str">
            <v>:</v>
          </cell>
          <cell r="P41" t="str">
            <v>Pemagaran SMP Negeri 31 Bandar Lampung</v>
          </cell>
        </row>
        <row r="42">
          <cell r="N42" t="str">
            <v>Lokasi</v>
          </cell>
          <cell r="O42" t="str">
            <v>:</v>
          </cell>
          <cell r="P42" t="str">
            <v>Kota Bandar Lampung</v>
          </cell>
        </row>
        <row r="43">
          <cell r="N43" t="str">
            <v>Tahun Anggaran</v>
          </cell>
          <cell r="O43" t="str">
            <v>:</v>
          </cell>
          <cell r="P43" t="str">
            <v>2006</v>
          </cell>
        </row>
        <row r="45">
          <cell r="N45" t="str">
            <v>NO.</v>
          </cell>
          <cell r="O45" t="str">
            <v>URAIAN  PEKERJAAN</v>
          </cell>
          <cell r="U45" t="str">
            <v>TOTAL</v>
          </cell>
        </row>
        <row r="46">
          <cell r="U46" t="str">
            <v>HARGA</v>
          </cell>
        </row>
        <row r="47">
          <cell r="U47" t="str">
            <v>(Rp)</v>
          </cell>
        </row>
        <row r="48">
          <cell r="N48" t="str">
            <v>I</v>
          </cell>
          <cell r="P48" t="str">
            <v>PEKERJAAN PERSIAPAN</v>
          </cell>
          <cell r="U48">
            <v>5738918.2999999998</v>
          </cell>
        </row>
        <row r="49">
          <cell r="N49" t="str">
            <v>II</v>
          </cell>
          <cell r="P49" t="str">
            <v>PEKERJAAN PASANGAN PAGAR BETON PRECAST</v>
          </cell>
          <cell r="U49">
            <v>69966942.010000005</v>
          </cell>
        </row>
        <row r="50">
          <cell r="N50" t="str">
            <v>III</v>
          </cell>
          <cell r="P50" t="str">
            <v>PEKERJAAN PAGAR/ PINTU  BESI</v>
          </cell>
          <cell r="U50">
            <v>3316230.2199999997</v>
          </cell>
        </row>
        <row r="51">
          <cell r="N51" t="str">
            <v>IV</v>
          </cell>
          <cell r="P51" t="str">
            <v>PEKERJAAN PEMBUANGAN SISA PEKERJAAN</v>
          </cell>
          <cell r="U51">
            <v>227500</v>
          </cell>
        </row>
        <row r="52">
          <cell r="P52" t="str">
            <v>JUMLAH ( I  s/d.  IV)</v>
          </cell>
          <cell r="U52">
            <v>79249590.530000001</v>
          </cell>
        </row>
        <row r="53">
          <cell r="P53" t="str">
            <v>PPN 10%</v>
          </cell>
          <cell r="U53">
            <v>7924959.0530000003</v>
          </cell>
        </row>
        <row r="54">
          <cell r="P54" t="str">
            <v>TOTAL</v>
          </cell>
          <cell r="U54">
            <v>87174549.583000004</v>
          </cell>
        </row>
        <row r="55">
          <cell r="P55" t="str">
            <v>DIBULATKAN</v>
          </cell>
          <cell r="U55">
            <v>87174000</v>
          </cell>
        </row>
        <row r="57">
          <cell r="N57" t="str">
            <v>Terbilang</v>
          </cell>
          <cell r="O57" t="str">
            <v>:</v>
          </cell>
          <cell r="P57" t="str">
            <v>Delapan Puluh Tujuh Juta Seratus Tujuh Puluh Empat Ribu Rupiah</v>
          </cell>
        </row>
        <row r="60">
          <cell r="R60" t="str">
            <v>Bandar Lampung, .................2006</v>
          </cell>
        </row>
        <row r="61">
          <cell r="N61" t="str">
            <v>Disetujui</v>
          </cell>
        </row>
        <row r="62">
          <cell r="N62" t="str">
            <v>Pejabat Pembuat Komitmen/Pimpinan Kegiatan</v>
          </cell>
          <cell r="R62" t="str">
            <v>PANITIA PELELANGAN</v>
          </cell>
        </row>
        <row r="68">
          <cell r="N68" t="str">
            <v>A  Z  W  A  R,ST</v>
          </cell>
          <cell r="R68" t="str">
            <v>FAISOL MUCHTAR,ST</v>
          </cell>
        </row>
        <row r="69">
          <cell r="N69" t="str">
            <v>NIP.460020553</v>
          </cell>
          <cell r="R69" t="str">
            <v>NIP. 460021411</v>
          </cell>
        </row>
      </sheetData>
      <sheetData sheetId="12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SMP Negeri 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Pembongkaran Pagar Lama / Pas. Bata</v>
          </cell>
          <cell r="H13" t="str">
            <v>L.3</v>
          </cell>
          <cell r="I13">
            <v>10.795</v>
          </cell>
          <cell r="J13" t="str">
            <v>m3</v>
          </cell>
          <cell r="K13">
            <v>116400</v>
          </cell>
          <cell r="L13">
            <v>1256538</v>
          </cell>
        </row>
        <row r="14">
          <cell r="B14">
            <v>2</v>
          </cell>
          <cell r="D14" t="str">
            <v>Penebangan Pohon Beringin dan Pembuangan Tunggul</v>
          </cell>
          <cell r="H14" t="str">
            <v>Ls</v>
          </cell>
          <cell r="I14">
            <v>5</v>
          </cell>
          <cell r="J14" t="str">
            <v>Bh</v>
          </cell>
          <cell r="K14">
            <v>125000</v>
          </cell>
          <cell r="L14">
            <v>625000</v>
          </cell>
        </row>
        <row r="15">
          <cell r="B15">
            <v>2</v>
          </cell>
          <cell r="D15" t="str">
            <v>Pembersihan Lokasi</v>
          </cell>
          <cell r="H15" t="str">
            <v>SNI-T-01-1991.1.5</v>
          </cell>
          <cell r="I15">
            <v>76.12</v>
          </cell>
          <cell r="J15" t="str">
            <v>M2</v>
          </cell>
          <cell r="K15">
            <v>3560</v>
          </cell>
          <cell r="L15">
            <v>270987.2</v>
          </cell>
        </row>
        <row r="16">
          <cell r="B16">
            <v>3</v>
          </cell>
          <cell r="D16" t="str">
            <v xml:space="preserve">Pasangan Bouwplank </v>
          </cell>
          <cell r="H16" t="str">
            <v>SNI-T-01-1991.1.6</v>
          </cell>
          <cell r="I16">
            <v>34.6</v>
          </cell>
          <cell r="J16" t="str">
            <v>M1</v>
          </cell>
          <cell r="K16">
            <v>26077.06</v>
          </cell>
          <cell r="L16">
            <v>902266.28</v>
          </cell>
        </row>
        <row r="17">
          <cell r="B17">
            <v>4</v>
          </cell>
          <cell r="D17" t="str">
            <v>Direksi Keet (Sewa)</v>
          </cell>
          <cell r="H17" t="str">
            <v>ls</v>
          </cell>
          <cell r="I17">
            <v>1</v>
          </cell>
          <cell r="J17" t="str">
            <v>Unit</v>
          </cell>
          <cell r="K17">
            <v>800000</v>
          </cell>
          <cell r="L17">
            <v>800000</v>
          </cell>
        </row>
        <row r="18">
          <cell r="B18">
            <v>5</v>
          </cell>
          <cell r="D18" t="str">
            <v>P3K</v>
          </cell>
          <cell r="H18" t="str">
            <v>ls</v>
          </cell>
          <cell r="I18">
            <v>1</v>
          </cell>
          <cell r="J18" t="str">
            <v>Unit</v>
          </cell>
          <cell r="K18">
            <v>100000</v>
          </cell>
          <cell r="L18">
            <v>100000</v>
          </cell>
        </row>
        <row r="19">
          <cell r="B19">
            <v>6</v>
          </cell>
          <cell r="D19" t="str">
            <v>Dokumentasi 0%, 25%, 50% dan 100%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7</v>
          </cell>
          <cell r="D20" t="str">
            <v>Papan Nama Proyek</v>
          </cell>
          <cell r="H20" t="str">
            <v>ls</v>
          </cell>
          <cell r="I20">
            <v>1</v>
          </cell>
          <cell r="J20" t="str">
            <v>Unit</v>
          </cell>
          <cell r="K20">
            <v>250000</v>
          </cell>
          <cell r="L20">
            <v>250000</v>
          </cell>
        </row>
        <row r="21">
          <cell r="D21" t="str">
            <v>SUB TOTAL  I</v>
          </cell>
          <cell r="L21">
            <v>4454791.4800000004</v>
          </cell>
        </row>
        <row r="22">
          <cell r="B22" t="str">
            <v>II</v>
          </cell>
          <cell r="D22" t="str">
            <v>PEKERJAAN GALIAN DAN TANAH</v>
          </cell>
        </row>
        <row r="23">
          <cell r="B23">
            <v>1</v>
          </cell>
          <cell r="D23" t="str">
            <v xml:space="preserve">Pek. Galian tanah lubang pondasi </v>
          </cell>
          <cell r="H23" t="str">
            <v>A.1</v>
          </cell>
          <cell r="I23">
            <v>38.753</v>
          </cell>
          <cell r="J23" t="str">
            <v>M3</v>
          </cell>
          <cell r="K23">
            <v>19775</v>
          </cell>
          <cell r="L23">
            <v>766340.58</v>
          </cell>
        </row>
        <row r="24">
          <cell r="B24">
            <v>2</v>
          </cell>
          <cell r="D24" t="str">
            <v>Pek. Urugan tanah sisi pondasi</v>
          </cell>
          <cell r="H24" t="str">
            <v>A.16</v>
          </cell>
          <cell r="I24">
            <v>9.6880000000000006</v>
          </cell>
          <cell r="J24" t="str">
            <v>M3</v>
          </cell>
          <cell r="K24">
            <v>6660</v>
          </cell>
          <cell r="L24">
            <v>64522.080000000002</v>
          </cell>
        </row>
        <row r="25">
          <cell r="B25">
            <v>3</v>
          </cell>
          <cell r="D25" t="str">
            <v>Pek. Urugan pasir di bawah pondasi t= 5 Cm</v>
          </cell>
          <cell r="H25" t="str">
            <v>A.18</v>
          </cell>
          <cell r="I25">
            <v>0.93799999999999994</v>
          </cell>
          <cell r="J25" t="str">
            <v>M3</v>
          </cell>
          <cell r="K25">
            <v>146691.20000000001</v>
          </cell>
          <cell r="L25">
            <v>137596.35</v>
          </cell>
        </row>
        <row r="26">
          <cell r="D26" t="str">
            <v>SUB TOTAL  II</v>
          </cell>
          <cell r="L26">
            <v>968459.00999999989</v>
          </cell>
        </row>
        <row r="27">
          <cell r="B27" t="str">
            <v>III</v>
          </cell>
          <cell r="D27" t="str">
            <v>PEKERJAAN PASANGAN DAN BETON</v>
          </cell>
        </row>
        <row r="28">
          <cell r="B28">
            <v>1</v>
          </cell>
          <cell r="D28" t="str">
            <v xml:space="preserve">Pas. Pondasi Batu Belah hitam adk. 1 : 4 </v>
          </cell>
          <cell r="H28" t="str">
            <v>G.32h+G.26(a)</v>
          </cell>
          <cell r="I28">
            <v>24.375</v>
          </cell>
          <cell r="J28" t="str">
            <v>M3</v>
          </cell>
          <cell r="K28">
            <v>527127.02</v>
          </cell>
          <cell r="L28">
            <v>12848721.109999999</v>
          </cell>
        </row>
        <row r="29">
          <cell r="B29">
            <v>2</v>
          </cell>
          <cell r="D29" t="str">
            <v xml:space="preserve">Pas. Talud Batu Belah hitam adk. 1 : 4 </v>
          </cell>
          <cell r="H29" t="str">
            <v>G.32h+G.26(a)</v>
          </cell>
          <cell r="I29">
            <v>1.46</v>
          </cell>
          <cell r="J29" t="str">
            <v>M3</v>
          </cell>
          <cell r="K29">
            <v>527127.02</v>
          </cell>
          <cell r="L29">
            <v>769605.45</v>
          </cell>
        </row>
        <row r="30">
          <cell r="B30">
            <v>3</v>
          </cell>
          <cell r="D30" t="str">
            <v>Pas. Sloof 15/20</v>
          </cell>
          <cell r="H30" t="str">
            <v>G.41+3/4 I.2(a)+1/2 F.8</v>
          </cell>
          <cell r="I30">
            <v>2.0760000000000001</v>
          </cell>
          <cell r="J30" t="str">
            <v>M3</v>
          </cell>
          <cell r="K30">
            <v>2649475.14</v>
          </cell>
          <cell r="L30">
            <v>5500310.3899999997</v>
          </cell>
        </row>
        <row r="31">
          <cell r="B31">
            <v>4</v>
          </cell>
          <cell r="D31" t="str">
            <v>Ring Balk 15/20</v>
          </cell>
          <cell r="H31" t="str">
            <v>G.41+3/4 I.2(a)+1/2 F.8</v>
          </cell>
          <cell r="I31">
            <v>2.0760000000000001</v>
          </cell>
          <cell r="J31" t="str">
            <v>M3</v>
          </cell>
          <cell r="K31">
            <v>2649475.14</v>
          </cell>
          <cell r="L31">
            <v>5500310.3899999997</v>
          </cell>
        </row>
        <row r="32">
          <cell r="B32">
            <v>5</v>
          </cell>
          <cell r="D32" t="str">
            <v>Pas. Kolom 25/25</v>
          </cell>
          <cell r="H32" t="str">
            <v>G.41+3/4 I.2(a)+1/2 F.8</v>
          </cell>
          <cell r="I32">
            <v>2.875</v>
          </cell>
          <cell r="J32" t="str">
            <v>M3</v>
          </cell>
          <cell r="K32">
            <v>2649475.14</v>
          </cell>
          <cell r="L32">
            <v>7617241.0300000003</v>
          </cell>
        </row>
        <row r="33">
          <cell r="B33">
            <v>6</v>
          </cell>
          <cell r="D33" t="str">
            <v>Pas. Dinding Bata adk 1:4</v>
          </cell>
          <cell r="H33" t="str">
            <v>G.33h+G.32a</v>
          </cell>
          <cell r="I33">
            <v>7.827</v>
          </cell>
          <cell r="J33" t="str">
            <v>M3</v>
          </cell>
          <cell r="K33">
            <v>383258.81</v>
          </cell>
          <cell r="L33">
            <v>2999766.71</v>
          </cell>
        </row>
        <row r="34">
          <cell r="B34">
            <v>7</v>
          </cell>
          <cell r="D34" t="str">
            <v>Plesteran Dinding adk 1: 4</v>
          </cell>
          <cell r="H34" t="str">
            <v>G.50q+G.48</v>
          </cell>
          <cell r="I34">
            <v>156.54499999999999</v>
          </cell>
          <cell r="J34" t="str">
            <v>M2</v>
          </cell>
          <cell r="K34">
            <v>19133.61</v>
          </cell>
          <cell r="L34">
            <v>2995270.98</v>
          </cell>
        </row>
        <row r="35">
          <cell r="B35">
            <v>8</v>
          </cell>
          <cell r="D35" t="str">
            <v>Pasang Kolom Profil Bulat L=2.5 m</v>
          </cell>
          <cell r="H35" t="str">
            <v>Ls</v>
          </cell>
          <cell r="I35">
            <v>2</v>
          </cell>
          <cell r="J35" t="str">
            <v>Bh</v>
          </cell>
          <cell r="K35">
            <v>30000</v>
          </cell>
          <cell r="L35">
            <v>60000</v>
          </cell>
        </row>
        <row r="36">
          <cell r="D36" t="str">
            <v>SUB TOTAL  III</v>
          </cell>
          <cell r="L36">
            <v>38291226.059999995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>Pintu Besi Dorong</v>
          </cell>
          <cell r="H38" t="str">
            <v>Supl.BMPK.17</v>
          </cell>
          <cell r="I38">
            <v>9.9</v>
          </cell>
          <cell r="J38" t="str">
            <v>M2</v>
          </cell>
          <cell r="K38">
            <v>340533.33</v>
          </cell>
          <cell r="L38">
            <v>3371279.97</v>
          </cell>
        </row>
        <row r="39">
          <cell r="B39">
            <v>2</v>
          </cell>
          <cell r="D39" t="str">
            <v>Pasang Roda Pintu Dorong</v>
          </cell>
          <cell r="H39" t="str">
            <v>Ls</v>
          </cell>
          <cell r="I39">
            <v>6</v>
          </cell>
          <cell r="J39" t="str">
            <v>Bh</v>
          </cell>
          <cell r="K39">
            <v>30000</v>
          </cell>
          <cell r="L39">
            <v>180000</v>
          </cell>
        </row>
        <row r="40">
          <cell r="B40">
            <v>3</v>
          </cell>
          <cell r="D40" t="str">
            <v>Pasang Rell Pintu Dorong Lengkap</v>
          </cell>
          <cell r="H40" t="str">
            <v>Supl.BMPK.17C</v>
          </cell>
          <cell r="I40">
            <v>20</v>
          </cell>
          <cell r="J40" t="str">
            <v>M'</v>
          </cell>
          <cell r="K40">
            <v>77302.52</v>
          </cell>
          <cell r="L40">
            <v>1546050.4</v>
          </cell>
        </row>
        <row r="41">
          <cell r="B41">
            <v>4</v>
          </cell>
          <cell r="D41" t="str">
            <v>Pasang Grendel Pintu Besi</v>
          </cell>
          <cell r="H41" t="str">
            <v>Ls</v>
          </cell>
          <cell r="I41">
            <v>1</v>
          </cell>
          <cell r="J41" t="str">
            <v>Set</v>
          </cell>
          <cell r="K41">
            <v>30000</v>
          </cell>
          <cell r="L41">
            <v>30000</v>
          </cell>
        </row>
        <row r="42">
          <cell r="D42" t="str">
            <v>SUB TOTAL  IV</v>
          </cell>
          <cell r="L42">
            <v>5127330.37</v>
          </cell>
        </row>
        <row r="43">
          <cell r="B43" t="str">
            <v>V</v>
          </cell>
          <cell r="D43" t="str">
            <v>PEKERJAAN PEMBUANGAN SISA PEKERJAAN</v>
          </cell>
        </row>
        <row r="44">
          <cell r="B44">
            <v>1</v>
          </cell>
          <cell r="D44" t="str">
            <v>Pembuangan Sisa Pekerjaan</v>
          </cell>
          <cell r="H44" t="str">
            <v>Ls</v>
          </cell>
          <cell r="I44">
            <v>1</v>
          </cell>
          <cell r="J44" t="str">
            <v>Ls</v>
          </cell>
          <cell r="K44">
            <v>200000</v>
          </cell>
          <cell r="L44">
            <v>200000</v>
          </cell>
        </row>
        <row r="45">
          <cell r="D45" t="str">
            <v>SUB TOTAL  V</v>
          </cell>
          <cell r="L45">
            <v>200000</v>
          </cell>
        </row>
        <row r="46">
          <cell r="D46" t="str">
            <v>JUMLAH</v>
          </cell>
          <cell r="L46">
            <v>49041806.920000002</v>
          </cell>
        </row>
        <row r="47">
          <cell r="D47" t="str">
            <v>PPN 10% X A</v>
          </cell>
          <cell r="L47">
            <v>4904180.6920000007</v>
          </cell>
        </row>
        <row r="48">
          <cell r="D48" t="str">
            <v>JUMLAH  (A+B)</v>
          </cell>
          <cell r="L48">
            <v>53945987.612000003</v>
          </cell>
        </row>
        <row r="49">
          <cell r="D49" t="str">
            <v>JUMLAH DIBULATKAN</v>
          </cell>
          <cell r="L49">
            <v>53945000</v>
          </cell>
        </row>
        <row r="50">
          <cell r="N50" t="str">
            <v>REKAPITULASI RENCANA ANGGARAN BIAYA</v>
          </cell>
        </row>
        <row r="51">
          <cell r="N51" t="str">
            <v>OWNER'S ESTIMATE</v>
          </cell>
        </row>
        <row r="53">
          <cell r="N53" t="str">
            <v>Kegiatan</v>
          </cell>
          <cell r="O53" t="str">
            <v>:</v>
          </cell>
          <cell r="P53" t="str">
            <v>Pembangunan / Pemagaran Gedung Kantor, Gedung Sekolah</v>
          </cell>
        </row>
        <row r="54">
          <cell r="N54" t="str">
            <v>Pekerjaan</v>
          </cell>
          <cell r="O54" t="str">
            <v>:</v>
          </cell>
          <cell r="P54" t="str">
            <v>Pemagaran SMP Negeri 4 Bandar Lampung</v>
          </cell>
        </row>
        <row r="55">
          <cell r="N55" t="str">
            <v>Lokasi</v>
          </cell>
          <cell r="O55" t="str">
            <v>:</v>
          </cell>
          <cell r="P55" t="str">
            <v>Kota Bandar Lampung</v>
          </cell>
        </row>
        <row r="56">
          <cell r="N56" t="str">
            <v>Tahun Anggaran</v>
          </cell>
          <cell r="O56" t="str">
            <v>:</v>
          </cell>
          <cell r="P56" t="str">
            <v>2006</v>
          </cell>
        </row>
        <row r="58">
          <cell r="N58" t="str">
            <v>NO.</v>
          </cell>
          <cell r="O58" t="str">
            <v>URAIAN  PEKERJAAN</v>
          </cell>
          <cell r="U58" t="str">
            <v>TOTAL</v>
          </cell>
        </row>
        <row r="59">
          <cell r="U59" t="str">
            <v>HARGA</v>
          </cell>
        </row>
        <row r="60">
          <cell r="U60" t="str">
            <v>(Rp)</v>
          </cell>
        </row>
        <row r="61">
          <cell r="N61" t="str">
            <v>I</v>
          </cell>
          <cell r="P61" t="str">
            <v>PEKERJAAN PERSIAPAN</v>
          </cell>
          <cell r="U61">
            <v>4454791.4800000004</v>
          </cell>
        </row>
        <row r="62">
          <cell r="N62" t="str">
            <v>II</v>
          </cell>
          <cell r="P62" t="str">
            <v>PEKERJAAN GALIAN DAN TANAH</v>
          </cell>
          <cell r="U62">
            <v>968459.00999999989</v>
          </cell>
        </row>
        <row r="63">
          <cell r="N63" t="str">
            <v>III</v>
          </cell>
          <cell r="P63" t="str">
            <v>PEKERJAAN PASANGAN DAN BETON</v>
          </cell>
          <cell r="U63">
            <v>38291226.059999995</v>
          </cell>
        </row>
        <row r="64">
          <cell r="N64" t="str">
            <v>IV</v>
          </cell>
          <cell r="P64" t="str">
            <v>PEKERJAAN PAGAR/ PINTU  BESI</v>
          </cell>
          <cell r="U64">
            <v>5127330.37</v>
          </cell>
        </row>
        <row r="65">
          <cell r="N65" t="str">
            <v>V</v>
          </cell>
          <cell r="P65" t="str">
            <v>PEKERJAAN PEMBUANGAN SISA PEKERJAAN</v>
          </cell>
          <cell r="U65">
            <v>200000</v>
          </cell>
        </row>
        <row r="66">
          <cell r="P66" t="str">
            <v>JUMLAH ( I  s/d.  V)</v>
          </cell>
          <cell r="U66">
            <v>49041806.919999994</v>
          </cell>
        </row>
        <row r="67">
          <cell r="P67" t="str">
            <v>PPN 10%</v>
          </cell>
          <cell r="U67">
            <v>4904180.6919999998</v>
          </cell>
        </row>
        <row r="68">
          <cell r="P68" t="str">
            <v>TOTAL</v>
          </cell>
          <cell r="U68">
            <v>53945987.611999996</v>
          </cell>
        </row>
        <row r="69">
          <cell r="P69" t="str">
            <v>DIBULATKAN</v>
          </cell>
          <cell r="U69">
            <v>53945000</v>
          </cell>
        </row>
        <row r="71">
          <cell r="N71" t="str">
            <v>Terbilang</v>
          </cell>
          <cell r="O71" t="str">
            <v>:</v>
          </cell>
          <cell r="P71" t="str">
            <v>Lima Puluh Tiga Juta Sembilan Ratus Empat Puluh Lima Ribu Rupiah</v>
          </cell>
        </row>
        <row r="74">
          <cell r="R74" t="str">
            <v>Bandar Lampung, .................2006</v>
          </cell>
        </row>
        <row r="75">
          <cell r="N75" t="str">
            <v>Disetujui</v>
          </cell>
        </row>
        <row r="76">
          <cell r="N76" t="str">
            <v>Pejabat Pembuat Komitmen/Pimpinan Kegiatan</v>
          </cell>
          <cell r="R76" t="str">
            <v>PANITIA PELELANGAN</v>
          </cell>
        </row>
        <row r="82">
          <cell r="N82" t="str">
            <v>A  Z  W  A  R,ST</v>
          </cell>
          <cell r="R82" t="str">
            <v>FAISOL MUCHTAR,ST</v>
          </cell>
        </row>
        <row r="83">
          <cell r="N83" t="str">
            <v>NIP.460020553</v>
          </cell>
          <cell r="R83" t="str">
            <v>NIP. 460021411</v>
          </cell>
        </row>
      </sheetData>
      <sheetData sheetId="13" refreshError="1"/>
      <sheetData sheetId="14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SMA Negeri 14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202.416</v>
          </cell>
          <cell r="J13" t="str">
            <v>M2</v>
          </cell>
          <cell r="K13">
            <v>3560</v>
          </cell>
          <cell r="L13">
            <v>720600.96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50</v>
          </cell>
          <cell r="J14" t="str">
            <v>M1</v>
          </cell>
          <cell r="K14">
            <v>26077.06</v>
          </cell>
          <cell r="L14">
            <v>1303853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L15">
            <v>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L16">
            <v>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L17">
            <v>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L18">
            <v>0</v>
          </cell>
        </row>
        <row r="19">
          <cell r="D19" t="str">
            <v>SUB TOTAL  I</v>
          </cell>
          <cell r="L19">
            <v>2024453.96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50.603999999999999</v>
          </cell>
          <cell r="J21" t="str">
            <v>M3</v>
          </cell>
          <cell r="K21">
            <v>19775</v>
          </cell>
          <cell r="L21">
            <v>1000694.1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12.651</v>
          </cell>
          <cell r="J22" t="str">
            <v>M3</v>
          </cell>
          <cell r="K22">
            <v>6660</v>
          </cell>
          <cell r="L22">
            <v>84255.66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4.2169999999999996</v>
          </cell>
          <cell r="J23" t="str">
            <v>M3</v>
          </cell>
          <cell r="K23">
            <v>146691.20000000001</v>
          </cell>
          <cell r="L23">
            <v>618596.79</v>
          </cell>
        </row>
        <row r="24">
          <cell r="D24" t="str">
            <v>SUB TOTAL  II</v>
          </cell>
          <cell r="L24">
            <v>1703546.55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42.17</v>
          </cell>
          <cell r="J26" t="str">
            <v>M3</v>
          </cell>
          <cell r="K26">
            <v>527127.02</v>
          </cell>
          <cell r="L26">
            <v>22228946.43</v>
          </cell>
        </row>
        <row r="27">
          <cell r="B27">
            <v>2</v>
          </cell>
          <cell r="D27" t="str">
            <v>Pas. Sloof 12/25</v>
          </cell>
          <cell r="H27" t="str">
            <v>G.41+3/4 I.2(a)+1/2 F.8</v>
          </cell>
          <cell r="I27">
            <v>5.0599999999999996</v>
          </cell>
          <cell r="J27" t="str">
            <v>M3</v>
          </cell>
          <cell r="K27">
            <v>2649475.14</v>
          </cell>
          <cell r="L27">
            <v>13406344.210000001</v>
          </cell>
        </row>
        <row r="28">
          <cell r="B28">
            <v>3</v>
          </cell>
          <cell r="D28" t="str">
            <v>Pas. Kolom Praktis12/12 (tiap 3 M)</v>
          </cell>
          <cell r="H28" t="str">
            <v>G.41+3/4 I.2(a)+1/2 F.8</v>
          </cell>
          <cell r="I28">
            <v>1.145</v>
          </cell>
          <cell r="J28" t="str">
            <v>M3</v>
          </cell>
          <cell r="K28">
            <v>2649475.14</v>
          </cell>
          <cell r="L28">
            <v>3033649.04</v>
          </cell>
        </row>
        <row r="29">
          <cell r="B29">
            <v>4</v>
          </cell>
          <cell r="D29" t="str">
            <v>Pas. Kolom 25/25</v>
          </cell>
          <cell r="H29" t="str">
            <v>G.41+3/4 I.2(a)+1/2 F.8</v>
          </cell>
          <cell r="I29">
            <v>0.56299999999999994</v>
          </cell>
          <cell r="J29" t="str">
            <v>M3</v>
          </cell>
          <cell r="K29">
            <v>2649475.14</v>
          </cell>
          <cell r="L29">
            <v>1491654.5</v>
          </cell>
        </row>
        <row r="30">
          <cell r="B30">
            <v>5</v>
          </cell>
          <cell r="D30" t="str">
            <v>Pas. Dinding Bata adk 1:4</v>
          </cell>
          <cell r="H30" t="str">
            <v>G.33h+G.32a</v>
          </cell>
          <cell r="I30">
            <v>20.895</v>
          </cell>
          <cell r="J30" t="str">
            <v>M3</v>
          </cell>
          <cell r="K30">
            <v>383258.81</v>
          </cell>
          <cell r="L30">
            <v>8008192.8300000001</v>
          </cell>
        </row>
        <row r="31">
          <cell r="B31">
            <v>6</v>
          </cell>
          <cell r="D31" t="str">
            <v>Plesteran Dinding adk 1: 4</v>
          </cell>
          <cell r="H31" t="str">
            <v>G.50q+G.48</v>
          </cell>
          <cell r="I31">
            <v>468.536</v>
          </cell>
          <cell r="J31" t="str">
            <v>M2</v>
          </cell>
          <cell r="K31">
            <v>19133.61</v>
          </cell>
          <cell r="L31">
            <v>8964785.0899999999</v>
          </cell>
        </row>
        <row r="32">
          <cell r="D32" t="str">
            <v>SUB TOTAL  III</v>
          </cell>
          <cell r="L32">
            <v>57133572.099999994</v>
          </cell>
        </row>
        <row r="33">
          <cell r="B33" t="str">
            <v>IV</v>
          </cell>
          <cell r="D33" t="str">
            <v>PEKERJAAN PAGAR/ PINTU  BESI</v>
          </cell>
        </row>
        <row r="34">
          <cell r="B34">
            <v>1</v>
          </cell>
          <cell r="D34" t="str">
            <v>Pagar BRC Lengkap h=1.20</v>
          </cell>
          <cell r="H34" t="str">
            <v>Supl.BMPK.17A</v>
          </cell>
          <cell r="I34">
            <v>4.92</v>
          </cell>
          <cell r="J34" t="str">
            <v>M2</v>
          </cell>
          <cell r="K34">
            <v>249511.5</v>
          </cell>
          <cell r="L34">
            <v>1227596.58</v>
          </cell>
        </row>
        <row r="35">
          <cell r="D35" t="str">
            <v>SUB TOTAL  IV</v>
          </cell>
          <cell r="L35">
            <v>1227596.58</v>
          </cell>
        </row>
        <row r="36">
          <cell r="B36" t="str">
            <v>V</v>
          </cell>
          <cell r="D36" t="str">
            <v>PEKERJAAN PEMBUANGAN SISA PEKERJAAN</v>
          </cell>
        </row>
        <row r="37">
          <cell r="B37">
            <v>1</v>
          </cell>
          <cell r="D37" t="str">
            <v>Pembuangan Sisa Pekerjaan</v>
          </cell>
          <cell r="H37" t="str">
            <v>Ls</v>
          </cell>
          <cell r="I37">
            <v>1</v>
          </cell>
          <cell r="J37" t="str">
            <v>Ls</v>
          </cell>
          <cell r="L37">
            <v>0</v>
          </cell>
        </row>
        <row r="38">
          <cell r="D38" t="str">
            <v>SUB TOTAL  V</v>
          </cell>
          <cell r="L38">
            <v>0</v>
          </cell>
        </row>
        <row r="39">
          <cell r="D39" t="str">
            <v>JUMLAH</v>
          </cell>
          <cell r="L39">
            <v>62089169.18999999</v>
          </cell>
        </row>
        <row r="40">
          <cell r="D40" t="str">
            <v>PPN (10% X A)</v>
          </cell>
          <cell r="L40">
            <v>6208916.9189999998</v>
          </cell>
        </row>
        <row r="41">
          <cell r="D41" t="str">
            <v>JUMLAH  (A+B)</v>
          </cell>
          <cell r="L41">
            <v>68298086.108999997</v>
          </cell>
        </row>
        <row r="42">
          <cell r="D42" t="str">
            <v>JUMLAH DIBULATKAN</v>
          </cell>
          <cell r="L42">
            <v>68298000</v>
          </cell>
        </row>
        <row r="43">
          <cell r="N43" t="str">
            <v>REKAPITULASI RENCANA ANGGARAN BIAYA</v>
          </cell>
        </row>
        <row r="44">
          <cell r="N44" t="str">
            <v>OWNER'S ESTIMATE</v>
          </cell>
        </row>
        <row r="46">
          <cell r="N46" t="str">
            <v>Kegiatan</v>
          </cell>
          <cell r="O46" t="str">
            <v>:</v>
          </cell>
          <cell r="P46" t="str">
            <v>Pembangunan / Pemagaran Gedung Kantor, Gedung Sekolah</v>
          </cell>
        </row>
        <row r="47">
          <cell r="N47" t="str">
            <v>Pekerjaan</v>
          </cell>
          <cell r="O47" t="str">
            <v>:</v>
          </cell>
          <cell r="P47" t="str">
            <v>Pemagaran SMA Negeri 14 Bandar Lampung</v>
          </cell>
        </row>
        <row r="48">
          <cell r="N48" t="str">
            <v>Lokasi</v>
          </cell>
          <cell r="O48" t="str">
            <v>:</v>
          </cell>
          <cell r="P48" t="str">
            <v>Kota Bandar Lampung</v>
          </cell>
        </row>
        <row r="49">
          <cell r="N49" t="str">
            <v>Tahun Anggaran</v>
          </cell>
          <cell r="O49" t="str">
            <v>:</v>
          </cell>
          <cell r="P49" t="str">
            <v>2006</v>
          </cell>
        </row>
        <row r="51">
          <cell r="N51" t="str">
            <v>NO.</v>
          </cell>
          <cell r="O51" t="str">
            <v>URAIAN  PEKERJAAN</v>
          </cell>
          <cell r="U51" t="str">
            <v>TOTAL</v>
          </cell>
        </row>
        <row r="52">
          <cell r="U52" t="str">
            <v>HARGA</v>
          </cell>
        </row>
        <row r="53">
          <cell r="U53" t="str">
            <v>(Rp)</v>
          </cell>
        </row>
        <row r="54">
          <cell r="N54" t="str">
            <v>I</v>
          </cell>
          <cell r="P54" t="str">
            <v>PEKERJAAN PERSIAPAN</v>
          </cell>
          <cell r="U54">
            <v>2024453.96</v>
          </cell>
        </row>
        <row r="55">
          <cell r="N55" t="str">
            <v>II</v>
          </cell>
          <cell r="P55" t="str">
            <v>PEKERJAAN GALIAN DAN TANAH</v>
          </cell>
          <cell r="U55">
            <v>1703546.55</v>
          </cell>
        </row>
        <row r="56">
          <cell r="N56" t="str">
            <v>III</v>
          </cell>
          <cell r="P56" t="str">
            <v>PEKERJAAN PASANGAN DAN BETON</v>
          </cell>
          <cell r="U56">
            <v>57133572.099999994</v>
          </cell>
        </row>
        <row r="57">
          <cell r="N57" t="str">
            <v>IV</v>
          </cell>
          <cell r="P57" t="str">
            <v>PEKERJAAN PAGAR/ PINTU  BESI</v>
          </cell>
          <cell r="U57">
            <v>1227596.58</v>
          </cell>
        </row>
        <row r="58">
          <cell r="N58" t="str">
            <v>V</v>
          </cell>
          <cell r="P58" t="str">
            <v>PEKERJAAN PEMBUANGAN SISA PEKERJAAN</v>
          </cell>
          <cell r="U58">
            <v>0</v>
          </cell>
        </row>
        <row r="59">
          <cell r="P59" t="str">
            <v>JUMLAH ( I  s/d.  V)</v>
          </cell>
          <cell r="U59">
            <v>62089169.18999999</v>
          </cell>
        </row>
        <row r="60">
          <cell r="P60" t="str">
            <v>PPN 10%</v>
          </cell>
          <cell r="U60">
            <v>6208916.9189999998</v>
          </cell>
        </row>
        <row r="61">
          <cell r="P61" t="str">
            <v>TOTAL</v>
          </cell>
          <cell r="U61">
            <v>68298086.108999997</v>
          </cell>
        </row>
        <row r="62">
          <cell r="P62" t="str">
            <v>DIBULATKAN</v>
          </cell>
          <cell r="U62">
            <v>68298000</v>
          </cell>
        </row>
        <row r="64">
          <cell r="N64" t="str">
            <v>Terbilang</v>
          </cell>
          <cell r="O64" t="str">
            <v>:</v>
          </cell>
          <cell r="P64" t="str">
            <v>Enam Puluh Delapan Juta Dua Ratus Sembilan Puluh Delapan Ribu Rupiah</v>
          </cell>
        </row>
        <row r="67">
          <cell r="R67" t="str">
            <v>Bandar Lampung, .................2006</v>
          </cell>
        </row>
        <row r="68">
          <cell r="N68" t="str">
            <v>Disetujui</v>
          </cell>
        </row>
        <row r="69">
          <cell r="N69" t="str">
            <v>Pejabat Pembuat Komitmen/Pimpinan Kegiatan</v>
          </cell>
          <cell r="R69" t="str">
            <v>PANITIA PELELANGAN</v>
          </cell>
        </row>
        <row r="75">
          <cell r="N75" t="str">
            <v>A  Z  W  A  R,ST</v>
          </cell>
          <cell r="R75" t="str">
            <v>FAISOL MUCHTAR,ST</v>
          </cell>
        </row>
        <row r="76">
          <cell r="N76" t="str">
            <v>NIP.460020553</v>
          </cell>
          <cell r="R76" t="str">
            <v>NIP. 460021411</v>
          </cell>
        </row>
      </sheetData>
      <sheetData sheetId="15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Kejaksaan Negeri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84</v>
          </cell>
          <cell r="J13" t="str">
            <v>M2</v>
          </cell>
          <cell r="K13">
            <v>3560</v>
          </cell>
          <cell r="L13">
            <v>299040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70</v>
          </cell>
          <cell r="J14" t="str">
            <v>M1</v>
          </cell>
          <cell r="K14">
            <v>26077.06</v>
          </cell>
          <cell r="L14">
            <v>1825394.2</v>
          </cell>
        </row>
        <row r="15">
          <cell r="B15">
            <v>3</v>
          </cell>
          <cell r="D15" t="str">
            <v>Pengangkutan Material ke lokasi pekerjaan</v>
          </cell>
          <cell r="H15" t="str">
            <v>ls</v>
          </cell>
          <cell r="I15">
            <v>1</v>
          </cell>
          <cell r="J15" t="str">
            <v>Ls</v>
          </cell>
          <cell r="K15">
            <v>1500000</v>
          </cell>
          <cell r="L15">
            <v>1500000</v>
          </cell>
        </row>
        <row r="16">
          <cell r="B16">
            <v>4</v>
          </cell>
          <cell r="D16" t="str">
            <v>Direksi Keet (Sewa)</v>
          </cell>
          <cell r="H16" t="str">
            <v>ls</v>
          </cell>
          <cell r="I16">
            <v>1</v>
          </cell>
          <cell r="J16" t="str">
            <v>Unit</v>
          </cell>
          <cell r="K16">
            <v>800000</v>
          </cell>
          <cell r="L16">
            <v>800000</v>
          </cell>
        </row>
        <row r="17">
          <cell r="B17">
            <v>5</v>
          </cell>
          <cell r="D17" t="str">
            <v>P3K</v>
          </cell>
          <cell r="H17" t="str">
            <v>ls</v>
          </cell>
          <cell r="I17">
            <v>1</v>
          </cell>
          <cell r="J17" t="str">
            <v>Unit</v>
          </cell>
          <cell r="K17">
            <v>250000</v>
          </cell>
          <cell r="L17">
            <v>250000</v>
          </cell>
        </row>
        <row r="18">
          <cell r="B18">
            <v>6</v>
          </cell>
          <cell r="D18" t="str">
            <v>Dokumentasi 0%, 25%, 50% dan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250000</v>
          </cell>
          <cell r="L18">
            <v>250000</v>
          </cell>
        </row>
        <row r="19">
          <cell r="B19">
            <v>7</v>
          </cell>
          <cell r="D19" t="str">
            <v>Papan Nama Proyek</v>
          </cell>
          <cell r="H19" t="str">
            <v>ls</v>
          </cell>
          <cell r="I19">
            <v>1</v>
          </cell>
          <cell r="J19" t="str">
            <v>Unit</v>
          </cell>
          <cell r="K19">
            <v>250000</v>
          </cell>
          <cell r="L19">
            <v>250000</v>
          </cell>
        </row>
        <row r="20">
          <cell r="B20">
            <v>8</v>
          </cell>
          <cell r="D20" t="str">
            <v>Alat Bantu / stegerwerk dll</v>
          </cell>
          <cell r="H20" t="str">
            <v>ls</v>
          </cell>
          <cell r="I20">
            <v>1</v>
          </cell>
          <cell r="J20" t="str">
            <v>Unit</v>
          </cell>
          <cell r="K20">
            <v>800000</v>
          </cell>
          <cell r="L20">
            <v>800000</v>
          </cell>
        </row>
        <row r="21">
          <cell r="D21" t="str">
            <v>SUB TOTAL  I</v>
          </cell>
          <cell r="L21">
            <v>5974434.2000000002</v>
          </cell>
        </row>
        <row r="22">
          <cell r="B22" t="str">
            <v>II</v>
          </cell>
          <cell r="D22" t="str">
            <v>REHAB PAGAR SAMPING KIRI BANGUNAN</v>
          </cell>
        </row>
        <row r="23">
          <cell r="B23">
            <v>1</v>
          </cell>
          <cell r="D23" t="str">
            <v>Pembongkaran Pasangan Bata</v>
          </cell>
          <cell r="H23" t="str">
            <v>L.3</v>
          </cell>
          <cell r="I23">
            <v>0.54</v>
          </cell>
          <cell r="J23" t="str">
            <v>M3</v>
          </cell>
          <cell r="K23">
            <v>116400</v>
          </cell>
          <cell r="L23">
            <v>62856</v>
          </cell>
        </row>
        <row r="24">
          <cell r="B24">
            <v>2</v>
          </cell>
          <cell r="D24" t="str">
            <v>Pembongkaran Fondasi</v>
          </cell>
          <cell r="H24" t="str">
            <v>L.3</v>
          </cell>
          <cell r="I24">
            <v>3.43</v>
          </cell>
          <cell r="J24" t="str">
            <v>M3</v>
          </cell>
          <cell r="K24">
            <v>116400</v>
          </cell>
          <cell r="L24">
            <v>399252</v>
          </cell>
        </row>
        <row r="25">
          <cell r="B25">
            <v>3</v>
          </cell>
          <cell r="D25" t="str">
            <v>Pembongkaran Plesteran</v>
          </cell>
          <cell r="H25" t="str">
            <v>L.5</v>
          </cell>
          <cell r="I25">
            <v>31.33</v>
          </cell>
          <cell r="J25" t="str">
            <v>M2</v>
          </cell>
          <cell r="K25">
            <v>5410</v>
          </cell>
          <cell r="L25">
            <v>169495.3</v>
          </cell>
        </row>
        <row r="26">
          <cell r="B26">
            <v>4</v>
          </cell>
          <cell r="D26" t="str">
            <v xml:space="preserve">Pek. Galian tanah lubang pondasi </v>
          </cell>
          <cell r="H26" t="str">
            <v>A.1</v>
          </cell>
          <cell r="I26">
            <v>1.7279999999999998</v>
          </cell>
          <cell r="J26" t="str">
            <v>M3</v>
          </cell>
          <cell r="K26">
            <v>19775</v>
          </cell>
          <cell r="L26">
            <v>34171.199999999997</v>
          </cell>
        </row>
        <row r="27">
          <cell r="B27">
            <v>5</v>
          </cell>
          <cell r="D27" t="str">
            <v>Pek. Urugan tanah sisi pondasi</v>
          </cell>
          <cell r="H27" t="str">
            <v>A.16</v>
          </cell>
          <cell r="I27">
            <v>0.43199999999999994</v>
          </cell>
          <cell r="J27" t="str">
            <v>M3</v>
          </cell>
          <cell r="K27">
            <v>6660</v>
          </cell>
          <cell r="L27">
            <v>2877.12</v>
          </cell>
        </row>
        <row r="28">
          <cell r="B28">
            <v>6</v>
          </cell>
          <cell r="D28" t="str">
            <v>Pek. Urugan pasir di bawah pondasi t=5 Cm</v>
          </cell>
          <cell r="H28" t="str">
            <v>A.18</v>
          </cell>
          <cell r="I28">
            <v>7.4999999999999997E-2</v>
          </cell>
          <cell r="J28" t="str">
            <v>M3</v>
          </cell>
          <cell r="K28">
            <v>146691.20000000001</v>
          </cell>
          <cell r="L28">
            <v>11001.84</v>
          </cell>
        </row>
        <row r="29">
          <cell r="B29">
            <v>7</v>
          </cell>
          <cell r="D29" t="str">
            <v>Pasangan Batu Belah Hitam Fondasi 1:4</v>
          </cell>
          <cell r="H29" t="str">
            <v>G.32h+G.26(a)</v>
          </cell>
          <cell r="I29">
            <v>6.15</v>
          </cell>
          <cell r="J29" t="str">
            <v>M3</v>
          </cell>
          <cell r="K29">
            <v>527127.02</v>
          </cell>
          <cell r="L29">
            <v>3241831.17</v>
          </cell>
        </row>
        <row r="30">
          <cell r="B30">
            <v>8</v>
          </cell>
          <cell r="D30" t="str">
            <v>Pasangan Bata 1:4</v>
          </cell>
          <cell r="H30" t="str">
            <v>G.33h+G.32a</v>
          </cell>
          <cell r="I30">
            <v>5.57</v>
          </cell>
          <cell r="J30" t="str">
            <v>M3</v>
          </cell>
          <cell r="K30">
            <v>383258.81</v>
          </cell>
          <cell r="L30">
            <v>2134751.5699999998</v>
          </cell>
        </row>
        <row r="31">
          <cell r="B31">
            <v>9</v>
          </cell>
          <cell r="D31" t="str">
            <v>Plesteran dinding tebal 15mm 1:4</v>
          </cell>
          <cell r="H31" t="str">
            <v>G.50q+G.48</v>
          </cell>
          <cell r="I31">
            <v>70.66</v>
          </cell>
          <cell r="J31" t="str">
            <v>M2</v>
          </cell>
          <cell r="K31">
            <v>19133.61</v>
          </cell>
          <cell r="L31">
            <v>1351980.88</v>
          </cell>
        </row>
        <row r="32">
          <cell r="B32">
            <v>10</v>
          </cell>
          <cell r="D32" t="str">
            <v>Cor Beton Ring Balk 12/15</v>
          </cell>
          <cell r="H32" t="str">
            <v>G.41+3/4 I.2(a)+1/2 F.8</v>
          </cell>
          <cell r="I32">
            <v>0.43</v>
          </cell>
          <cell r="J32" t="str">
            <v>M3</v>
          </cell>
          <cell r="K32">
            <v>2649475.14</v>
          </cell>
          <cell r="L32">
            <v>1139274.31</v>
          </cell>
        </row>
        <row r="33">
          <cell r="B33">
            <v>11</v>
          </cell>
          <cell r="D33" t="str">
            <v>Cor Beton Ring Balk 12/15</v>
          </cell>
          <cell r="H33" t="str">
            <v>G.41+3/4 I.2(a)+1/2 F.8</v>
          </cell>
          <cell r="I33">
            <v>0.41</v>
          </cell>
          <cell r="J33" t="str">
            <v>M3</v>
          </cell>
          <cell r="K33">
            <v>2649475.14</v>
          </cell>
          <cell r="L33">
            <v>1086284.81</v>
          </cell>
        </row>
        <row r="34">
          <cell r="B34">
            <v>12</v>
          </cell>
          <cell r="D34" t="str">
            <v>Cor Beton Bertulang Kolom + Foot plat</v>
          </cell>
          <cell r="H34" t="str">
            <v>G.41+3/4 I.2(a)+1/2 F.8</v>
          </cell>
          <cell r="I34">
            <v>1.37</v>
          </cell>
          <cell r="J34" t="str">
            <v>M3</v>
          </cell>
          <cell r="K34">
            <v>2649475.14</v>
          </cell>
          <cell r="L34">
            <v>3629780.94</v>
          </cell>
        </row>
        <row r="35">
          <cell r="B35">
            <v>13</v>
          </cell>
          <cell r="D35" t="str">
            <v>Cor Beton Bertulang Kolom praktis 12/12</v>
          </cell>
          <cell r="H35" t="str">
            <v>G.41+3/4 I.2(a)+1/2 F.8</v>
          </cell>
          <cell r="I35">
            <v>0.19</v>
          </cell>
          <cell r="J35" t="str">
            <v>M3</v>
          </cell>
          <cell r="K35">
            <v>2649475.14</v>
          </cell>
          <cell r="L35">
            <v>503400.28</v>
          </cell>
        </row>
        <row r="36">
          <cell r="B36">
            <v>14</v>
          </cell>
          <cell r="D36" t="str">
            <v>Bongkar / Pasang Besi Siku (Posisi Dibalik dari posisi semula</v>
          </cell>
          <cell r="H36" t="str">
            <v>Ls</v>
          </cell>
          <cell r="I36">
            <v>10</v>
          </cell>
          <cell r="J36" t="str">
            <v>Set</v>
          </cell>
          <cell r="K36">
            <v>50000</v>
          </cell>
          <cell r="L36">
            <v>500000</v>
          </cell>
        </row>
        <row r="37">
          <cell r="B37">
            <v>15</v>
          </cell>
          <cell r="D37" t="str">
            <v>Pasang Kawat berduri 6 Baris</v>
          </cell>
          <cell r="H37" t="str">
            <v>Supl.BMPK.17d</v>
          </cell>
          <cell r="I37">
            <v>116.7</v>
          </cell>
          <cell r="J37" t="str">
            <v>M'</v>
          </cell>
          <cell r="K37">
            <v>4716</v>
          </cell>
          <cell r="L37">
            <v>550357.19999999995</v>
          </cell>
        </row>
        <row r="38">
          <cell r="B38">
            <v>16</v>
          </cell>
          <cell r="D38" t="str">
            <v>Pengecatan</v>
          </cell>
          <cell r="H38" t="str">
            <v>G.53.1</v>
          </cell>
          <cell r="I38">
            <v>78.993333333333325</v>
          </cell>
          <cell r="J38" t="str">
            <v>M2</v>
          </cell>
          <cell r="K38">
            <v>7561</v>
          </cell>
          <cell r="L38">
            <v>597268.59</v>
          </cell>
        </row>
        <row r="39">
          <cell r="D39" t="str">
            <v>SUB TOTAL  II</v>
          </cell>
          <cell r="L39">
            <v>15414583.209999997</v>
          </cell>
        </row>
        <row r="40">
          <cell r="B40" t="str">
            <v>III</v>
          </cell>
          <cell r="D40" t="str">
            <v>REHAB PAGAR BELAKANG</v>
          </cell>
        </row>
        <row r="41">
          <cell r="B41">
            <v>1</v>
          </cell>
          <cell r="D41" t="str">
            <v>Pembongkaran Pasangan Bata</v>
          </cell>
          <cell r="H41" t="str">
            <v>l.3</v>
          </cell>
          <cell r="I41">
            <v>0.36</v>
          </cell>
          <cell r="J41" t="str">
            <v>M3</v>
          </cell>
          <cell r="K41">
            <v>116400</v>
          </cell>
          <cell r="L41">
            <v>41904</v>
          </cell>
        </row>
        <row r="42">
          <cell r="B42">
            <v>2</v>
          </cell>
          <cell r="D42" t="str">
            <v xml:space="preserve">Pas. Fondasi Talud Batu Belah hitam adk. 1 : 4 </v>
          </cell>
          <cell r="H42" t="str">
            <v>G.32h+G.26(a)</v>
          </cell>
          <cell r="I42">
            <v>29.5</v>
          </cell>
          <cell r="J42" t="str">
            <v>M3</v>
          </cell>
          <cell r="K42">
            <v>527127.02</v>
          </cell>
          <cell r="L42">
            <v>15550247.09</v>
          </cell>
        </row>
        <row r="43">
          <cell r="B43">
            <v>3</v>
          </cell>
          <cell r="D43" t="str">
            <v>Pas. Sloof 15/20</v>
          </cell>
          <cell r="H43" t="str">
            <v>G.41+3/4 I.2(a)+1/2 F.8</v>
          </cell>
          <cell r="I43">
            <v>1.03</v>
          </cell>
          <cell r="J43" t="str">
            <v>M3</v>
          </cell>
          <cell r="K43">
            <v>2649475.14</v>
          </cell>
          <cell r="L43">
            <v>2728959.39</v>
          </cell>
        </row>
        <row r="44">
          <cell r="B44">
            <v>4</v>
          </cell>
          <cell r="D44" t="str">
            <v xml:space="preserve">Pasang Pagar Beton Precast </v>
          </cell>
          <cell r="H44" t="str">
            <v>Supl.2d</v>
          </cell>
          <cell r="I44">
            <v>72.150000000000006</v>
          </cell>
          <cell r="J44" t="str">
            <v>M2</v>
          </cell>
          <cell r="K44">
            <v>122908.16</v>
          </cell>
          <cell r="L44">
            <v>8867823.7400000002</v>
          </cell>
        </row>
        <row r="45">
          <cell r="B45">
            <v>5</v>
          </cell>
          <cell r="D45" t="str">
            <v>Galian Tanah Perataan Lokasi</v>
          </cell>
          <cell r="H45" t="str">
            <v>A.1</v>
          </cell>
          <cell r="I45">
            <v>196.875</v>
          </cell>
          <cell r="J45" t="str">
            <v>M3</v>
          </cell>
          <cell r="K45">
            <v>19775</v>
          </cell>
          <cell r="L45">
            <v>3893203.13</v>
          </cell>
        </row>
        <row r="46">
          <cell r="B46">
            <v>6</v>
          </cell>
          <cell r="D46" t="str">
            <v>Pesangan Profil L 60.60.6 dan Kawat Duri</v>
          </cell>
          <cell r="H46" t="str">
            <v>Supl.BMPK.17B</v>
          </cell>
          <cell r="I46">
            <v>28.2</v>
          </cell>
          <cell r="J46" t="str">
            <v>M2</v>
          </cell>
          <cell r="K46">
            <v>55966.67</v>
          </cell>
          <cell r="L46">
            <v>1578260.09</v>
          </cell>
        </row>
        <row r="47">
          <cell r="B47">
            <v>7</v>
          </cell>
          <cell r="D47" t="str">
            <v>Pengecatan</v>
          </cell>
          <cell r="H47" t="str">
            <v>G.53.1</v>
          </cell>
          <cell r="I47">
            <v>144.30000000000001</v>
          </cell>
          <cell r="J47" t="str">
            <v>M2</v>
          </cell>
          <cell r="K47">
            <v>7561</v>
          </cell>
          <cell r="L47">
            <v>1091052.3</v>
          </cell>
        </row>
        <row r="48">
          <cell r="D48" t="str">
            <v>SUB TOTAL  III</v>
          </cell>
          <cell r="L48">
            <v>33751449.739999995</v>
          </cell>
        </row>
        <row r="49">
          <cell r="B49" t="str">
            <v>IV</v>
          </cell>
          <cell r="D49" t="str">
            <v>PEMBANGUNAN TUGU PINTU GERBANG</v>
          </cell>
        </row>
        <row r="50">
          <cell r="B50">
            <v>1</v>
          </cell>
          <cell r="D50" t="str">
            <v>Pembongkaran Pas. Aspal</v>
          </cell>
          <cell r="H50" t="str">
            <v>Ls</v>
          </cell>
          <cell r="I50">
            <v>1</v>
          </cell>
          <cell r="J50" t="str">
            <v>Ls</v>
          </cell>
          <cell r="K50">
            <v>350000</v>
          </cell>
          <cell r="L50">
            <v>350000</v>
          </cell>
        </row>
        <row r="51">
          <cell r="B51">
            <v>2</v>
          </cell>
          <cell r="D51" t="str">
            <v>Galian Tanah Fondasi</v>
          </cell>
          <cell r="H51" t="str">
            <v>A.1</v>
          </cell>
          <cell r="I51">
            <v>2.7040000000000006</v>
          </cell>
          <cell r="J51" t="str">
            <v>M3</v>
          </cell>
          <cell r="K51">
            <v>19775</v>
          </cell>
          <cell r="L51">
            <v>53471.6</v>
          </cell>
        </row>
        <row r="52">
          <cell r="B52">
            <v>3</v>
          </cell>
          <cell r="D52" t="str">
            <v>Urugan Pasir Alas Fondasi t=5 Cm</v>
          </cell>
          <cell r="H52" t="str">
            <v>A.18</v>
          </cell>
          <cell r="I52">
            <v>0.14399999999999999</v>
          </cell>
          <cell r="J52" t="str">
            <v>M3</v>
          </cell>
          <cell r="K52">
            <v>146691.20000000001</v>
          </cell>
          <cell r="L52">
            <v>21123.53</v>
          </cell>
        </row>
        <row r="53">
          <cell r="B53">
            <v>4</v>
          </cell>
          <cell r="D53" t="str">
            <v>Cor Beton Fondasi 120 x 120 x 25</v>
          </cell>
          <cell r="H53" t="str">
            <v>G.41+3/4 I.2(a)+1/2 F.8</v>
          </cell>
          <cell r="I53">
            <v>0.72</v>
          </cell>
          <cell r="J53" t="str">
            <v>M3</v>
          </cell>
          <cell r="K53">
            <v>2649475.14</v>
          </cell>
          <cell r="L53">
            <v>1907622.1</v>
          </cell>
        </row>
        <row r="54">
          <cell r="B54">
            <v>5</v>
          </cell>
          <cell r="D54" t="str">
            <v>Cor Beton Fondasi Kolom 15/80</v>
          </cell>
          <cell r="H54" t="str">
            <v>G.41+3/4 I.2(a)+1/2 F.8</v>
          </cell>
          <cell r="I54">
            <v>2.25</v>
          </cell>
          <cell r="J54" t="str">
            <v>M3</v>
          </cell>
          <cell r="K54">
            <v>2649475.14</v>
          </cell>
          <cell r="L54">
            <v>5961319.0700000003</v>
          </cell>
        </row>
        <row r="55">
          <cell r="B55">
            <v>6</v>
          </cell>
          <cell r="D55" t="str">
            <v>Cor Beton Plat Beton 100 x 100 x 10</v>
          </cell>
          <cell r="H55" t="str">
            <v>G.41+3/4 I.2(a)+1/2 F.8</v>
          </cell>
          <cell r="I55">
            <v>0.6</v>
          </cell>
          <cell r="J55" t="str">
            <v>M3</v>
          </cell>
          <cell r="K55">
            <v>2649475.14</v>
          </cell>
          <cell r="L55">
            <v>1589685.08</v>
          </cell>
        </row>
        <row r="56">
          <cell r="B56">
            <v>7</v>
          </cell>
          <cell r="D56" t="str">
            <v>Cor Beton Balok Gantung 10/10</v>
          </cell>
          <cell r="H56" t="str">
            <v>G.41+3/4 I.2(b)+1/2 F.8</v>
          </cell>
          <cell r="I56">
            <v>0.15</v>
          </cell>
          <cell r="J56" t="str">
            <v>M3</v>
          </cell>
          <cell r="K56">
            <v>3011086.64</v>
          </cell>
          <cell r="L56">
            <v>451663</v>
          </cell>
        </row>
        <row r="57">
          <cell r="B57">
            <v>8</v>
          </cell>
          <cell r="D57" t="str">
            <v>Pasangan Bata Adk 1:4</v>
          </cell>
          <cell r="H57" t="str">
            <v>G.33h+G.32a</v>
          </cell>
          <cell r="I57">
            <v>2.88</v>
          </cell>
          <cell r="J57" t="str">
            <v>M3</v>
          </cell>
          <cell r="K57">
            <v>383258.81</v>
          </cell>
          <cell r="L57">
            <v>1103785.3700000001</v>
          </cell>
        </row>
        <row r="58">
          <cell r="B58">
            <v>9</v>
          </cell>
          <cell r="D58" t="str">
            <v>Pasang Keramik Dinding 30/30</v>
          </cell>
          <cell r="H58" t="str">
            <v>Supl.IV(d)</v>
          </cell>
          <cell r="I58">
            <v>21.75</v>
          </cell>
          <cell r="J58" t="str">
            <v>M2</v>
          </cell>
          <cell r="K58">
            <v>88941.59</v>
          </cell>
          <cell r="L58">
            <v>1934479.58</v>
          </cell>
        </row>
        <row r="59">
          <cell r="B59">
            <v>10</v>
          </cell>
          <cell r="D59" t="str">
            <v>Pasang Plester Kasar</v>
          </cell>
          <cell r="H59" t="str">
            <v>Ls</v>
          </cell>
          <cell r="I59">
            <v>2.2679999999999998</v>
          </cell>
          <cell r="J59" t="str">
            <v>M2</v>
          </cell>
          <cell r="K59">
            <v>150000</v>
          </cell>
          <cell r="L59">
            <v>340200</v>
          </cell>
        </row>
        <row r="60">
          <cell r="B60">
            <v>11</v>
          </cell>
          <cell r="D60" t="str">
            <v>Pasang kuda-kuda+ Jurai 5/10 Kayu Klas II</v>
          </cell>
          <cell r="H60" t="str">
            <v>F.III.13(a)</v>
          </cell>
          <cell r="I60">
            <v>9.8240000000000022E-2</v>
          </cell>
          <cell r="J60" t="str">
            <v>M3</v>
          </cell>
          <cell r="K60">
            <v>3052420</v>
          </cell>
          <cell r="L60">
            <v>299869.74</v>
          </cell>
        </row>
        <row r="61">
          <cell r="B61">
            <v>12</v>
          </cell>
          <cell r="D61" t="str">
            <v>Pasang Rangka Atap Kayu Klas II</v>
          </cell>
          <cell r="H61" t="str">
            <v>F.16</v>
          </cell>
          <cell r="I61">
            <v>6.06</v>
          </cell>
          <cell r="J61" t="str">
            <v>M2</v>
          </cell>
          <cell r="K61">
            <v>17602</v>
          </cell>
          <cell r="L61">
            <v>106668.12</v>
          </cell>
        </row>
        <row r="62">
          <cell r="B62">
            <v>13</v>
          </cell>
          <cell r="D62" t="str">
            <v>Pasang Atap Genting Glazur</v>
          </cell>
          <cell r="H62" t="str">
            <v>H.2</v>
          </cell>
          <cell r="I62">
            <v>6.06</v>
          </cell>
          <cell r="J62" t="str">
            <v>M2</v>
          </cell>
          <cell r="K62">
            <v>13800</v>
          </cell>
          <cell r="L62">
            <v>83628</v>
          </cell>
        </row>
        <row r="63">
          <cell r="B63">
            <v>14</v>
          </cell>
          <cell r="D63" t="str">
            <v>Pasang Karpus Genteng Glazur</v>
          </cell>
          <cell r="H63" t="str">
            <v>H.6+G.16(e)</v>
          </cell>
          <cell r="I63">
            <v>12.21</v>
          </cell>
          <cell r="J63" t="str">
            <v>M'</v>
          </cell>
          <cell r="K63">
            <v>92740</v>
          </cell>
          <cell r="L63">
            <v>1132355.3999999999</v>
          </cell>
        </row>
        <row r="65">
          <cell r="B65">
            <v>15</v>
          </cell>
          <cell r="D65" t="str">
            <v xml:space="preserve">Pasang Mahkota </v>
          </cell>
          <cell r="H65" t="str">
            <v>ls</v>
          </cell>
          <cell r="I65">
            <v>2</v>
          </cell>
          <cell r="J65" t="str">
            <v>Bh</v>
          </cell>
          <cell r="K65">
            <v>250000</v>
          </cell>
          <cell r="L65">
            <v>500000</v>
          </cell>
        </row>
        <row r="66">
          <cell r="B66">
            <v>16</v>
          </cell>
          <cell r="D66" t="str">
            <v>Pasang Lisplank 25 cm</v>
          </cell>
          <cell r="H66" t="str">
            <v>F.21</v>
          </cell>
          <cell r="I66">
            <v>3.5</v>
          </cell>
          <cell r="J66" t="str">
            <v>M2</v>
          </cell>
          <cell r="K66">
            <v>93324</v>
          </cell>
          <cell r="L66">
            <v>326634</v>
          </cell>
        </row>
        <row r="67">
          <cell r="B67">
            <v>17</v>
          </cell>
          <cell r="D67" t="str">
            <v>Pasang Rangka Plafound</v>
          </cell>
          <cell r="H67" t="str">
            <v>F.1.1</v>
          </cell>
          <cell r="I67">
            <v>0.31</v>
          </cell>
          <cell r="J67" t="str">
            <v>M3</v>
          </cell>
          <cell r="K67">
            <v>2685950</v>
          </cell>
          <cell r="L67">
            <v>832644.5</v>
          </cell>
        </row>
        <row r="68">
          <cell r="B68">
            <v>18</v>
          </cell>
          <cell r="D68" t="str">
            <v>Pasang Plafound Asbes Semen</v>
          </cell>
          <cell r="H68" t="str">
            <v>D.12(a)</v>
          </cell>
          <cell r="I68">
            <v>4.6100000000000003</v>
          </cell>
          <cell r="J68" t="str">
            <v>M2</v>
          </cell>
          <cell r="K68">
            <v>23115</v>
          </cell>
          <cell r="L68">
            <v>106560.15</v>
          </cell>
        </row>
        <row r="69">
          <cell r="B69">
            <v>19</v>
          </cell>
          <cell r="D69" t="str">
            <v>Pasang Rangka Besi PIPA GIV 2"</v>
          </cell>
          <cell r="H69" t="str">
            <v>Ls</v>
          </cell>
          <cell r="I69">
            <v>41.36</v>
          </cell>
          <cell r="J69" t="str">
            <v>M'</v>
          </cell>
          <cell r="K69">
            <v>175000</v>
          </cell>
          <cell r="L69">
            <v>7238000</v>
          </cell>
        </row>
        <row r="70">
          <cell r="B70">
            <v>20</v>
          </cell>
          <cell r="D70" t="str">
            <v>Pasang Rangka Besi PIPA GIV 1"</v>
          </cell>
          <cell r="H70" t="str">
            <v>Ls</v>
          </cell>
          <cell r="I70">
            <v>24.54</v>
          </cell>
          <cell r="J70" t="str">
            <v>M'</v>
          </cell>
          <cell r="K70">
            <v>125000</v>
          </cell>
          <cell r="L70">
            <v>3067500</v>
          </cell>
        </row>
        <row r="71">
          <cell r="B71">
            <v>21</v>
          </cell>
          <cell r="D71" t="str">
            <v>Cat Lisplank t=25 cm</v>
          </cell>
          <cell r="H71" t="str">
            <v>Supl.IX.1</v>
          </cell>
          <cell r="I71">
            <v>13.6</v>
          </cell>
          <cell r="J71" t="str">
            <v>M2</v>
          </cell>
          <cell r="K71">
            <v>14171.75</v>
          </cell>
          <cell r="L71">
            <v>192735.8</v>
          </cell>
        </row>
        <row r="72">
          <cell r="B72">
            <v>22</v>
          </cell>
          <cell r="D72" t="str">
            <v>Cat Tembok / Plafound</v>
          </cell>
          <cell r="H72" t="str">
            <v>G.53.1</v>
          </cell>
          <cell r="I72">
            <v>6.8780000000000001</v>
          </cell>
          <cell r="J72" t="str">
            <v>M2</v>
          </cell>
          <cell r="K72">
            <v>7561</v>
          </cell>
          <cell r="L72">
            <v>52004.56</v>
          </cell>
        </row>
        <row r="73">
          <cell r="B73">
            <v>23</v>
          </cell>
          <cell r="D73" t="str">
            <v>Pembuatan Logo Kantor Kejaksaan dari Baja</v>
          </cell>
          <cell r="H73" t="str">
            <v>Ls</v>
          </cell>
          <cell r="I73">
            <v>2</v>
          </cell>
          <cell r="J73" t="str">
            <v>Bh</v>
          </cell>
          <cell r="K73">
            <v>1000000</v>
          </cell>
          <cell r="L73">
            <v>2000000</v>
          </cell>
        </row>
        <row r="74">
          <cell r="B74">
            <v>24</v>
          </cell>
          <cell r="D74" t="str">
            <v>Cat Besi Rangka Pelengkung</v>
          </cell>
          <cell r="H74" t="str">
            <v>Supl.IX.2</v>
          </cell>
          <cell r="I74">
            <v>2.1452</v>
          </cell>
          <cell r="J74" t="str">
            <v>M'</v>
          </cell>
          <cell r="K74">
            <v>16798.75</v>
          </cell>
          <cell r="L74">
            <v>36036.68</v>
          </cell>
        </row>
        <row r="75">
          <cell r="D75" t="str">
            <v>SUB TOTAL  IV</v>
          </cell>
          <cell r="L75">
            <v>29687986.279999997</v>
          </cell>
        </row>
        <row r="76">
          <cell r="B76" t="str">
            <v>V</v>
          </cell>
          <cell r="D76" t="str">
            <v>REHAB MUSHOLA DAN KM/WC</v>
          </cell>
        </row>
        <row r="77">
          <cell r="B77" t="str">
            <v>V.A</v>
          </cell>
          <cell r="D77" t="str">
            <v>PEKERJAAN BONGKARAN</v>
          </cell>
        </row>
        <row r="78">
          <cell r="B78">
            <v>1</v>
          </cell>
          <cell r="D78" t="str">
            <v>Penurunan Atap, lisplank</v>
          </cell>
          <cell r="H78" t="str">
            <v>L.7</v>
          </cell>
          <cell r="I78">
            <v>46.25</v>
          </cell>
          <cell r="J78" t="str">
            <v>M2</v>
          </cell>
          <cell r="K78">
            <v>910</v>
          </cell>
          <cell r="L78">
            <v>42087.5</v>
          </cell>
        </row>
        <row r="79">
          <cell r="B79">
            <v>2</v>
          </cell>
          <cell r="D79" t="str">
            <v>Bongkar Plafond</v>
          </cell>
          <cell r="H79" t="str">
            <v>L.11</v>
          </cell>
          <cell r="I79">
            <v>41.6</v>
          </cell>
          <cell r="J79" t="str">
            <v>M2</v>
          </cell>
          <cell r="K79">
            <v>7936</v>
          </cell>
          <cell r="L79">
            <v>330137.59999999998</v>
          </cell>
        </row>
        <row r="80">
          <cell r="B80">
            <v>3</v>
          </cell>
          <cell r="D80" t="str">
            <v>Bongkar Lantai kll + Rabat Beton Sekitar Mushola</v>
          </cell>
          <cell r="H80" t="str">
            <v>L.5</v>
          </cell>
          <cell r="I80">
            <v>48.1</v>
          </cell>
          <cell r="J80" t="str">
            <v>M2</v>
          </cell>
          <cell r="K80">
            <v>5410</v>
          </cell>
          <cell r="L80">
            <v>260221</v>
          </cell>
        </row>
        <row r="81">
          <cell r="B81">
            <v>4</v>
          </cell>
          <cell r="D81" t="str">
            <v>Bongkar Kramik Dinding Mushola + Tempat Wudhu</v>
          </cell>
          <cell r="H81" t="str">
            <v>L.5</v>
          </cell>
          <cell r="I81">
            <v>56.84</v>
          </cell>
          <cell r="J81" t="str">
            <v>M2</v>
          </cell>
          <cell r="K81">
            <v>5410</v>
          </cell>
          <cell r="L81">
            <v>307504.40000000002</v>
          </cell>
        </row>
        <row r="82">
          <cell r="B82">
            <v>5</v>
          </cell>
          <cell r="D82" t="str">
            <v>Bongkaran Kusen, Jendela, Pintu</v>
          </cell>
          <cell r="H82" t="str">
            <v>L.11</v>
          </cell>
          <cell r="I82">
            <v>15.94</v>
          </cell>
          <cell r="J82" t="str">
            <v>M2</v>
          </cell>
          <cell r="K82">
            <v>7936</v>
          </cell>
          <cell r="L82">
            <v>126499.84</v>
          </cell>
        </row>
        <row r="83">
          <cell r="D83" t="str">
            <v>SUB TOTAL  V.A</v>
          </cell>
          <cell r="L83">
            <v>1066450.3400000001</v>
          </cell>
        </row>
        <row r="84">
          <cell r="B84" t="str">
            <v>V.B</v>
          </cell>
          <cell r="D84" t="str">
            <v>PEKERJAAN GALIAN DAN TANAH</v>
          </cell>
        </row>
        <row r="85">
          <cell r="B85">
            <v>1</v>
          </cell>
          <cell r="D85" t="str">
            <v xml:space="preserve">Pek. Galian tanah KM/WC </v>
          </cell>
          <cell r="H85" t="str">
            <v>A.1</v>
          </cell>
          <cell r="I85">
            <v>5.2</v>
          </cell>
          <cell r="J85" t="str">
            <v>M3</v>
          </cell>
          <cell r="K85">
            <v>19775</v>
          </cell>
          <cell r="L85">
            <v>102830</v>
          </cell>
        </row>
        <row r="86">
          <cell r="B86">
            <v>2</v>
          </cell>
          <cell r="D86" t="str">
            <v>Pek. Galian tanah tempat wudhu</v>
          </cell>
          <cell r="H86" t="str">
            <v>A.1</v>
          </cell>
          <cell r="I86">
            <v>0.32</v>
          </cell>
          <cell r="J86" t="str">
            <v>M3</v>
          </cell>
          <cell r="K86">
            <v>19775</v>
          </cell>
          <cell r="L86">
            <v>6328</v>
          </cell>
        </row>
        <row r="87">
          <cell r="B87">
            <v>3</v>
          </cell>
          <cell r="D87" t="str">
            <v>Pek Urugan tanah kembali</v>
          </cell>
          <cell r="H87" t="str">
            <v>A.16</v>
          </cell>
          <cell r="I87">
            <v>1.49</v>
          </cell>
          <cell r="J87" t="str">
            <v>M3</v>
          </cell>
          <cell r="K87">
            <v>6660</v>
          </cell>
          <cell r="L87">
            <v>9923.4</v>
          </cell>
        </row>
        <row r="88">
          <cell r="B88">
            <v>4</v>
          </cell>
          <cell r="D88" t="str">
            <v>Pek. Urugan pasir di bawah pondasi</v>
          </cell>
          <cell r="H88" t="str">
            <v>A.18</v>
          </cell>
          <cell r="I88">
            <v>0.06</v>
          </cell>
          <cell r="J88" t="str">
            <v>M3</v>
          </cell>
          <cell r="K88">
            <v>146691.20000000001</v>
          </cell>
          <cell r="L88">
            <v>8801.4699999999993</v>
          </cell>
        </row>
        <row r="89">
          <cell r="B89">
            <v>5</v>
          </cell>
          <cell r="D89" t="str">
            <v>Pas Rolak Bata</v>
          </cell>
          <cell r="H89" t="str">
            <v>G.33h+G.32a</v>
          </cell>
          <cell r="I89">
            <v>0.2</v>
          </cell>
          <cell r="J89" t="str">
            <v>M3</v>
          </cell>
          <cell r="K89">
            <v>383258.81</v>
          </cell>
          <cell r="L89">
            <v>76651.759999999995</v>
          </cell>
        </row>
        <row r="90">
          <cell r="D90" t="str">
            <v>SUB TOTAL  V.B</v>
          </cell>
          <cell r="L90">
            <v>204534.63</v>
          </cell>
        </row>
        <row r="91">
          <cell r="B91" t="str">
            <v>V.C</v>
          </cell>
          <cell r="D91" t="str">
            <v>PEKERJAAN PASANGAN</v>
          </cell>
        </row>
        <row r="92">
          <cell r="B92">
            <v>1</v>
          </cell>
          <cell r="D92" t="str">
            <v>Pas. Genteng Plentong Mushola</v>
          </cell>
          <cell r="H92" t="str">
            <v>H.2(c)</v>
          </cell>
          <cell r="I92">
            <v>41.6</v>
          </cell>
          <cell r="J92" t="str">
            <v>M2</v>
          </cell>
          <cell r="K92">
            <v>22120</v>
          </cell>
          <cell r="L92">
            <v>920192</v>
          </cell>
        </row>
        <row r="93">
          <cell r="B93">
            <v>2</v>
          </cell>
          <cell r="D93" t="str">
            <v>Pas. Bubungan Plentong Mushola</v>
          </cell>
          <cell r="H93" t="str">
            <v>H.2.1(c)</v>
          </cell>
          <cell r="I93">
            <v>33.119999999999997</v>
          </cell>
          <cell r="J93" t="str">
            <v>M1</v>
          </cell>
          <cell r="K93">
            <v>32340</v>
          </cell>
          <cell r="L93">
            <v>1071100.8</v>
          </cell>
        </row>
        <row r="94">
          <cell r="B94">
            <v>3</v>
          </cell>
          <cell r="D94" t="str">
            <v>Pas. Plafond Teakwood 5mm Mushola</v>
          </cell>
          <cell r="H94" t="str">
            <v>D.12(a)</v>
          </cell>
          <cell r="I94">
            <v>41.16</v>
          </cell>
          <cell r="J94" t="str">
            <v>M2</v>
          </cell>
          <cell r="K94">
            <v>23115</v>
          </cell>
          <cell r="L94">
            <v>951413.4</v>
          </cell>
        </row>
        <row r="95">
          <cell r="B95">
            <v>4</v>
          </cell>
          <cell r="D95" t="str">
            <v>Pas. Papan Lisplank 25 cm Mushola</v>
          </cell>
          <cell r="H95" t="str">
            <v>F.21</v>
          </cell>
          <cell r="I95">
            <v>6.59</v>
          </cell>
          <cell r="J95" t="str">
            <v>M2</v>
          </cell>
          <cell r="K95">
            <v>93324</v>
          </cell>
          <cell r="L95">
            <v>615005.16</v>
          </cell>
        </row>
        <row r="96">
          <cell r="B96">
            <v>5</v>
          </cell>
          <cell r="D96" t="str">
            <v>Pas. Profil Sudut Plapond 5 cm kll Mushola</v>
          </cell>
          <cell r="H96" t="str">
            <v>Supl.BMPK.15</v>
          </cell>
          <cell r="I96">
            <v>60.5</v>
          </cell>
          <cell r="J96" t="str">
            <v>M'</v>
          </cell>
          <cell r="K96">
            <v>24235</v>
          </cell>
          <cell r="L96">
            <v>1466217.5</v>
          </cell>
        </row>
        <row r="97">
          <cell r="B97">
            <v>6</v>
          </cell>
          <cell r="D97" t="str">
            <v>Pas. Marmer 20/20 Dinding Dalam Mushola</v>
          </cell>
          <cell r="H97" t="str">
            <v>Supl.IV(i)</v>
          </cell>
          <cell r="I97">
            <v>34.94</v>
          </cell>
          <cell r="J97" t="str">
            <v>M2</v>
          </cell>
          <cell r="K97">
            <v>111116.59</v>
          </cell>
          <cell r="L97">
            <v>3882413.65</v>
          </cell>
        </row>
        <row r="98">
          <cell r="B98">
            <v>7</v>
          </cell>
          <cell r="D98" t="str">
            <v xml:space="preserve">Pas Keramik 10/25 cm Dinding luar Mushola </v>
          </cell>
          <cell r="H98" t="str">
            <v>Supl.III(b)</v>
          </cell>
          <cell r="I98">
            <v>14.21</v>
          </cell>
          <cell r="J98" t="str">
            <v>M2</v>
          </cell>
          <cell r="K98">
            <v>85941.59</v>
          </cell>
          <cell r="L98">
            <v>1221229.99</v>
          </cell>
        </row>
        <row r="99">
          <cell r="B99">
            <v>8</v>
          </cell>
          <cell r="D99" t="str">
            <v>Pas. Pondasi Batu belah hitam KM/WC</v>
          </cell>
          <cell r="H99" t="str">
            <v>G.32L+G.26(a)</v>
          </cell>
          <cell r="I99">
            <v>4.7300000000000004</v>
          </cell>
          <cell r="J99" t="str">
            <v>M3</v>
          </cell>
          <cell r="K99">
            <v>542996.29</v>
          </cell>
          <cell r="L99">
            <v>2568372.4500000002</v>
          </cell>
        </row>
        <row r="100">
          <cell r="B100">
            <v>9</v>
          </cell>
          <cell r="D100" t="str">
            <v>Pas. Sloof 12/15 KM/WC</v>
          </cell>
          <cell r="H100" t="str">
            <v>G.41+3/4 I.2(b)+1/2 F.8</v>
          </cell>
          <cell r="I100">
            <v>0.43</v>
          </cell>
          <cell r="J100" t="str">
            <v>M3</v>
          </cell>
          <cell r="K100">
            <v>3011086.64</v>
          </cell>
          <cell r="L100">
            <v>1294767.26</v>
          </cell>
        </row>
        <row r="101">
          <cell r="B101">
            <v>10</v>
          </cell>
          <cell r="D101" t="str">
            <v>Pas. Ring Balk 12/15 KM/WC</v>
          </cell>
          <cell r="H101" t="str">
            <v>G.41+3/4 I.2(b)+1/2 F.8</v>
          </cell>
          <cell r="I101">
            <v>0.43</v>
          </cell>
          <cell r="J101" t="str">
            <v>M3</v>
          </cell>
          <cell r="K101">
            <v>3011086.64</v>
          </cell>
          <cell r="L101">
            <v>1294767.26</v>
          </cell>
        </row>
        <row r="102">
          <cell r="B102">
            <v>11</v>
          </cell>
          <cell r="D102" t="str">
            <v>Pas. Plat Beton 12 cm penutup saluran</v>
          </cell>
          <cell r="H102" t="str">
            <v>G.41+3/4 I.2(b)+1/2 F.8</v>
          </cell>
          <cell r="I102">
            <v>9.1999999999999998E-2</v>
          </cell>
          <cell r="J102" t="str">
            <v>M3</v>
          </cell>
          <cell r="K102">
            <v>3011086.64</v>
          </cell>
          <cell r="L102">
            <v>277019.96999999997</v>
          </cell>
        </row>
        <row r="103">
          <cell r="B103">
            <v>12</v>
          </cell>
          <cell r="D103" t="str">
            <v>Pas Dinding Bata 1:4 KM/WC</v>
          </cell>
          <cell r="H103" t="str">
            <v>G.33h+G.32a</v>
          </cell>
          <cell r="I103">
            <v>5.8920000000000003</v>
          </cell>
          <cell r="J103" t="str">
            <v>M3</v>
          </cell>
          <cell r="K103">
            <v>383258.81</v>
          </cell>
          <cell r="L103">
            <v>2258160.91</v>
          </cell>
        </row>
        <row r="104">
          <cell r="B104">
            <v>13</v>
          </cell>
          <cell r="D104" t="str">
            <v>Plesteran dinding tebal 15mm 1:4 KM/WC</v>
          </cell>
          <cell r="H104" t="str">
            <v>G.50q+G.48</v>
          </cell>
          <cell r="I104">
            <v>90.72</v>
          </cell>
          <cell r="J104" t="str">
            <v>M2</v>
          </cell>
          <cell r="K104">
            <v>19133.61</v>
          </cell>
          <cell r="L104">
            <v>1735801.1</v>
          </cell>
        </row>
        <row r="105">
          <cell r="B105">
            <v>14</v>
          </cell>
          <cell r="D105" t="str">
            <v>Pasang Rangka Atap Kayu Klas II KM/WC</v>
          </cell>
          <cell r="H105" t="str">
            <v>F.16</v>
          </cell>
          <cell r="I105">
            <v>18.829999999999998</v>
          </cell>
          <cell r="J105" t="str">
            <v>M2</v>
          </cell>
          <cell r="K105">
            <v>17602</v>
          </cell>
          <cell r="L105">
            <v>331445.65999999997</v>
          </cell>
        </row>
        <row r="106">
          <cell r="B106">
            <v>15</v>
          </cell>
          <cell r="D106" t="str">
            <v>Pasang Atap Genting Plentong KM/WC</v>
          </cell>
          <cell r="H106" t="str">
            <v>H.2(e)</v>
          </cell>
          <cell r="I106">
            <v>18.829999999999998</v>
          </cell>
          <cell r="J106" t="str">
            <v>M2</v>
          </cell>
          <cell r="K106">
            <v>81120</v>
          </cell>
          <cell r="L106">
            <v>1527489.6</v>
          </cell>
        </row>
        <row r="107">
          <cell r="B107">
            <v>16</v>
          </cell>
          <cell r="D107" t="str">
            <v>Pasang Rangka Plafound KM/WC</v>
          </cell>
          <cell r="H107" t="str">
            <v>F.1.1</v>
          </cell>
          <cell r="I107">
            <v>0.12</v>
          </cell>
          <cell r="J107" t="str">
            <v>M3</v>
          </cell>
          <cell r="K107">
            <v>2685950</v>
          </cell>
          <cell r="L107">
            <v>322314</v>
          </cell>
        </row>
        <row r="108">
          <cell r="B108">
            <v>17</v>
          </cell>
          <cell r="D108" t="str">
            <v>Pasang Plafound Teakwood 5 mm KM/WC</v>
          </cell>
          <cell r="H108" t="str">
            <v>D.12(a)</v>
          </cell>
          <cell r="I108">
            <v>17.45</v>
          </cell>
          <cell r="J108" t="str">
            <v>M2</v>
          </cell>
          <cell r="K108">
            <v>23115</v>
          </cell>
          <cell r="L108">
            <v>403356.75</v>
          </cell>
        </row>
        <row r="109">
          <cell r="B109">
            <v>18</v>
          </cell>
          <cell r="D109" t="str">
            <v>Pas. Lis Sudut Plapond 5cm KM/WC</v>
          </cell>
          <cell r="H109" t="str">
            <v>Supl.BMPK.15</v>
          </cell>
          <cell r="I109">
            <v>19.559999999999999</v>
          </cell>
          <cell r="J109" t="str">
            <v>M'</v>
          </cell>
          <cell r="K109">
            <v>24235</v>
          </cell>
          <cell r="L109">
            <v>474036.6</v>
          </cell>
        </row>
        <row r="110">
          <cell r="B110">
            <v>19</v>
          </cell>
          <cell r="D110" t="str">
            <v>Pas. Lisplank samping KM/WC 25 cm</v>
          </cell>
          <cell r="H110" t="str">
            <v>F.21</v>
          </cell>
          <cell r="I110">
            <v>5.0199999999999996</v>
          </cell>
          <cell r="J110" t="str">
            <v>M2</v>
          </cell>
          <cell r="K110">
            <v>93324</v>
          </cell>
          <cell r="L110">
            <v>468486.48</v>
          </cell>
        </row>
        <row r="111">
          <cell r="B111">
            <v>20</v>
          </cell>
          <cell r="D111" t="str">
            <v>Pas. Dinding Bata adk 1: 4 Tempat Wudhu</v>
          </cell>
          <cell r="H111" t="str">
            <v>G.33h+G.32a</v>
          </cell>
          <cell r="I111">
            <v>0.96799999999999997</v>
          </cell>
          <cell r="J111" t="str">
            <v>M3</v>
          </cell>
          <cell r="K111">
            <v>383258.81</v>
          </cell>
          <cell r="L111">
            <v>370994.53</v>
          </cell>
        </row>
        <row r="112">
          <cell r="B112">
            <v>21</v>
          </cell>
          <cell r="D112" t="str">
            <v>Pas. Pasir bawah lantai Tempat Wudhu</v>
          </cell>
          <cell r="H112" t="str">
            <v>A.18</v>
          </cell>
          <cell r="I112">
            <v>0.06</v>
          </cell>
          <cell r="J112" t="str">
            <v>M3</v>
          </cell>
          <cell r="K112">
            <v>146691.20000000001</v>
          </cell>
          <cell r="L112">
            <v>8801.4699999999993</v>
          </cell>
        </row>
        <row r="113">
          <cell r="B113">
            <v>22</v>
          </cell>
          <cell r="D113" t="str">
            <v>Pas. Keramik 20/20 Textur Anti Slip KM/WC</v>
          </cell>
          <cell r="H113" t="str">
            <v>Supl.III(c)</v>
          </cell>
          <cell r="I113">
            <v>8.11</v>
          </cell>
          <cell r="J113" t="str">
            <v>M2</v>
          </cell>
          <cell r="K113">
            <v>64691.59</v>
          </cell>
          <cell r="L113">
            <v>524648.79</v>
          </cell>
        </row>
        <row r="114">
          <cell r="B114">
            <v>23</v>
          </cell>
          <cell r="D114" t="str">
            <v>Pas. Keramik Dinding Dalam 20/20 KM/WC</v>
          </cell>
          <cell r="H114" t="str">
            <v>Supl.III(c)</v>
          </cell>
          <cell r="I114">
            <v>16.64</v>
          </cell>
          <cell r="J114" t="str">
            <v>M2</v>
          </cell>
          <cell r="K114">
            <v>64691.59</v>
          </cell>
          <cell r="L114">
            <v>1076468.06</v>
          </cell>
        </row>
        <row r="115">
          <cell r="B115">
            <v>24</v>
          </cell>
          <cell r="D115" t="str">
            <v>Pas. Keramik 30/30 textur anti slip untuk lantai keliling bangunan Mushola dan tempat wudhu</v>
          </cell>
          <cell r="H115" t="str">
            <v>Supl.III(d)</v>
          </cell>
          <cell r="I115">
            <v>48.1</v>
          </cell>
          <cell r="J115" t="str">
            <v>M2</v>
          </cell>
          <cell r="K115">
            <v>64891.59</v>
          </cell>
          <cell r="L115">
            <v>3121285.48</v>
          </cell>
        </row>
        <row r="116">
          <cell r="D116" t="str">
            <v>SUB TOTAL  V.C</v>
          </cell>
          <cell r="L116">
            <v>28185788.870000005</v>
          </cell>
        </row>
        <row r="117">
          <cell r="B117" t="str">
            <v>V.D</v>
          </cell>
          <cell r="D117" t="str">
            <v xml:space="preserve">PEK. KUSEN &amp; DAUN PINTU </v>
          </cell>
        </row>
        <row r="118">
          <cell r="B118">
            <v>1</v>
          </cell>
          <cell r="D118" t="str">
            <v xml:space="preserve">Pas. Kusen Daun Pintu KM/WC PVC Terpasang </v>
          </cell>
          <cell r="H118" t="str">
            <v>Ls</v>
          </cell>
          <cell r="I118">
            <v>3</v>
          </cell>
          <cell r="J118" t="str">
            <v>Unit</v>
          </cell>
          <cell r="K118">
            <v>210000</v>
          </cell>
          <cell r="L118">
            <v>630000</v>
          </cell>
        </row>
        <row r="119">
          <cell r="B119">
            <v>2</v>
          </cell>
          <cell r="D119" t="str">
            <v>Pas. Kusen Pintu dan Jendela kayu klas II</v>
          </cell>
          <cell r="H119" t="str">
            <v>F.27(a)</v>
          </cell>
          <cell r="I119">
            <v>0.55000000000000004</v>
          </cell>
          <cell r="J119" t="str">
            <v>M3</v>
          </cell>
          <cell r="K119">
            <v>3620138</v>
          </cell>
          <cell r="L119">
            <v>1991075.9</v>
          </cell>
        </row>
        <row r="120">
          <cell r="B120">
            <v>3</v>
          </cell>
          <cell r="D120" t="str">
            <v>Pas. Daun Jendela Kayu Kls II Kaca Bening 5 mm</v>
          </cell>
          <cell r="H120" t="str">
            <v>F.36(d)</v>
          </cell>
          <cell r="I120">
            <v>13.738</v>
          </cell>
          <cell r="J120" t="str">
            <v>M2</v>
          </cell>
          <cell r="K120">
            <v>435778</v>
          </cell>
          <cell r="L120">
            <v>5986718.1600000001</v>
          </cell>
        </row>
        <row r="121">
          <cell r="B121">
            <v>4</v>
          </cell>
          <cell r="D121" t="str">
            <v>Pas. Daun Pintu Panel Kayu Kls II</v>
          </cell>
          <cell r="H121" t="str">
            <v>F.33.2(b)</v>
          </cell>
          <cell r="I121">
            <v>2.2000000000000002</v>
          </cell>
          <cell r="J121" t="str">
            <v>M2</v>
          </cell>
          <cell r="K121">
            <v>473575</v>
          </cell>
          <cell r="L121">
            <v>1041865</v>
          </cell>
        </row>
        <row r="122">
          <cell r="D122" t="str">
            <v>SUB TOTAL  V.D</v>
          </cell>
          <cell r="L122">
            <v>9649659.0600000005</v>
          </cell>
        </row>
        <row r="123">
          <cell r="B123" t="str">
            <v>V.E</v>
          </cell>
          <cell r="D123" t="str">
            <v>PEKERJAAN PENGECATAN</v>
          </cell>
        </row>
        <row r="124">
          <cell r="B124">
            <v>1</v>
          </cell>
          <cell r="D124" t="str">
            <v>Cat Dinding KM/WC</v>
          </cell>
          <cell r="H124" t="str">
            <v>G.53.1</v>
          </cell>
          <cell r="I124">
            <v>70.33</v>
          </cell>
          <cell r="J124" t="str">
            <v>M2</v>
          </cell>
          <cell r="K124">
            <v>7561</v>
          </cell>
          <cell r="L124">
            <v>531765.13</v>
          </cell>
        </row>
        <row r="125">
          <cell r="B125">
            <v>2</v>
          </cell>
          <cell r="D125" t="str">
            <v>Cat Listplank KM/WC</v>
          </cell>
          <cell r="H125" t="str">
            <v>Supl.IX.1</v>
          </cell>
          <cell r="I125">
            <v>1.26</v>
          </cell>
          <cell r="J125" t="str">
            <v>M2</v>
          </cell>
          <cell r="K125">
            <v>14171.75</v>
          </cell>
          <cell r="L125">
            <v>17856.41</v>
          </cell>
        </row>
        <row r="126">
          <cell r="B126">
            <v>3</v>
          </cell>
          <cell r="D126" t="str">
            <v>Cat Plafond KM/WC</v>
          </cell>
          <cell r="H126" t="str">
            <v>G.53.1</v>
          </cell>
          <cell r="I126">
            <v>17.45</v>
          </cell>
          <cell r="J126" t="str">
            <v>M2</v>
          </cell>
          <cell r="K126">
            <v>7561</v>
          </cell>
          <cell r="L126">
            <v>131939.45000000001</v>
          </cell>
        </row>
        <row r="129">
          <cell r="B129">
            <v>4</v>
          </cell>
          <cell r="D129" t="str">
            <v>Pekerjaan Dempul Kusen Pintu, Lisplank, Jendela</v>
          </cell>
          <cell r="H129" t="str">
            <v>1/2K+K30+K23</v>
          </cell>
          <cell r="I129">
            <v>20.5</v>
          </cell>
          <cell r="J129" t="str">
            <v>M2</v>
          </cell>
          <cell r="K129">
            <v>9487.5</v>
          </cell>
          <cell r="L129">
            <v>194493.75</v>
          </cell>
        </row>
        <row r="130">
          <cell r="B130">
            <v>5</v>
          </cell>
          <cell r="D130" t="str">
            <v>Pengecatan Kusen, Pintu, Listplank, &amp; jendela</v>
          </cell>
          <cell r="H130" t="str">
            <v>Supl.IX.1</v>
          </cell>
          <cell r="I130">
            <v>20.5</v>
          </cell>
          <cell r="J130" t="str">
            <v>M2</v>
          </cell>
          <cell r="K130">
            <v>14171.75</v>
          </cell>
          <cell r="L130">
            <v>290520.88</v>
          </cell>
        </row>
        <row r="131">
          <cell r="B131">
            <v>6</v>
          </cell>
          <cell r="D131" t="str">
            <v>Cat Dinding Luar Mushola</v>
          </cell>
          <cell r="H131" t="str">
            <v>G.53.1</v>
          </cell>
          <cell r="I131">
            <v>129.15</v>
          </cell>
          <cell r="J131" t="str">
            <v>M2</v>
          </cell>
          <cell r="K131">
            <v>7561</v>
          </cell>
          <cell r="L131">
            <v>976503.15</v>
          </cell>
        </row>
        <row r="132">
          <cell r="B132">
            <v>7</v>
          </cell>
          <cell r="D132" t="str">
            <v>Cat Plafond Mushola</v>
          </cell>
          <cell r="H132" t="str">
            <v>G.53.1</v>
          </cell>
          <cell r="I132">
            <v>41.16</v>
          </cell>
          <cell r="J132" t="str">
            <v>M2</v>
          </cell>
          <cell r="K132">
            <v>7561</v>
          </cell>
          <cell r="L132">
            <v>311210.76</v>
          </cell>
        </row>
        <row r="133">
          <cell r="B133">
            <v>8</v>
          </cell>
          <cell r="D133" t="str">
            <v>Cat Kusen daun pintu dan Jendela</v>
          </cell>
          <cell r="H133" t="str">
            <v>Supl.IX.1</v>
          </cell>
          <cell r="I133">
            <v>15.94</v>
          </cell>
          <cell r="J133" t="str">
            <v>M2</v>
          </cell>
          <cell r="K133">
            <v>14171.75</v>
          </cell>
          <cell r="L133">
            <v>225897.7</v>
          </cell>
        </row>
        <row r="134">
          <cell r="B134">
            <v>9</v>
          </cell>
          <cell r="D134" t="str">
            <v>Cat Listplank Mushola</v>
          </cell>
          <cell r="H134" t="str">
            <v>Supl.IX.1</v>
          </cell>
          <cell r="I134">
            <v>6.59</v>
          </cell>
          <cell r="J134" t="str">
            <v>M2</v>
          </cell>
          <cell r="K134">
            <v>14171.75</v>
          </cell>
          <cell r="L134">
            <v>93391.83</v>
          </cell>
        </row>
        <row r="135">
          <cell r="B135">
            <v>10</v>
          </cell>
          <cell r="D135" t="str">
            <v>Cat Genteng Mushola dan KM/WC</v>
          </cell>
          <cell r="H135" t="str">
            <v>G.53.2</v>
          </cell>
          <cell r="I135">
            <v>60.43</v>
          </cell>
          <cell r="J135" t="str">
            <v>M2</v>
          </cell>
          <cell r="K135">
            <v>6121</v>
          </cell>
          <cell r="L135">
            <v>369892.03</v>
          </cell>
        </row>
        <row r="136">
          <cell r="D136" t="str">
            <v>SUB TOTAL  V.E</v>
          </cell>
          <cell r="L136">
            <v>3143471.0900000008</v>
          </cell>
        </row>
        <row r="137">
          <cell r="B137" t="str">
            <v>V.F</v>
          </cell>
          <cell r="D137" t="str">
            <v>PEKERJAAN INSTALASI AIR &amp; SANITAIR</v>
          </cell>
        </row>
        <row r="138">
          <cell r="B138">
            <v>1</v>
          </cell>
          <cell r="D138" t="str">
            <v>Pas. Pipa air bersih PVC dia 1" KM/WC Terpasang</v>
          </cell>
          <cell r="H138" t="str">
            <v>Supl.BMPK.13.a</v>
          </cell>
          <cell r="I138">
            <v>10</v>
          </cell>
          <cell r="J138" t="str">
            <v>M'</v>
          </cell>
          <cell r="K138">
            <v>74612.5</v>
          </cell>
          <cell r="L138">
            <v>746125</v>
          </cell>
        </row>
        <row r="139">
          <cell r="B139">
            <v>2</v>
          </cell>
          <cell r="D139" t="str">
            <v>Pas. Pipa air limbah PVC 4"</v>
          </cell>
          <cell r="H139" t="str">
            <v>Supl.BMPK.14</v>
          </cell>
          <cell r="I139">
            <v>12.87</v>
          </cell>
          <cell r="J139" t="str">
            <v>M'</v>
          </cell>
          <cell r="K139">
            <v>76785</v>
          </cell>
          <cell r="L139">
            <v>988222.95</v>
          </cell>
        </row>
        <row r="140">
          <cell r="B140">
            <v>3</v>
          </cell>
          <cell r="D140" t="str">
            <v>Pas. Pipa air kotor PVC 4"</v>
          </cell>
          <cell r="H140" t="str">
            <v>Supl.BMPK.14</v>
          </cell>
          <cell r="I140">
            <v>1</v>
          </cell>
          <cell r="J140" t="str">
            <v>M'</v>
          </cell>
          <cell r="K140">
            <v>76785</v>
          </cell>
          <cell r="L140">
            <v>76785</v>
          </cell>
        </row>
        <row r="141">
          <cell r="B141">
            <v>4</v>
          </cell>
          <cell r="D141" t="str">
            <v>Pas. Kran air 1/2" KM/WC Lengkap</v>
          </cell>
          <cell r="H141" t="str">
            <v>Supl.BMPK.13</v>
          </cell>
          <cell r="I141">
            <v>3</v>
          </cell>
          <cell r="J141" t="str">
            <v>Unit</v>
          </cell>
          <cell r="K141">
            <v>91150</v>
          </cell>
          <cell r="L141">
            <v>273450</v>
          </cell>
        </row>
        <row r="142">
          <cell r="B142">
            <v>5</v>
          </cell>
          <cell r="D142" t="str">
            <v>Floor Drain Plastik lengkap terpasang</v>
          </cell>
          <cell r="H142" t="str">
            <v>BP</v>
          </cell>
          <cell r="I142">
            <v>3</v>
          </cell>
          <cell r="J142" t="str">
            <v>Unit</v>
          </cell>
          <cell r="K142">
            <v>48000</v>
          </cell>
          <cell r="L142">
            <v>144000</v>
          </cell>
        </row>
        <row r="143">
          <cell r="B143">
            <v>6</v>
          </cell>
          <cell r="D143" t="str">
            <v>Pas. Bak Air Fiber 80 x 80 Terpasang</v>
          </cell>
          <cell r="H143" t="str">
            <v>Supl.BMPK.10</v>
          </cell>
          <cell r="I143">
            <v>2</v>
          </cell>
          <cell r="J143" t="str">
            <v>Unit</v>
          </cell>
          <cell r="K143">
            <v>468479.07</v>
          </cell>
          <cell r="L143">
            <v>936958.14</v>
          </cell>
        </row>
        <row r="144">
          <cell r="B144">
            <v>7</v>
          </cell>
          <cell r="D144" t="str">
            <v>Pas. Urinoir Keramik lengkap Terpasang</v>
          </cell>
          <cell r="H144" t="str">
            <v>Ls</v>
          </cell>
          <cell r="I144">
            <v>2</v>
          </cell>
          <cell r="J144" t="str">
            <v>Unit</v>
          </cell>
          <cell r="K144">
            <v>1250000</v>
          </cell>
          <cell r="L144">
            <v>2500000</v>
          </cell>
        </row>
        <row r="145">
          <cell r="B145">
            <v>8</v>
          </cell>
          <cell r="D145" t="str">
            <v>Pas. Pipa air bersih PVC dia 1" terpasang</v>
          </cell>
          <cell r="H145" t="str">
            <v>Supl.BMPK.13.a</v>
          </cell>
          <cell r="I145">
            <v>10</v>
          </cell>
          <cell r="J145" t="str">
            <v>M'</v>
          </cell>
          <cell r="K145">
            <v>74612.5</v>
          </cell>
          <cell r="L145">
            <v>746125</v>
          </cell>
        </row>
        <row r="146">
          <cell r="B146">
            <v>9</v>
          </cell>
          <cell r="D146" t="str">
            <v>Pas. Kran air 1/2" Lengkap</v>
          </cell>
          <cell r="H146" t="str">
            <v>Supl.BMPK.13</v>
          </cell>
          <cell r="I146">
            <v>5</v>
          </cell>
          <cell r="J146" t="str">
            <v>Unit</v>
          </cell>
          <cell r="K146">
            <v>91150</v>
          </cell>
          <cell r="L146">
            <v>455750</v>
          </cell>
        </row>
        <row r="147">
          <cell r="B147">
            <v>10</v>
          </cell>
          <cell r="D147" t="str">
            <v xml:space="preserve">Pas. Kloset jongkok keramik lengkap terpasang </v>
          </cell>
          <cell r="H147" t="str">
            <v>Supl.BMPK.6(b)</v>
          </cell>
          <cell r="I147">
            <v>2</v>
          </cell>
          <cell r="J147" t="str">
            <v>Unit</v>
          </cell>
          <cell r="K147">
            <v>170672.34</v>
          </cell>
          <cell r="L147">
            <v>341344.68</v>
          </cell>
        </row>
        <row r="148">
          <cell r="B148">
            <v>11</v>
          </cell>
          <cell r="D148" t="str">
            <v>Pas. Septik Tank &amp; Resapan</v>
          </cell>
          <cell r="H148" t="str">
            <v>Supl.BMPK.8</v>
          </cell>
          <cell r="I148">
            <v>1</v>
          </cell>
          <cell r="J148" t="str">
            <v>Unit</v>
          </cell>
          <cell r="K148">
            <v>4834530.22</v>
          </cell>
          <cell r="L148">
            <v>4834530.22</v>
          </cell>
        </row>
        <row r="149">
          <cell r="D149" t="str">
            <v>SUB TOTAL  V.F</v>
          </cell>
          <cell r="L149">
            <v>12043290.989999998</v>
          </cell>
        </row>
        <row r="150">
          <cell r="B150" t="str">
            <v>V.G</v>
          </cell>
          <cell r="D150" t="str">
            <v>PEKERJAAN KUNCI DAN PENGGANTUNG</v>
          </cell>
        </row>
        <row r="151">
          <cell r="B151">
            <v>1</v>
          </cell>
          <cell r="D151" t="str">
            <v>Pas. Engsel pintu @ 3 bh</v>
          </cell>
          <cell r="H151" t="str">
            <v>Supl.BMPK.2(a)</v>
          </cell>
          <cell r="I151">
            <v>6</v>
          </cell>
          <cell r="J151" t="str">
            <v>bh</v>
          </cell>
          <cell r="K151">
            <v>8266</v>
          </cell>
          <cell r="L151">
            <v>49596</v>
          </cell>
        </row>
        <row r="152">
          <cell r="B152">
            <v>2</v>
          </cell>
          <cell r="D152" t="str">
            <v>Pas. Grendel jendela @ 2 bh</v>
          </cell>
          <cell r="H152" t="str">
            <v>Supl.BMPK.5(a)</v>
          </cell>
          <cell r="I152">
            <v>24</v>
          </cell>
          <cell r="J152" t="str">
            <v>bh</v>
          </cell>
          <cell r="K152">
            <v>6566</v>
          </cell>
          <cell r="L152">
            <v>157584</v>
          </cell>
        </row>
        <row r="153">
          <cell r="B153">
            <v>3</v>
          </cell>
          <cell r="D153" t="str">
            <v>Pas. Grendel pintu</v>
          </cell>
          <cell r="H153" t="str">
            <v>Supl.BMPK.5(a)</v>
          </cell>
          <cell r="I153">
            <v>2</v>
          </cell>
          <cell r="J153" t="str">
            <v>bh</v>
          </cell>
          <cell r="K153">
            <v>6566</v>
          </cell>
          <cell r="L153">
            <v>13132</v>
          </cell>
        </row>
        <row r="154">
          <cell r="B154">
            <v>4</v>
          </cell>
          <cell r="D154" t="str">
            <v>Pas. Hak angin @ 2 bh</v>
          </cell>
          <cell r="H154" t="str">
            <v>Supl.BMPK.4</v>
          </cell>
          <cell r="I154">
            <v>24</v>
          </cell>
          <cell r="J154" t="str">
            <v>bh</v>
          </cell>
          <cell r="K154">
            <v>4066</v>
          </cell>
          <cell r="L154">
            <v>97584</v>
          </cell>
        </row>
        <row r="155">
          <cell r="B155">
            <v>5</v>
          </cell>
          <cell r="D155" t="str">
            <v>Pas. Engsel jendela @ 2 bh</v>
          </cell>
          <cell r="H155" t="str">
            <v>Supl.BMPK.2(a)</v>
          </cell>
          <cell r="I155">
            <v>24</v>
          </cell>
          <cell r="J155" t="str">
            <v>bh</v>
          </cell>
          <cell r="K155">
            <v>8266</v>
          </cell>
          <cell r="L155">
            <v>198384</v>
          </cell>
        </row>
        <row r="156">
          <cell r="B156">
            <v>6</v>
          </cell>
          <cell r="D156" t="str">
            <v>Pas. Tarikan jendela @ 1 bh</v>
          </cell>
          <cell r="H156" t="str">
            <v>Supl.BMPK.3(a)</v>
          </cell>
          <cell r="I156">
            <v>12</v>
          </cell>
          <cell r="J156" t="str">
            <v>bh</v>
          </cell>
          <cell r="K156">
            <v>11066</v>
          </cell>
          <cell r="L156">
            <v>132792</v>
          </cell>
        </row>
        <row r="157">
          <cell r="B157">
            <v>7</v>
          </cell>
          <cell r="D157" t="str">
            <v>Pas. Kunci Tanam 2 Slag kw baik</v>
          </cell>
          <cell r="H157" t="str">
            <v>Supl.BMPK.1(b)</v>
          </cell>
          <cell r="I157">
            <v>1</v>
          </cell>
          <cell r="J157" t="str">
            <v>Unit</v>
          </cell>
          <cell r="K157">
            <v>60000</v>
          </cell>
          <cell r="L157">
            <v>60000</v>
          </cell>
        </row>
        <row r="158">
          <cell r="D158" t="str">
            <v>SUB TOTAL  V.G</v>
          </cell>
          <cell r="L158">
            <v>709072</v>
          </cell>
        </row>
        <row r="159">
          <cell r="B159" t="str">
            <v>V.H</v>
          </cell>
          <cell r="D159" t="str">
            <v>PEKERJAAN INSTALASI LISTRIK</v>
          </cell>
        </row>
        <row r="160">
          <cell r="B160">
            <v>1</v>
          </cell>
          <cell r="D160" t="str">
            <v>Pas. Fitting Down Light</v>
          </cell>
          <cell r="H160" t="str">
            <v>ls</v>
          </cell>
          <cell r="I160">
            <v>8</v>
          </cell>
          <cell r="J160" t="str">
            <v>ttk</v>
          </cell>
          <cell r="K160">
            <v>35000</v>
          </cell>
          <cell r="L160">
            <v>280000</v>
          </cell>
        </row>
        <row r="161">
          <cell r="B161">
            <v>2</v>
          </cell>
          <cell r="D161" t="str">
            <v>Pas. Lampu pijar 40 Watt terpasang</v>
          </cell>
          <cell r="H161" t="str">
            <v>BP</v>
          </cell>
          <cell r="I161">
            <v>1</v>
          </cell>
          <cell r="J161" t="str">
            <v>ttk</v>
          </cell>
          <cell r="K161">
            <v>45000</v>
          </cell>
          <cell r="L161">
            <v>45000</v>
          </cell>
        </row>
        <row r="162">
          <cell r="B162">
            <v>3</v>
          </cell>
          <cell r="D162" t="str">
            <v>Pas. Lampu pijar 15 Watt terpasang Mushola</v>
          </cell>
          <cell r="H162" t="str">
            <v>BP</v>
          </cell>
          <cell r="I162">
            <v>12</v>
          </cell>
          <cell r="J162" t="str">
            <v>ttk</v>
          </cell>
          <cell r="K162">
            <v>45000</v>
          </cell>
          <cell r="L162">
            <v>540000</v>
          </cell>
        </row>
        <row r="163">
          <cell r="B163">
            <v>4</v>
          </cell>
          <cell r="D163" t="str">
            <v>Pas. Lampu pijar 15 Watt terpasang KM/WC</v>
          </cell>
          <cell r="H163" t="str">
            <v>BP</v>
          </cell>
          <cell r="I163">
            <v>5</v>
          </cell>
          <cell r="J163" t="str">
            <v>ttk</v>
          </cell>
          <cell r="K163">
            <v>45000</v>
          </cell>
          <cell r="L163">
            <v>225000</v>
          </cell>
        </row>
        <row r="164">
          <cell r="B164">
            <v>5</v>
          </cell>
          <cell r="D164" t="str">
            <v>Pas. Saklar Ganda Dobel Stop Kontak</v>
          </cell>
          <cell r="H164" t="str">
            <v>ls</v>
          </cell>
          <cell r="I164">
            <v>1</v>
          </cell>
          <cell r="J164" t="str">
            <v>bh</v>
          </cell>
          <cell r="K164">
            <v>15000</v>
          </cell>
          <cell r="L164">
            <v>15000</v>
          </cell>
        </row>
        <row r="165">
          <cell r="B165">
            <v>6</v>
          </cell>
          <cell r="D165" t="str">
            <v>Pas. Stop Kontak</v>
          </cell>
          <cell r="H165" t="str">
            <v>ls</v>
          </cell>
          <cell r="I165">
            <v>1</v>
          </cell>
          <cell r="J165" t="str">
            <v>bh</v>
          </cell>
          <cell r="K165">
            <v>15000</v>
          </cell>
          <cell r="L165">
            <v>15000</v>
          </cell>
        </row>
        <row r="166">
          <cell r="B166">
            <v>7</v>
          </cell>
          <cell r="D166" t="str">
            <v>Pas. Titiik Lampu dll</v>
          </cell>
          <cell r="H166" t="str">
            <v>ls</v>
          </cell>
          <cell r="I166">
            <v>20</v>
          </cell>
          <cell r="J166" t="str">
            <v>ttk</v>
          </cell>
          <cell r="K166">
            <v>140000</v>
          </cell>
          <cell r="L166">
            <v>2800000</v>
          </cell>
        </row>
        <row r="167">
          <cell r="D167" t="str">
            <v>SUB TOTAL  V.H</v>
          </cell>
          <cell r="L167">
            <v>3920000</v>
          </cell>
        </row>
        <row r="168">
          <cell r="L168">
            <v>58922266.980000012</v>
          </cell>
        </row>
        <row r="169">
          <cell r="B169" t="str">
            <v>VI</v>
          </cell>
          <cell r="D169" t="str">
            <v>PEKERJAAN PEMBUANGAN SISA PEKERJAAN</v>
          </cell>
        </row>
        <row r="170">
          <cell r="B170">
            <v>1</v>
          </cell>
          <cell r="D170" t="str">
            <v>Pembuangan Sisa Pekerjaan</v>
          </cell>
          <cell r="H170" t="str">
            <v>Ls</v>
          </cell>
          <cell r="I170">
            <v>1</v>
          </cell>
          <cell r="J170" t="str">
            <v>Unit</v>
          </cell>
          <cell r="K170">
            <v>1000000</v>
          </cell>
          <cell r="L170">
            <v>1000000</v>
          </cell>
        </row>
        <row r="171">
          <cell r="D171" t="str">
            <v>SUB TOTAL  VI</v>
          </cell>
          <cell r="L171">
            <v>1000000</v>
          </cell>
        </row>
        <row r="172">
          <cell r="D172" t="str">
            <v>JUMLAH</v>
          </cell>
          <cell r="L172">
            <v>144750720.41</v>
          </cell>
        </row>
        <row r="173">
          <cell r="D173" t="str">
            <v>PPN (10% X A)</v>
          </cell>
          <cell r="L173">
            <v>14475072.041000001</v>
          </cell>
        </row>
        <row r="174">
          <cell r="D174" t="str">
            <v>JUMLAH  (A+B)</v>
          </cell>
          <cell r="L174">
            <v>159225792.45100001</v>
          </cell>
        </row>
        <row r="175">
          <cell r="D175" t="str">
            <v>JUMLAH DIBULATKAN</v>
          </cell>
          <cell r="L175">
            <v>159225000</v>
          </cell>
        </row>
        <row r="176">
          <cell r="N176" t="str">
            <v>REKAPITULASI RENCANA ANGGARAN BIAYA</v>
          </cell>
        </row>
        <row r="177">
          <cell r="N177" t="str">
            <v>OWNER'S ESTIMATE</v>
          </cell>
        </row>
        <row r="179">
          <cell r="N179" t="str">
            <v>Kegiatan</v>
          </cell>
          <cell r="O179" t="str">
            <v>:</v>
          </cell>
          <cell r="P179" t="str">
            <v>Pembangunan / Pemagaran Gedung Kantor, Gedung Sekolah</v>
          </cell>
        </row>
        <row r="180">
          <cell r="N180" t="str">
            <v>Pekerjaan</v>
          </cell>
          <cell r="O180" t="str">
            <v>:</v>
          </cell>
          <cell r="P180" t="str">
            <v>Pemagaran Kantor Kejaksaan Negeri Bandar Lampung</v>
          </cell>
        </row>
        <row r="181">
          <cell r="N181" t="str">
            <v>Lokasi</v>
          </cell>
          <cell r="O181" t="str">
            <v>:</v>
          </cell>
          <cell r="P181" t="str">
            <v>Kota Bandar Lampung</v>
          </cell>
        </row>
        <row r="182">
          <cell r="N182" t="str">
            <v>Tahun Anggaran</v>
          </cell>
          <cell r="O182" t="str">
            <v>:</v>
          </cell>
          <cell r="P182" t="str">
            <v>2006</v>
          </cell>
        </row>
        <row r="184">
          <cell r="N184" t="str">
            <v>NO.</v>
          </cell>
          <cell r="O184" t="str">
            <v>URAIAN  PEKERJAAN</v>
          </cell>
          <cell r="U184" t="str">
            <v>TOTAL</v>
          </cell>
        </row>
        <row r="185">
          <cell r="U185" t="str">
            <v>HARGA</v>
          </cell>
        </row>
        <row r="186">
          <cell r="U186" t="str">
            <v>(Rp)</v>
          </cell>
        </row>
        <row r="187">
          <cell r="N187" t="str">
            <v>I</v>
          </cell>
          <cell r="P187" t="str">
            <v>PEKERJAAN PERSIAPAN</v>
          </cell>
          <cell r="U187">
            <v>5974434.2000000002</v>
          </cell>
        </row>
        <row r="188">
          <cell r="N188" t="str">
            <v>II</v>
          </cell>
          <cell r="P188" t="str">
            <v>REHAB PAGAR SAMPING KIRI BANGUNAN</v>
          </cell>
          <cell r="U188">
            <v>15414583.209999997</v>
          </cell>
        </row>
        <row r="189">
          <cell r="N189" t="str">
            <v>III</v>
          </cell>
          <cell r="P189" t="str">
            <v>REHAB PAGAR BELAKANG</v>
          </cell>
          <cell r="U189">
            <v>33751449.739999995</v>
          </cell>
        </row>
        <row r="190">
          <cell r="N190" t="str">
            <v>IV</v>
          </cell>
          <cell r="P190" t="str">
            <v>PEMBANGUNAN TUGU PINTU GERBANG</v>
          </cell>
          <cell r="U190">
            <v>29687986.279999997</v>
          </cell>
        </row>
        <row r="191">
          <cell r="N191" t="str">
            <v>V</v>
          </cell>
          <cell r="P191" t="str">
            <v>REHAB MUSHOLA DAN KM/WC</v>
          </cell>
          <cell r="U191">
            <v>58922266.980000012</v>
          </cell>
        </row>
        <row r="192">
          <cell r="P192" t="str">
            <v>V.A</v>
          </cell>
          <cell r="Q192" t="str">
            <v>PEKERJAAN BONGKARAN</v>
          </cell>
          <cell r="R192" t="str">
            <v>=</v>
          </cell>
          <cell r="S192">
            <v>1066450.3400000001</v>
          </cell>
        </row>
        <row r="193">
          <cell r="P193" t="str">
            <v>V.B</v>
          </cell>
          <cell r="Q193" t="str">
            <v>PEKERJAAN GALIAN DAN TANAH</v>
          </cell>
          <cell r="R193" t="str">
            <v>=</v>
          </cell>
          <cell r="S193">
            <v>204534.63</v>
          </cell>
        </row>
        <row r="194">
          <cell r="P194" t="str">
            <v>V.C</v>
          </cell>
          <cell r="Q194" t="str">
            <v>PEKERJAAN PASANGAN</v>
          </cell>
          <cell r="R194" t="str">
            <v>=</v>
          </cell>
          <cell r="S194">
            <v>28185788.870000005</v>
          </cell>
        </row>
        <row r="195">
          <cell r="P195" t="str">
            <v>V.D</v>
          </cell>
          <cell r="Q195" t="str">
            <v xml:space="preserve">PEK. KUSEN &amp; DAUN PINTU </v>
          </cell>
          <cell r="R195" t="str">
            <v>=</v>
          </cell>
          <cell r="S195">
            <v>9649659.0600000005</v>
          </cell>
        </row>
        <row r="196">
          <cell r="P196" t="str">
            <v>V.E</v>
          </cell>
          <cell r="Q196" t="str">
            <v>PEKERJAAN PENGECATAN</v>
          </cell>
          <cell r="R196" t="str">
            <v>=</v>
          </cell>
          <cell r="S196">
            <v>3143471.0900000008</v>
          </cell>
        </row>
        <row r="197">
          <cell r="P197" t="str">
            <v>V.F</v>
          </cell>
          <cell r="Q197" t="str">
            <v>PEKERJAAN INSTALASI AIR &amp; SANITAIR</v>
          </cell>
          <cell r="R197" t="str">
            <v>=</v>
          </cell>
          <cell r="S197">
            <v>12043290.989999998</v>
          </cell>
        </row>
        <row r="198">
          <cell r="P198" t="str">
            <v>V.G</v>
          </cell>
          <cell r="Q198" t="str">
            <v>PEKERJAAN KUNCI DAN PENGGANTUNG</v>
          </cell>
          <cell r="R198" t="str">
            <v>=</v>
          </cell>
          <cell r="S198">
            <v>709072</v>
          </cell>
        </row>
        <row r="199">
          <cell r="P199" t="str">
            <v>V.H</v>
          </cell>
          <cell r="Q199" t="str">
            <v>PEKERJAAN INSTALASI LISTRIK</v>
          </cell>
          <cell r="R199" t="str">
            <v>=</v>
          </cell>
          <cell r="S199">
            <v>3920000</v>
          </cell>
        </row>
        <row r="200">
          <cell r="N200" t="str">
            <v>VI</v>
          </cell>
          <cell r="P200" t="str">
            <v>PEKERJAAN PEMBUANGAN SISA PEKERJAAN</v>
          </cell>
          <cell r="U200">
            <v>1000000</v>
          </cell>
        </row>
        <row r="201">
          <cell r="P201" t="str">
            <v>JUMLAH ( I  s/d.  VI)</v>
          </cell>
          <cell r="U201">
            <v>144750720.41</v>
          </cell>
        </row>
        <row r="202">
          <cell r="P202" t="str">
            <v>PPN 10%</v>
          </cell>
          <cell r="U202">
            <v>14475072.041000001</v>
          </cell>
        </row>
        <row r="203">
          <cell r="P203" t="str">
            <v>TOTAL</v>
          </cell>
          <cell r="U203">
            <v>159225792.45100001</v>
          </cell>
        </row>
        <row r="204">
          <cell r="P204" t="str">
            <v>DIBULATKAN</v>
          </cell>
          <cell r="U204">
            <v>159225000</v>
          </cell>
        </row>
        <row r="206">
          <cell r="N206" t="str">
            <v>Terbilang</v>
          </cell>
          <cell r="O206" t="str">
            <v>:</v>
          </cell>
          <cell r="P206" t="str">
            <v>Seratus Lima Puluh Sembilan Juta Dua Ratus Dua Puluh Lima Ribu Rupiah</v>
          </cell>
        </row>
        <row r="209">
          <cell r="R209" t="str">
            <v>Bandar Lampung, .................2006</v>
          </cell>
        </row>
        <row r="210">
          <cell r="N210" t="str">
            <v>Disetujui</v>
          </cell>
        </row>
        <row r="211">
          <cell r="N211" t="str">
            <v>Pejabat Pembuat Komitmen/Pimpinan Kegiatan</v>
          </cell>
          <cell r="R211" t="str">
            <v>PANITIA PELELANGAN</v>
          </cell>
        </row>
        <row r="217">
          <cell r="N217" t="str">
            <v>A  Z  W  A  R,ST</v>
          </cell>
          <cell r="R217" t="str">
            <v>FAISOL MUCHTAR,ST</v>
          </cell>
        </row>
        <row r="218">
          <cell r="N218" t="str">
            <v>NIP.460020553</v>
          </cell>
          <cell r="R218" t="str">
            <v>NIP. 460021411</v>
          </cell>
        </row>
      </sheetData>
      <sheetData sheetId="16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Kantor Koramil Telukbetung Barat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PERSIAPAN</v>
          </cell>
        </row>
        <row r="13">
          <cell r="B13">
            <v>1</v>
          </cell>
          <cell r="D13" t="str">
            <v>Pembersihan Lokasi</v>
          </cell>
          <cell r="H13" t="str">
            <v>SNI-T-01-1991.1.5</v>
          </cell>
          <cell r="I13">
            <v>72</v>
          </cell>
          <cell r="J13" t="str">
            <v>M2</v>
          </cell>
          <cell r="K13">
            <v>3560</v>
          </cell>
          <cell r="L13">
            <v>256320</v>
          </cell>
        </row>
        <row r="14">
          <cell r="B14">
            <v>2</v>
          </cell>
          <cell r="D14" t="str">
            <v xml:space="preserve">Pasangan Bouwplank </v>
          </cell>
          <cell r="H14" t="str">
            <v>SNI-T-01-1991.1.6</v>
          </cell>
          <cell r="I14">
            <v>25</v>
          </cell>
          <cell r="J14" t="str">
            <v>M1</v>
          </cell>
          <cell r="K14">
            <v>26077.06</v>
          </cell>
          <cell r="L14">
            <v>651926.5</v>
          </cell>
        </row>
        <row r="15">
          <cell r="B15">
            <v>3</v>
          </cell>
          <cell r="D15" t="str">
            <v>Direksi Keet (Sewa)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P3K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Dokumentasi 0%, 25%, 50% dan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Papan Nama Proyek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2158246.5</v>
          </cell>
        </row>
        <row r="20">
          <cell r="B20" t="str">
            <v>II</v>
          </cell>
          <cell r="D20" t="str">
            <v>PEKERJAAN GALIAN DAN TANAH</v>
          </cell>
        </row>
        <row r="21">
          <cell r="B21">
            <v>1</v>
          </cell>
          <cell r="D21" t="str">
            <v xml:space="preserve">Pek. Galian tanah lubang pondasi </v>
          </cell>
          <cell r="H21" t="str">
            <v>A.1</v>
          </cell>
          <cell r="I21">
            <v>13.05</v>
          </cell>
          <cell r="J21" t="str">
            <v>M3</v>
          </cell>
          <cell r="K21">
            <v>19775</v>
          </cell>
          <cell r="L21">
            <v>258063.75</v>
          </cell>
        </row>
        <row r="22">
          <cell r="B22">
            <v>2</v>
          </cell>
          <cell r="D22" t="str">
            <v>Pek. Urugan tanah sisi pondasi</v>
          </cell>
          <cell r="H22" t="str">
            <v>A.16</v>
          </cell>
          <cell r="I22">
            <v>3.2629999999999999</v>
          </cell>
          <cell r="J22" t="str">
            <v>M3</v>
          </cell>
          <cell r="K22">
            <v>6660</v>
          </cell>
          <cell r="L22">
            <v>21731.58</v>
          </cell>
        </row>
        <row r="23">
          <cell r="B23">
            <v>3</v>
          </cell>
          <cell r="D23" t="str">
            <v>Pek. Urugan pasir di bawah pondasi t= 5 Cm</v>
          </cell>
          <cell r="H23" t="str">
            <v>A.18</v>
          </cell>
          <cell r="I23">
            <v>0.75</v>
          </cell>
          <cell r="J23" t="str">
            <v>M3</v>
          </cell>
          <cell r="K23">
            <v>146691.20000000001</v>
          </cell>
          <cell r="L23">
            <v>110018.4</v>
          </cell>
        </row>
        <row r="24">
          <cell r="D24" t="str">
            <v>SUB TOTAL  II</v>
          </cell>
          <cell r="L24">
            <v>389813.73</v>
          </cell>
        </row>
        <row r="25">
          <cell r="B25" t="str">
            <v>III</v>
          </cell>
          <cell r="D25" t="str">
            <v>PEKERJAAN PASANGAN DAN BETON</v>
          </cell>
        </row>
        <row r="26">
          <cell r="B26">
            <v>1</v>
          </cell>
          <cell r="D26" t="str">
            <v xml:space="preserve">Pas. Pondasi Batu Belah hitam adk. 1 : 4 </v>
          </cell>
          <cell r="H26" t="str">
            <v>G.32h+G.26(a)</v>
          </cell>
          <cell r="I26">
            <v>8.6999999999999993</v>
          </cell>
          <cell r="J26" t="str">
            <v>M3</v>
          </cell>
          <cell r="K26">
            <v>527127.02</v>
          </cell>
          <cell r="L26">
            <v>4586005.07</v>
          </cell>
        </row>
        <row r="27">
          <cell r="B27">
            <v>2</v>
          </cell>
          <cell r="D27" t="str">
            <v>Pasang Buis Beton Dia 60 L=1 M</v>
          </cell>
          <cell r="H27" t="str">
            <v>Ls</v>
          </cell>
          <cell r="I27">
            <v>11</v>
          </cell>
          <cell r="J27" t="str">
            <v>Unit</v>
          </cell>
          <cell r="K27">
            <v>60000</v>
          </cell>
          <cell r="L27">
            <v>660000</v>
          </cell>
        </row>
        <row r="28">
          <cell r="B28">
            <v>3</v>
          </cell>
          <cell r="D28" t="str">
            <v>Pasang Cerucuk @ = 2 M</v>
          </cell>
          <cell r="H28" t="str">
            <v>Ls</v>
          </cell>
          <cell r="I28">
            <v>60</v>
          </cell>
          <cell r="J28" t="str">
            <v>Btg</v>
          </cell>
          <cell r="K28">
            <v>10000</v>
          </cell>
          <cell r="L28">
            <v>600000</v>
          </cell>
        </row>
        <row r="29">
          <cell r="B29">
            <v>4</v>
          </cell>
          <cell r="D29" t="str">
            <v>Cor Beton Cyclop Adk. 1:3:5</v>
          </cell>
          <cell r="H29" t="str">
            <v>G.44</v>
          </cell>
          <cell r="I29">
            <v>3.08</v>
          </cell>
          <cell r="J29" t="str">
            <v>M3</v>
          </cell>
          <cell r="K29">
            <v>612956.9</v>
          </cell>
          <cell r="L29">
            <v>1887907.25</v>
          </cell>
        </row>
        <row r="30">
          <cell r="B30">
            <v>5</v>
          </cell>
          <cell r="D30" t="str">
            <v>Timbunan Tanah</v>
          </cell>
          <cell r="H30" t="str">
            <v>A.7</v>
          </cell>
          <cell r="I30">
            <v>67.5</v>
          </cell>
          <cell r="J30" t="str">
            <v>M3</v>
          </cell>
          <cell r="K30">
            <v>15320</v>
          </cell>
          <cell r="L30">
            <v>1034100</v>
          </cell>
        </row>
        <row r="31">
          <cell r="B31">
            <v>6</v>
          </cell>
          <cell r="D31" t="str">
            <v>Pas. Sloof 15/25</v>
          </cell>
          <cell r="H31" t="str">
            <v>G.41+3/4 I.2(a)+1/2 F.8</v>
          </cell>
          <cell r="I31">
            <v>2.8130000000000002</v>
          </cell>
          <cell r="J31" t="str">
            <v>M3</v>
          </cell>
          <cell r="K31">
            <v>2649475.14</v>
          </cell>
          <cell r="L31">
            <v>7452973.5700000003</v>
          </cell>
        </row>
        <row r="32">
          <cell r="B32">
            <v>7</v>
          </cell>
          <cell r="D32" t="str">
            <v>Pas. Kolom Praktis12/12 (iap 3 M)</v>
          </cell>
          <cell r="H32" t="str">
            <v>G.41+3/4 I.2(a)+1/2 F.8</v>
          </cell>
          <cell r="I32">
            <v>0.30199999999999999</v>
          </cell>
          <cell r="J32" t="str">
            <v>M3</v>
          </cell>
          <cell r="K32">
            <v>2649475.14</v>
          </cell>
          <cell r="L32">
            <v>800141.49</v>
          </cell>
        </row>
        <row r="33">
          <cell r="B33">
            <v>8</v>
          </cell>
          <cell r="D33" t="str">
            <v>Pas. Kolom 25/25</v>
          </cell>
          <cell r="H33" t="str">
            <v>G.41+3/4 I.2(a)+1/2 F.8</v>
          </cell>
          <cell r="I33">
            <v>1.3129999999999999</v>
          </cell>
          <cell r="J33" t="str">
            <v>M3</v>
          </cell>
          <cell r="K33">
            <v>2649475.14</v>
          </cell>
          <cell r="L33">
            <v>3478760.86</v>
          </cell>
        </row>
        <row r="34">
          <cell r="B34">
            <v>9</v>
          </cell>
          <cell r="D34" t="str">
            <v>Pas. Dinding Bata adk 1:4</v>
          </cell>
          <cell r="H34" t="str">
            <v>G.33h+G.32a</v>
          </cell>
          <cell r="I34">
            <v>6.48</v>
          </cell>
          <cell r="J34" t="str">
            <v>M3</v>
          </cell>
          <cell r="K34">
            <v>383258.81</v>
          </cell>
          <cell r="L34">
            <v>2483517.09</v>
          </cell>
        </row>
        <row r="35">
          <cell r="B35">
            <v>10</v>
          </cell>
          <cell r="D35" t="str">
            <v>Plesteran Dinding adk 1: 4</v>
          </cell>
          <cell r="H35" t="str">
            <v>G.50q+G.48</v>
          </cell>
          <cell r="I35">
            <v>151.47499999999999</v>
          </cell>
          <cell r="J35" t="str">
            <v>M2</v>
          </cell>
          <cell r="K35">
            <v>19133.61</v>
          </cell>
          <cell r="L35">
            <v>2898263.57</v>
          </cell>
        </row>
        <row r="36">
          <cell r="D36" t="str">
            <v>SUB TOTAL  III</v>
          </cell>
          <cell r="L36">
            <v>25881668.899999999</v>
          </cell>
        </row>
        <row r="37">
          <cell r="B37" t="str">
            <v>IV</v>
          </cell>
          <cell r="D37" t="str">
            <v>PEKERJAAN PAGAR/ PINTU  BESI</v>
          </cell>
        </row>
        <row r="38">
          <cell r="B38">
            <v>1</v>
          </cell>
          <cell r="D38" t="str">
            <v xml:space="preserve">Pagar Besi </v>
          </cell>
          <cell r="H38" t="str">
            <v>Supl.BMPK.17A</v>
          </cell>
          <cell r="I38">
            <v>33</v>
          </cell>
          <cell r="J38" t="str">
            <v>M2</v>
          </cell>
          <cell r="K38">
            <v>249511.5</v>
          </cell>
          <cell r="L38">
            <v>8233879.5</v>
          </cell>
        </row>
        <row r="39">
          <cell r="B39">
            <v>2</v>
          </cell>
          <cell r="D39" t="str">
            <v>Pintu Besi Dorong</v>
          </cell>
          <cell r="H39" t="str">
            <v>Supl.BMPK.17</v>
          </cell>
          <cell r="I39">
            <v>7.5</v>
          </cell>
          <cell r="J39" t="str">
            <v>M2</v>
          </cell>
          <cell r="K39">
            <v>340533.33</v>
          </cell>
          <cell r="L39">
            <v>2553999.98</v>
          </cell>
        </row>
        <row r="40">
          <cell r="B40">
            <v>3</v>
          </cell>
          <cell r="D40" t="str">
            <v>Pasang Roda Pintu Dorong</v>
          </cell>
          <cell r="H40" t="str">
            <v>Ls</v>
          </cell>
          <cell r="I40">
            <v>2</v>
          </cell>
          <cell r="J40" t="str">
            <v>Bh</v>
          </cell>
          <cell r="K40">
            <v>15000</v>
          </cell>
          <cell r="L40">
            <v>30000</v>
          </cell>
        </row>
        <row r="41">
          <cell r="B41">
            <v>4</v>
          </cell>
          <cell r="D41" t="str">
            <v>Pasang Rell Pintu Dorong Lengkap</v>
          </cell>
          <cell r="H41" t="str">
            <v>Supl.BMPK.17C</v>
          </cell>
          <cell r="I41">
            <v>11</v>
          </cell>
          <cell r="J41" t="str">
            <v>M'</v>
          </cell>
          <cell r="K41">
            <v>77302.52</v>
          </cell>
          <cell r="L41">
            <v>850327.72</v>
          </cell>
        </row>
        <row r="42">
          <cell r="B42">
            <v>5</v>
          </cell>
          <cell r="D42" t="str">
            <v>Pasang Grendel Pintu Besi</v>
          </cell>
          <cell r="H42" t="str">
            <v>Ls</v>
          </cell>
          <cell r="I42">
            <v>1</v>
          </cell>
          <cell r="J42" t="str">
            <v>Set</v>
          </cell>
          <cell r="K42">
            <v>15000</v>
          </cell>
          <cell r="L42">
            <v>15000</v>
          </cell>
        </row>
        <row r="43">
          <cell r="D43" t="str">
            <v>SUB TOTAL  IV</v>
          </cell>
          <cell r="L43">
            <v>11683207.200000001</v>
          </cell>
        </row>
        <row r="44">
          <cell r="B44" t="str">
            <v>V</v>
          </cell>
          <cell r="D44" t="str">
            <v>PEKERJAAN PEMBUANGAN SISA PEKERJAAN</v>
          </cell>
        </row>
        <row r="45">
          <cell r="B45">
            <v>1</v>
          </cell>
          <cell r="D45" t="str">
            <v>Pembuangan Sisa Pekerjaan</v>
          </cell>
          <cell r="H45" t="str">
            <v>Ls</v>
          </cell>
          <cell r="I45">
            <v>1</v>
          </cell>
          <cell r="J45" t="str">
            <v>Ls</v>
          </cell>
          <cell r="K45">
            <v>200000</v>
          </cell>
          <cell r="L45">
            <v>200000</v>
          </cell>
        </row>
        <row r="46">
          <cell r="D46" t="str">
            <v>SUB TOTAL  V</v>
          </cell>
          <cell r="L46">
            <v>200000</v>
          </cell>
        </row>
        <row r="47">
          <cell r="D47" t="str">
            <v>JUMLAH</v>
          </cell>
          <cell r="L47">
            <v>40312936.329999998</v>
          </cell>
        </row>
        <row r="48">
          <cell r="D48" t="str">
            <v>PPN (10% X A)</v>
          </cell>
          <cell r="L48">
            <v>4031293.6329999999</v>
          </cell>
        </row>
        <row r="49">
          <cell r="D49" t="str">
            <v>JUMLAH  (A+B)</v>
          </cell>
          <cell r="L49">
            <v>44344229.963</v>
          </cell>
        </row>
        <row r="50">
          <cell r="D50" t="str">
            <v>JUMLAH DIBULATKAN</v>
          </cell>
          <cell r="L50">
            <v>44344000</v>
          </cell>
        </row>
        <row r="51">
          <cell r="N51" t="str">
            <v>REKAPITULASI RENCANA ANGGARAN BIAYA</v>
          </cell>
        </row>
        <row r="52">
          <cell r="N52" t="str">
            <v>OWNER'S ESTIMATE</v>
          </cell>
        </row>
        <row r="54">
          <cell r="N54" t="str">
            <v>Kegiatan</v>
          </cell>
          <cell r="O54" t="str">
            <v>:</v>
          </cell>
          <cell r="P54" t="str">
            <v>Pembangunan / Pemagaran Gedung Kantor, Gedung Sekolah</v>
          </cell>
        </row>
        <row r="55">
          <cell r="N55" t="str">
            <v>Pekerjaan</v>
          </cell>
          <cell r="O55" t="str">
            <v>:</v>
          </cell>
          <cell r="P55" t="str">
            <v>Pemagaran Kantor Koramil Telukbetung Barat</v>
          </cell>
        </row>
        <row r="56">
          <cell r="N56" t="str">
            <v>Lokasi</v>
          </cell>
          <cell r="O56" t="str">
            <v>:</v>
          </cell>
          <cell r="P56" t="str">
            <v>Kota Bandar Lampung</v>
          </cell>
        </row>
        <row r="57">
          <cell r="N57" t="str">
            <v>Tahun Anggaran</v>
          </cell>
          <cell r="O57" t="str">
            <v>:</v>
          </cell>
          <cell r="P57" t="str">
            <v>2006</v>
          </cell>
        </row>
        <row r="59">
          <cell r="N59" t="str">
            <v>NO.</v>
          </cell>
          <cell r="O59" t="str">
            <v>URAIAN  PEKERJAAN</v>
          </cell>
          <cell r="U59" t="str">
            <v>TOTAL</v>
          </cell>
        </row>
        <row r="60">
          <cell r="U60" t="str">
            <v>HARGA</v>
          </cell>
        </row>
        <row r="61">
          <cell r="U61" t="str">
            <v>(Rp)</v>
          </cell>
        </row>
        <row r="62">
          <cell r="N62" t="str">
            <v>I</v>
          </cell>
          <cell r="P62" t="str">
            <v>PEKERJAAN PERSIAPAN</v>
          </cell>
          <cell r="U62">
            <v>2158246.5</v>
          </cell>
        </row>
        <row r="63">
          <cell r="N63" t="str">
            <v>II</v>
          </cell>
          <cell r="P63" t="str">
            <v>PEKERJAAN GALIAN DAN TANAH</v>
          </cell>
          <cell r="U63">
            <v>389813.73</v>
          </cell>
        </row>
        <row r="64">
          <cell r="N64" t="str">
            <v>III</v>
          </cell>
          <cell r="P64" t="str">
            <v>PEKERJAAN PASANGAN DAN BETON</v>
          </cell>
          <cell r="U64">
            <v>25881668.899999999</v>
          </cell>
        </row>
        <row r="65">
          <cell r="N65" t="str">
            <v>IV</v>
          </cell>
          <cell r="P65" t="str">
            <v>PEKERJAAN PAGAR/ PINTU  BESI</v>
          </cell>
          <cell r="U65">
            <v>11683207.200000001</v>
          </cell>
        </row>
        <row r="66">
          <cell r="N66" t="str">
            <v>V</v>
          </cell>
          <cell r="P66" t="str">
            <v>PEKERJAAN PEMBUANGAN SISA PEKERJAAN</v>
          </cell>
          <cell r="U66">
            <v>200000</v>
          </cell>
        </row>
        <row r="67">
          <cell r="P67" t="str">
            <v>JUMLAH ( I  s/d.  V)</v>
          </cell>
          <cell r="U67">
            <v>40312936.329999998</v>
          </cell>
        </row>
        <row r="68">
          <cell r="P68" t="str">
            <v>PPN 10%</v>
          </cell>
          <cell r="U68">
            <v>4031293.6329999999</v>
          </cell>
        </row>
        <row r="69">
          <cell r="P69" t="str">
            <v>TOTAL</v>
          </cell>
          <cell r="U69">
            <v>44344229.963</v>
          </cell>
        </row>
        <row r="70">
          <cell r="P70" t="str">
            <v>DIBULATKAN</v>
          </cell>
          <cell r="U70">
            <v>44344000</v>
          </cell>
        </row>
        <row r="72">
          <cell r="N72" t="str">
            <v>Terbilang</v>
          </cell>
          <cell r="O72" t="str">
            <v>:</v>
          </cell>
          <cell r="P72" t="str">
            <v>Empat Puluh Empat Juta Tiga Ratus Empat Puluh Empat Ribu Rupiah</v>
          </cell>
        </row>
        <row r="75">
          <cell r="R75" t="str">
            <v>Bandar Lampung, .................2006</v>
          </cell>
        </row>
        <row r="76">
          <cell r="N76" t="str">
            <v>Disetujui</v>
          </cell>
        </row>
        <row r="77">
          <cell r="N77" t="str">
            <v>Pejabat Pembuat Komitmen/Pimpinan Kegiatan</v>
          </cell>
          <cell r="R77" t="str">
            <v>PANITIA PELELANGAN</v>
          </cell>
        </row>
        <row r="83">
          <cell r="N83" t="str">
            <v>A  Z  W  A  R,ST</v>
          </cell>
          <cell r="R83" t="str">
            <v>FAISOL MUCHTAR,ST</v>
          </cell>
        </row>
        <row r="84">
          <cell r="N84" t="str">
            <v>NIP.460020553</v>
          </cell>
          <cell r="R84" t="str">
            <v>NIP. 460021411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halaman Kantor Kecamatan Tanjung Seneng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Pembersihan lapangan</v>
          </cell>
          <cell r="H14" t="str">
            <v>SNI-T-01-1991.1.5</v>
          </cell>
          <cell r="I14">
            <v>517</v>
          </cell>
          <cell r="J14" t="str">
            <v>M2</v>
          </cell>
          <cell r="K14">
            <v>3560</v>
          </cell>
          <cell r="L14">
            <v>1840520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3840520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Galian tanah  pondasi</v>
          </cell>
          <cell r="H22" t="str">
            <v>A.1</v>
          </cell>
          <cell r="I22">
            <v>44.469000000000001</v>
          </cell>
          <cell r="J22" t="str">
            <v>M3</v>
          </cell>
          <cell r="K22">
            <v>19775</v>
          </cell>
          <cell r="L22">
            <v>879374.48</v>
          </cell>
        </row>
        <row r="23">
          <cell r="B23">
            <v>2</v>
          </cell>
          <cell r="D23" t="str">
            <v>Urugan tanah kembali</v>
          </cell>
          <cell r="H23" t="str">
            <v>A.16</v>
          </cell>
          <cell r="I23">
            <v>6.9</v>
          </cell>
          <cell r="J23" t="str">
            <v>M3</v>
          </cell>
          <cell r="K23">
            <v>6660</v>
          </cell>
          <cell r="L23">
            <v>45954</v>
          </cell>
        </row>
        <row r="24">
          <cell r="B24">
            <v>3</v>
          </cell>
          <cell r="D24" t="str">
            <v>Timbunan pasir bawah pondasi menerus &amp; lantai</v>
          </cell>
          <cell r="H24" t="str">
            <v>A.18</v>
          </cell>
          <cell r="I24">
            <v>3.45</v>
          </cell>
          <cell r="J24" t="str">
            <v>M3</v>
          </cell>
          <cell r="K24">
            <v>146691.20000000001</v>
          </cell>
          <cell r="L24">
            <v>506084.64</v>
          </cell>
        </row>
        <row r="25">
          <cell r="D25" t="str">
            <v>SUB TOTAL  II</v>
          </cell>
          <cell r="L25">
            <v>1431413.12</v>
          </cell>
        </row>
        <row r="27">
          <cell r="B27" t="str">
            <v>III</v>
          </cell>
          <cell r="D27" t="str">
            <v>PEKERJAAN BATU DAN BETON</v>
          </cell>
        </row>
        <row r="28">
          <cell r="B28">
            <v>1</v>
          </cell>
          <cell r="D28" t="str">
            <v>Pasang Batu Kosong /Aamstamping</v>
          </cell>
          <cell r="H28" t="str">
            <v>G.2</v>
          </cell>
          <cell r="I28">
            <v>6.2110000000000003</v>
          </cell>
          <cell r="J28" t="str">
            <v>M3</v>
          </cell>
          <cell r="K28">
            <v>222591</v>
          </cell>
          <cell r="L28">
            <v>1382512.7</v>
          </cell>
        </row>
        <row r="29">
          <cell r="B29">
            <v>2</v>
          </cell>
          <cell r="D29" t="str">
            <v>Pasang Pondasi Batu Belah putih, Adk 1 : 4</v>
          </cell>
          <cell r="H29" t="str">
            <v>G.32h+G.26(b)</v>
          </cell>
          <cell r="I29">
            <v>26.495999999999999</v>
          </cell>
          <cell r="J29" t="str">
            <v>M3</v>
          </cell>
          <cell r="K29">
            <v>503127.02</v>
          </cell>
          <cell r="L29">
            <v>13330853.52</v>
          </cell>
        </row>
        <row r="30">
          <cell r="B30">
            <v>3</v>
          </cell>
          <cell r="D30" t="str">
            <v>Pasang Sloof 10/10, Beton Bertulang</v>
          </cell>
          <cell r="H30" t="str">
            <v>G.41</v>
          </cell>
          <cell r="I30">
            <v>1.38</v>
          </cell>
          <cell r="J30" t="str">
            <v>M3</v>
          </cell>
          <cell r="K30">
            <v>701589.14</v>
          </cell>
          <cell r="L30">
            <v>968193.01</v>
          </cell>
        </row>
        <row r="31">
          <cell r="B31">
            <v>4</v>
          </cell>
          <cell r="D31" t="str">
            <v>Pasang Kolom 10/10 Beton Bertulang</v>
          </cell>
          <cell r="H31" t="str">
            <v>G.41</v>
          </cell>
          <cell r="I31">
            <v>0.55200000000000005</v>
          </cell>
          <cell r="J31" t="str">
            <v>M3</v>
          </cell>
          <cell r="K31">
            <v>701589.14</v>
          </cell>
          <cell r="L31">
            <v>387277.21</v>
          </cell>
        </row>
        <row r="32">
          <cell r="B32">
            <v>5</v>
          </cell>
          <cell r="D32" t="str">
            <v>Pembesian untuk beton</v>
          </cell>
          <cell r="H32" t="str">
            <v>3/4 I.2(a)</v>
          </cell>
          <cell r="I32">
            <v>1.9319999999999999</v>
          </cell>
          <cell r="J32" t="str">
            <v>M3</v>
          </cell>
          <cell r="K32">
            <v>1446446</v>
          </cell>
          <cell r="L32">
            <v>2794533.67</v>
          </cell>
        </row>
        <row r="33">
          <cell r="D33" t="str">
            <v>SUB TOTAL  III</v>
          </cell>
          <cell r="L33">
            <v>18863370.109999999</v>
          </cell>
        </row>
        <row r="35">
          <cell r="B35" t="str">
            <v>IV</v>
          </cell>
          <cell r="D35" t="str">
            <v>PEKERJAAN PASANGAN</v>
          </cell>
        </row>
        <row r="36">
          <cell r="B36">
            <v>1</v>
          </cell>
          <cell r="D36" t="str">
            <v>Pasangan paving blok UNI untuk halaman parkir</v>
          </cell>
          <cell r="H36" t="str">
            <v>G.60.1(a)</v>
          </cell>
          <cell r="I36">
            <v>517</v>
          </cell>
          <cell r="J36" t="str">
            <v>M2</v>
          </cell>
          <cell r="K36">
            <v>78015.100000000006</v>
          </cell>
          <cell r="L36">
            <v>40333806.700000003</v>
          </cell>
        </row>
        <row r="37">
          <cell r="B37">
            <v>2</v>
          </cell>
          <cell r="D37" t="str">
            <v>Pasangan kanstin</v>
          </cell>
          <cell r="H37" t="str">
            <v>Supl.IX.3</v>
          </cell>
          <cell r="I37">
            <v>235</v>
          </cell>
          <cell r="J37" t="str">
            <v>M1</v>
          </cell>
          <cell r="K37">
            <v>31775.54</v>
          </cell>
          <cell r="L37">
            <v>7467251.9000000004</v>
          </cell>
        </row>
        <row r="38">
          <cell r="B38">
            <v>3</v>
          </cell>
          <cell r="D38" t="str">
            <v>Pasangan Batu muka pagar depan</v>
          </cell>
          <cell r="H38" t="str">
            <v>G.32m</v>
          </cell>
          <cell r="I38">
            <v>4.68</v>
          </cell>
          <cell r="J38" t="str">
            <v>M2</v>
          </cell>
          <cell r="K38">
            <v>54447.040000000001</v>
          </cell>
          <cell r="L38">
            <v>254812.15</v>
          </cell>
        </row>
        <row r="39">
          <cell r="B39">
            <v>4</v>
          </cell>
          <cell r="D39" t="str">
            <v>Profil semen pagar depan</v>
          </cell>
          <cell r="H39" t="str">
            <v>Supl.38</v>
          </cell>
          <cell r="I39">
            <v>46.8</v>
          </cell>
          <cell r="J39" t="str">
            <v>M1</v>
          </cell>
          <cell r="K39">
            <v>75102.25</v>
          </cell>
          <cell r="L39">
            <v>3514785.3</v>
          </cell>
        </row>
        <row r="40">
          <cell r="B40">
            <v>5</v>
          </cell>
          <cell r="D40" t="str">
            <v>Pasangan dinding bata adk.1:4</v>
          </cell>
          <cell r="H40" t="str">
            <v>G.33h+G.32a</v>
          </cell>
          <cell r="I40">
            <v>7.8029999999999999</v>
          </cell>
          <cell r="J40" t="str">
            <v>M3</v>
          </cell>
          <cell r="K40">
            <v>383258.81</v>
          </cell>
          <cell r="L40">
            <v>2990568.49</v>
          </cell>
        </row>
        <row r="41">
          <cell r="B41">
            <v>6</v>
          </cell>
          <cell r="D41" t="str">
            <v>Pasangan Plesteran adk.1:4</v>
          </cell>
          <cell r="H41" t="str">
            <v>G.50q+G.48</v>
          </cell>
          <cell r="I41">
            <v>156.06</v>
          </cell>
          <cell r="J41" t="str">
            <v>M2</v>
          </cell>
          <cell r="K41">
            <v>19133.61</v>
          </cell>
          <cell r="L41">
            <v>2985991.18</v>
          </cell>
        </row>
        <row r="42">
          <cell r="D42" t="str">
            <v>SUB TOTAL  IV</v>
          </cell>
          <cell r="L42">
            <v>57547215.719999999</v>
          </cell>
        </row>
        <row r="44">
          <cell r="B44" t="str">
            <v>V</v>
          </cell>
          <cell r="D44" t="str">
            <v>PEKERJAAN KAYU / PINTU DAN JENDELA</v>
          </cell>
        </row>
        <row r="45">
          <cell r="B45">
            <v>1</v>
          </cell>
          <cell r="D45" t="str">
            <v>Pek. Pintu Pagar</v>
          </cell>
          <cell r="H45" t="str">
            <v>Supl.BMPK.17</v>
          </cell>
          <cell r="I45">
            <v>7.15</v>
          </cell>
          <cell r="J45" t="str">
            <v>M2</v>
          </cell>
          <cell r="K45">
            <v>340533.33</v>
          </cell>
          <cell r="L45">
            <v>2434813.31</v>
          </cell>
        </row>
        <row r="46">
          <cell r="B46">
            <v>2</v>
          </cell>
          <cell r="D46" t="str">
            <v>Pek. Pagar BRC 6 mm</v>
          </cell>
          <cell r="H46" t="str">
            <v>dihitung</v>
          </cell>
          <cell r="I46">
            <v>64.8</v>
          </cell>
          <cell r="J46" t="str">
            <v>M2</v>
          </cell>
          <cell r="K46">
            <v>95000</v>
          </cell>
          <cell r="L46">
            <v>6156000</v>
          </cell>
        </row>
        <row r="47">
          <cell r="D47" t="str">
            <v>SUB TOTAL  V</v>
          </cell>
          <cell r="L47">
            <v>8590813.3100000005</v>
          </cell>
        </row>
        <row r="49">
          <cell r="B49" t="str">
            <v>VI</v>
          </cell>
          <cell r="D49" t="str">
            <v>PEKERJAAN  PENGECETAN</v>
          </cell>
        </row>
        <row r="50">
          <cell r="B50">
            <v>1</v>
          </cell>
          <cell r="D50" t="str">
            <v>Cat Dinding tembok</v>
          </cell>
          <cell r="H50" t="str">
            <v>G.53.1</v>
          </cell>
          <cell r="I50">
            <v>156.06</v>
          </cell>
          <cell r="J50" t="str">
            <v>M2</v>
          </cell>
          <cell r="K50">
            <v>7561</v>
          </cell>
          <cell r="L50">
            <v>1179969.6599999999</v>
          </cell>
        </row>
        <row r="51">
          <cell r="D51" t="str">
            <v>SUB TOTAL  VI</v>
          </cell>
          <cell r="L51">
            <v>1179969.6599999999</v>
          </cell>
        </row>
        <row r="52">
          <cell r="D52" t="str">
            <v>JUMLAH</v>
          </cell>
          <cell r="L52">
            <v>91453301.920000002</v>
          </cell>
        </row>
        <row r="53">
          <cell r="D53" t="str">
            <v>PPN (10% X A)</v>
          </cell>
          <cell r="L53">
            <v>9145330.1919999998</v>
          </cell>
        </row>
        <row r="54">
          <cell r="D54" t="str">
            <v>JUMLAH  (A+B)</v>
          </cell>
          <cell r="L54">
            <v>100598632.112</v>
          </cell>
        </row>
        <row r="55">
          <cell r="D55" t="str">
            <v>JUMLAH DIBULATKAN</v>
          </cell>
          <cell r="L55">
            <v>100598000</v>
          </cell>
        </row>
        <row r="56">
          <cell r="N56" t="str">
            <v>REKAPITULASI RENCANA ANGGARAN BIAYA</v>
          </cell>
        </row>
        <row r="57">
          <cell r="N57" t="str">
            <v>OWNER'S ESTIMATE</v>
          </cell>
        </row>
        <row r="59">
          <cell r="N59" t="str">
            <v>Kegiatan</v>
          </cell>
          <cell r="O59" t="str">
            <v>:</v>
          </cell>
          <cell r="P59" t="str">
            <v>Pembangunan / Pemagaran Gedung Kantor, Gedung Sekolah</v>
          </cell>
        </row>
        <row r="60">
          <cell r="N60" t="str">
            <v>Pekerjaan</v>
          </cell>
          <cell r="O60" t="str">
            <v>:</v>
          </cell>
          <cell r="P60" t="str">
            <v>Pemagaran dan Pemasangan Paving Block halaman Kantor Kecamatan Tanjung Seneng</v>
          </cell>
        </row>
        <row r="61">
          <cell r="N61" t="str">
            <v>Lokasi</v>
          </cell>
          <cell r="O61" t="str">
            <v>:</v>
          </cell>
          <cell r="P61" t="str">
            <v>Kota 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>PEKERJAAN PENDAHULUAN</v>
          </cell>
          <cell r="U67">
            <v>3840520</v>
          </cell>
        </row>
        <row r="68">
          <cell r="N68" t="str">
            <v>II</v>
          </cell>
          <cell r="P68" t="str">
            <v>PEKERJAAN  PERSIAPAN</v>
          </cell>
          <cell r="U68">
            <v>1431413.12</v>
          </cell>
        </row>
        <row r="69">
          <cell r="N69" t="str">
            <v>III</v>
          </cell>
          <cell r="P69" t="str">
            <v>PEKERJAAN BATU DAN BETON</v>
          </cell>
          <cell r="U69">
            <v>18863370.109999999</v>
          </cell>
        </row>
        <row r="70">
          <cell r="N70" t="str">
            <v>IV</v>
          </cell>
          <cell r="P70" t="str">
            <v>PEKERJAAN PASANGAN</v>
          </cell>
          <cell r="U70">
            <v>57547215.719999999</v>
          </cell>
        </row>
        <row r="71">
          <cell r="N71" t="str">
            <v>V</v>
          </cell>
          <cell r="P71" t="str">
            <v>PEKERJAAN KAYU / PINTU DAN JENDELA</v>
          </cell>
          <cell r="U71">
            <v>8590813.3100000005</v>
          </cell>
        </row>
        <row r="72">
          <cell r="N72" t="str">
            <v>VI</v>
          </cell>
          <cell r="P72" t="str">
            <v>PEKERJAAN  PENGECETAN</v>
          </cell>
          <cell r="U72">
            <v>1179969.6599999999</v>
          </cell>
        </row>
        <row r="73">
          <cell r="P73" t="str">
            <v>JUMLAH ( I  s/d.  VI)</v>
          </cell>
          <cell r="U73">
            <v>91453301.920000002</v>
          </cell>
        </row>
        <row r="74">
          <cell r="P74" t="str">
            <v>PPN 10%</v>
          </cell>
          <cell r="U74">
            <v>9145330.1919999998</v>
          </cell>
        </row>
        <row r="75">
          <cell r="P75" t="str">
            <v>TOTAL</v>
          </cell>
          <cell r="U75">
            <v>100598632.112</v>
          </cell>
        </row>
        <row r="76">
          <cell r="P76" t="str">
            <v>DIBULATKAN</v>
          </cell>
          <cell r="U76">
            <v>100598000</v>
          </cell>
        </row>
        <row r="78">
          <cell r="N78" t="str">
            <v>Terbilang</v>
          </cell>
          <cell r="O78" t="str">
            <v>:</v>
          </cell>
          <cell r="P78" t="str">
            <v>Seratus Juta Lima Ratus Sembilan Puluh Delapan Ribu Rupiah</v>
          </cell>
        </row>
        <row r="81">
          <cell r="R81" t="str">
            <v>Bandar Lampung, .................2006</v>
          </cell>
        </row>
        <row r="82">
          <cell r="N82" t="str">
            <v>Disetujui</v>
          </cell>
        </row>
        <row r="83">
          <cell r="N83" t="str">
            <v>Pejabat Pembuat Komitmen/Pimpinan Kegiatan</v>
          </cell>
          <cell r="R83" t="str">
            <v>PANITIA PELELANGAN</v>
          </cell>
        </row>
        <row r="89">
          <cell r="N89" t="str">
            <v>A  Z  W  A  R,ST</v>
          </cell>
          <cell r="R89" t="str">
            <v>FAISOL MUCHTAR,ST</v>
          </cell>
        </row>
        <row r="90">
          <cell r="N90" t="str">
            <v>NIP.460020553</v>
          </cell>
          <cell r="R90" t="str">
            <v>NIP. 460021411</v>
          </cell>
        </row>
      </sheetData>
      <sheetData sheetId="18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dan Pemasangan Paving Block SD Negeri 1 dan  SD Negeri 3 Palapa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950000</v>
          </cell>
          <cell r="L13">
            <v>950000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85.5</v>
          </cell>
          <cell r="J14" t="str">
            <v>M1</v>
          </cell>
          <cell r="K14">
            <v>26077.06</v>
          </cell>
          <cell r="L14">
            <v>2229588.63</v>
          </cell>
        </row>
        <row r="15">
          <cell r="B15">
            <v>3</v>
          </cell>
          <cell r="D15" t="str">
            <v>Pembersihan lokasi pekerjaan</v>
          </cell>
          <cell r="H15" t="str">
            <v>SNI-T-01-1991.1.5</v>
          </cell>
          <cell r="I15">
            <v>300</v>
          </cell>
          <cell r="J15" t="str">
            <v>M2</v>
          </cell>
          <cell r="K15">
            <v>3560</v>
          </cell>
          <cell r="L15">
            <v>1068000</v>
          </cell>
        </row>
        <row r="16">
          <cell r="B16">
            <v>4</v>
          </cell>
          <cell r="D16" t="str">
            <v>Pasang papan Nama Proyek</v>
          </cell>
          <cell r="H16" t="str">
            <v>Ls</v>
          </cell>
          <cell r="I16">
            <v>1</v>
          </cell>
          <cell r="J16" t="str">
            <v>Unit</v>
          </cell>
          <cell r="K16">
            <v>250000</v>
          </cell>
          <cell r="L16">
            <v>250000</v>
          </cell>
        </row>
        <row r="17">
          <cell r="B17">
            <v>5</v>
          </cell>
          <cell r="D17" t="str">
            <v>Biaya obat-obatan P 3 K</v>
          </cell>
          <cell r="H17" t="str">
            <v>Ls</v>
          </cell>
          <cell r="I17">
            <v>1</v>
          </cell>
          <cell r="J17" t="str">
            <v>Unit</v>
          </cell>
          <cell r="K17">
            <v>200000</v>
          </cell>
          <cell r="L17">
            <v>200000</v>
          </cell>
        </row>
        <row r="18">
          <cell r="B18">
            <v>6</v>
          </cell>
          <cell r="D18" t="str">
            <v>Foto Dokumentasi  0%, 50%, 100%</v>
          </cell>
          <cell r="H18" t="str">
            <v>Ls</v>
          </cell>
          <cell r="I18">
            <v>1</v>
          </cell>
          <cell r="J18" t="str">
            <v>Unit</v>
          </cell>
          <cell r="K18">
            <v>365000</v>
          </cell>
          <cell r="L18">
            <v>365000</v>
          </cell>
        </row>
        <row r="19">
          <cell r="B19">
            <v>7</v>
          </cell>
          <cell r="D19" t="str">
            <v>Mobilisasi</v>
          </cell>
          <cell r="H19" t="str">
            <v>Ls</v>
          </cell>
          <cell r="I19">
            <v>1</v>
          </cell>
          <cell r="J19" t="str">
            <v>Unit</v>
          </cell>
          <cell r="K19">
            <v>650000</v>
          </cell>
          <cell r="L19">
            <v>650000</v>
          </cell>
        </row>
        <row r="20">
          <cell r="D20" t="str">
            <v>SUB TOTAL  I</v>
          </cell>
          <cell r="L20">
            <v>5712588.6299999999</v>
          </cell>
        </row>
        <row r="22">
          <cell r="B22" t="str">
            <v>II</v>
          </cell>
          <cell r="D22" t="str">
            <v>PEKERJAAN  PERSIAPAN</v>
          </cell>
        </row>
        <row r="23">
          <cell r="B23">
            <v>1</v>
          </cell>
          <cell r="D23" t="str">
            <v>Bongkaran tembok</v>
          </cell>
          <cell r="H23" t="str">
            <v>L.3</v>
          </cell>
          <cell r="I23">
            <v>18.806000000000001</v>
          </cell>
          <cell r="J23" t="str">
            <v>M3</v>
          </cell>
          <cell r="K23">
            <v>116400</v>
          </cell>
          <cell r="L23">
            <v>2189018.4</v>
          </cell>
        </row>
        <row r="24">
          <cell r="B24">
            <v>2</v>
          </cell>
          <cell r="D24" t="str">
            <v>Galian tanah  pondasi</v>
          </cell>
          <cell r="H24" t="str">
            <v>A.1</v>
          </cell>
          <cell r="I24">
            <v>43.424999999999997</v>
          </cell>
          <cell r="J24" t="str">
            <v>M3</v>
          </cell>
          <cell r="K24">
            <v>19775</v>
          </cell>
          <cell r="L24">
            <v>858729.38</v>
          </cell>
        </row>
        <row r="25">
          <cell r="B25">
            <v>3</v>
          </cell>
          <cell r="D25" t="str">
            <v>Urugan tanah kembali</v>
          </cell>
          <cell r="H25" t="str">
            <v>A.16</v>
          </cell>
          <cell r="I25">
            <v>8.6850000000000005</v>
          </cell>
          <cell r="J25" t="str">
            <v>M3</v>
          </cell>
          <cell r="K25">
            <v>6660</v>
          </cell>
          <cell r="L25">
            <v>57842.1</v>
          </cell>
        </row>
        <row r="26">
          <cell r="B26">
            <v>4</v>
          </cell>
          <cell r="D26" t="str">
            <v>Timbunan pasir bawah pondasi menerus &amp; lantai</v>
          </cell>
          <cell r="H26" t="str">
            <v>A.18</v>
          </cell>
          <cell r="I26">
            <v>2.895</v>
          </cell>
          <cell r="J26" t="str">
            <v>M3</v>
          </cell>
          <cell r="K26">
            <v>146691.20000000001</v>
          </cell>
          <cell r="L26">
            <v>424671.02</v>
          </cell>
        </row>
        <row r="27">
          <cell r="D27" t="str">
            <v>SUB TOTAL  II</v>
          </cell>
          <cell r="L27">
            <v>3530260.9</v>
          </cell>
        </row>
        <row r="29">
          <cell r="B29" t="str">
            <v>III</v>
          </cell>
          <cell r="D29" t="str">
            <v>PEKERJAAN BATU DAN BETON</v>
          </cell>
        </row>
        <row r="30">
          <cell r="B30">
            <v>1</v>
          </cell>
          <cell r="D30" t="str">
            <v>Pasang Batu Kosong /Aamstamping</v>
          </cell>
          <cell r="H30" t="str">
            <v>G.2</v>
          </cell>
          <cell r="I30">
            <v>5.79</v>
          </cell>
          <cell r="J30" t="str">
            <v>M3</v>
          </cell>
          <cell r="K30">
            <v>222591</v>
          </cell>
          <cell r="L30">
            <v>1288801.8899999999</v>
          </cell>
        </row>
        <row r="31">
          <cell r="B31">
            <v>2</v>
          </cell>
          <cell r="D31" t="str">
            <v>Pasang pondasi batu belah putih Adk 1 : 3</v>
          </cell>
          <cell r="H31" t="str">
            <v>G.32h+G.26(b)</v>
          </cell>
          <cell r="I31">
            <v>26.055</v>
          </cell>
          <cell r="J31" t="str">
            <v>M3</v>
          </cell>
          <cell r="K31">
            <v>503127.02</v>
          </cell>
          <cell r="L31">
            <v>13108974.51</v>
          </cell>
        </row>
        <row r="32">
          <cell r="B32">
            <v>3</v>
          </cell>
          <cell r="D32" t="str">
            <v>Pasangan sloof`12/20, beton bertulang</v>
          </cell>
          <cell r="H32" t="str">
            <v>G.41</v>
          </cell>
          <cell r="I32">
            <v>2.3159999999999998</v>
          </cell>
          <cell r="J32" t="str">
            <v>M3</v>
          </cell>
          <cell r="K32">
            <v>701589.14</v>
          </cell>
          <cell r="L32">
            <v>1624880.45</v>
          </cell>
        </row>
        <row r="33">
          <cell r="B33">
            <v>4</v>
          </cell>
          <cell r="D33" t="str">
            <v>Pasangan kolom 15/20 beton bertulang</v>
          </cell>
          <cell r="H33" t="str">
            <v>G.41</v>
          </cell>
          <cell r="I33">
            <v>1.3859999999999999</v>
          </cell>
          <cell r="J33" t="str">
            <v>M3</v>
          </cell>
          <cell r="K33">
            <v>701589.14</v>
          </cell>
          <cell r="L33">
            <v>972402.55</v>
          </cell>
        </row>
        <row r="34">
          <cell r="B34">
            <v>5</v>
          </cell>
          <cell r="D34" t="str">
            <v>Pembesian untuk beton</v>
          </cell>
          <cell r="H34" t="str">
            <v>3/4 I.2(a)</v>
          </cell>
          <cell r="I34">
            <v>3.702</v>
          </cell>
          <cell r="J34" t="str">
            <v>M3</v>
          </cell>
          <cell r="K34">
            <v>1446446</v>
          </cell>
          <cell r="L34">
            <v>5354743.09</v>
          </cell>
        </row>
        <row r="35">
          <cell r="B35">
            <v>6</v>
          </cell>
          <cell r="D35" t="str">
            <v>Pek. Profil semen</v>
          </cell>
          <cell r="H35" t="str">
            <v>Supl.38</v>
          </cell>
          <cell r="I35">
            <v>98.7</v>
          </cell>
          <cell r="J35" t="str">
            <v>M3</v>
          </cell>
          <cell r="K35">
            <v>75102.25</v>
          </cell>
          <cell r="L35">
            <v>7412592.0800000001</v>
          </cell>
        </row>
        <row r="36">
          <cell r="D36" t="str">
            <v>SUB TOTAL  III</v>
          </cell>
          <cell r="L36">
            <v>29762394.57</v>
          </cell>
        </row>
        <row r="38">
          <cell r="B38" t="str">
            <v>IV</v>
          </cell>
          <cell r="D38" t="str">
            <v>PEKERJAAN PASANGAN</v>
          </cell>
        </row>
        <row r="39">
          <cell r="B39">
            <v>1</v>
          </cell>
          <cell r="D39" t="str">
            <v xml:space="preserve">Pasangan Pavong Block </v>
          </cell>
          <cell r="H39" t="str">
            <v>G.60.1(b)</v>
          </cell>
          <cell r="I39">
            <v>475.75</v>
          </cell>
          <cell r="J39" t="str">
            <v>M2</v>
          </cell>
          <cell r="K39">
            <v>56815.1</v>
          </cell>
          <cell r="L39">
            <v>27029783.829999998</v>
          </cell>
        </row>
        <row r="40">
          <cell r="B40">
            <v>2</v>
          </cell>
          <cell r="D40" t="str">
            <v>Pasangan kanstin</v>
          </cell>
          <cell r="H40" t="str">
            <v>Supl.IX.3</v>
          </cell>
          <cell r="I40">
            <v>146.5</v>
          </cell>
          <cell r="J40" t="str">
            <v>M1</v>
          </cell>
          <cell r="K40">
            <v>31775.54</v>
          </cell>
          <cell r="L40">
            <v>4655116.6100000003</v>
          </cell>
        </row>
        <row r="41">
          <cell r="B41">
            <v>3</v>
          </cell>
          <cell r="D41" t="str">
            <v>Pasangan dinding bata adk.1:4</v>
          </cell>
          <cell r="G41" t="str">
            <v xml:space="preserve"> </v>
          </cell>
          <cell r="H41" t="str">
            <v>G.33h+G.32a</v>
          </cell>
          <cell r="I41">
            <v>8.3625000000000007</v>
          </cell>
          <cell r="J41" t="str">
            <v>M3</v>
          </cell>
          <cell r="K41">
            <v>383258.81</v>
          </cell>
          <cell r="L41">
            <v>3205001.8</v>
          </cell>
        </row>
        <row r="42">
          <cell r="B42">
            <v>4</v>
          </cell>
          <cell r="D42" t="str">
            <v>Pasangan Plesteran adk.1:4</v>
          </cell>
          <cell r="H42" t="str">
            <v>G.50q+G.48</v>
          </cell>
          <cell r="I42">
            <v>167.25</v>
          </cell>
          <cell r="J42" t="str">
            <v>M2</v>
          </cell>
          <cell r="K42">
            <v>19133.61</v>
          </cell>
          <cell r="L42">
            <v>3200096.27</v>
          </cell>
        </row>
        <row r="43">
          <cell r="D43" t="str">
            <v>SUB TOTAL  IV</v>
          </cell>
          <cell r="L43">
            <v>38089998.509999998</v>
          </cell>
        </row>
        <row r="45">
          <cell r="B45" t="str">
            <v>V</v>
          </cell>
          <cell r="D45" t="str">
            <v>PEKERJAAN KAYU / PINTU DAN JENDELA</v>
          </cell>
        </row>
        <row r="46">
          <cell r="B46">
            <v>1</v>
          </cell>
          <cell r="D46" t="str">
            <v>Pasangan Pagar Pipa Besi</v>
          </cell>
          <cell r="H46" t="str">
            <v>dihitung</v>
          </cell>
          <cell r="I46">
            <v>35.325000000000003</v>
          </cell>
          <cell r="J46" t="str">
            <v>M2</v>
          </cell>
          <cell r="K46">
            <v>300000</v>
          </cell>
          <cell r="L46">
            <v>10597500</v>
          </cell>
        </row>
        <row r="47">
          <cell r="B47">
            <v>2</v>
          </cell>
          <cell r="D47" t="str">
            <v>Pasangan Pintu Pagar</v>
          </cell>
          <cell r="H47" t="str">
            <v>Supl.BMPK.17</v>
          </cell>
          <cell r="I47">
            <v>7.15</v>
          </cell>
          <cell r="J47" t="str">
            <v>M2</v>
          </cell>
          <cell r="K47">
            <v>340533.33</v>
          </cell>
          <cell r="L47">
            <v>2434813.31</v>
          </cell>
        </row>
        <row r="48">
          <cell r="D48" t="str">
            <v>SUB TOTAL  V</v>
          </cell>
          <cell r="L48">
            <v>13032313.310000001</v>
          </cell>
        </row>
        <row r="50">
          <cell r="B50" t="str">
            <v>VI</v>
          </cell>
          <cell r="D50" t="str">
            <v>PEKERJAAN  PENGECETAN</v>
          </cell>
        </row>
        <row r="51">
          <cell r="B51">
            <v>1</v>
          </cell>
          <cell r="D51" t="str">
            <v>Cat Pagar</v>
          </cell>
          <cell r="H51" t="str">
            <v>Supl.IX.2</v>
          </cell>
          <cell r="I51">
            <v>121.03574280000001</v>
          </cell>
          <cell r="J51" t="str">
            <v>M2</v>
          </cell>
          <cell r="K51">
            <v>16798.75</v>
          </cell>
          <cell r="L51">
            <v>2033249.18</v>
          </cell>
        </row>
        <row r="52">
          <cell r="B52">
            <v>2</v>
          </cell>
          <cell r="D52" t="str">
            <v>Cat Dinding tembok</v>
          </cell>
          <cell r="H52" t="str">
            <v>G.53.1</v>
          </cell>
          <cell r="I52">
            <v>167.25</v>
          </cell>
          <cell r="J52" t="str">
            <v>M2</v>
          </cell>
          <cell r="K52">
            <v>7561</v>
          </cell>
          <cell r="L52">
            <v>1264577.25</v>
          </cell>
        </row>
        <row r="53">
          <cell r="D53" t="str">
            <v>SUB TOTAL  VI</v>
          </cell>
          <cell r="L53">
            <v>3297826.4299999997</v>
          </cell>
        </row>
        <row r="54">
          <cell r="D54" t="str">
            <v>JUMLAH</v>
          </cell>
          <cell r="L54">
            <v>93425382.349999994</v>
          </cell>
        </row>
        <row r="55">
          <cell r="D55" t="str">
            <v>PPN (10% X A)</v>
          </cell>
          <cell r="L55">
            <v>9342538.2349999994</v>
          </cell>
        </row>
        <row r="56">
          <cell r="D56" t="str">
            <v>JUMLAH  (A+B)</v>
          </cell>
          <cell r="L56">
            <v>102767920.58499999</v>
          </cell>
        </row>
        <row r="57">
          <cell r="D57" t="str">
            <v>JUMLAH DIBULATKAN</v>
          </cell>
          <cell r="L57">
            <v>102767000</v>
          </cell>
        </row>
        <row r="58">
          <cell r="N58" t="str">
            <v>REKAPITULASI RENCANA ANGGARAN BIAYA</v>
          </cell>
        </row>
        <row r="59">
          <cell r="N59" t="str">
            <v>OWNER'S ESTIMATE</v>
          </cell>
        </row>
        <row r="61">
          <cell r="N61" t="str">
            <v>Kegiatan</v>
          </cell>
          <cell r="O61" t="str">
            <v>:</v>
          </cell>
          <cell r="P61" t="str">
            <v>Pembangunan / Pemagaran Gedung Kantor, Gedung Sekolah</v>
          </cell>
        </row>
        <row r="62">
          <cell r="N62" t="str">
            <v>Pekerjaan</v>
          </cell>
          <cell r="O62" t="str">
            <v>:</v>
          </cell>
          <cell r="P62" t="str">
            <v>Pemagaran dan Pemasangan Paving Block SD Negeri 1 dan  SD Negeri 3 Palapa</v>
          </cell>
        </row>
        <row r="63">
          <cell r="N63" t="str">
            <v>Lokasi</v>
          </cell>
          <cell r="O63" t="str">
            <v>:</v>
          </cell>
          <cell r="P63" t="str">
            <v>Kota Bandar Lampung</v>
          </cell>
        </row>
        <row r="64">
          <cell r="N64" t="str">
            <v>Tahun Anggaran</v>
          </cell>
          <cell r="O64" t="str">
            <v>:</v>
          </cell>
          <cell r="P64" t="str">
            <v>2006</v>
          </cell>
        </row>
        <row r="66">
          <cell r="N66" t="str">
            <v>NO.</v>
          </cell>
          <cell r="O66" t="str">
            <v>URAIAN  PEKERJAAN</v>
          </cell>
          <cell r="U66" t="str">
            <v>TOTAL</v>
          </cell>
        </row>
        <row r="67">
          <cell r="U67" t="str">
            <v>HARGA</v>
          </cell>
        </row>
        <row r="68">
          <cell r="U68" t="str">
            <v>(Rp)</v>
          </cell>
        </row>
        <row r="69">
          <cell r="N69" t="str">
            <v>I</v>
          </cell>
          <cell r="P69" t="str">
            <v>PEKERJAAN PENDAHULUAN</v>
          </cell>
          <cell r="U69">
            <v>5712588.6299999999</v>
          </cell>
        </row>
        <row r="70">
          <cell r="N70" t="str">
            <v>II</v>
          </cell>
          <cell r="P70" t="str">
            <v>PEKERJAAN  PERSIAPAN</v>
          </cell>
          <cell r="U70">
            <v>3530260.9</v>
          </cell>
        </row>
        <row r="71">
          <cell r="N71" t="str">
            <v>III</v>
          </cell>
          <cell r="P71" t="str">
            <v>PEKERJAAN BATU DAN BETON</v>
          </cell>
          <cell r="U71">
            <v>29762394.57</v>
          </cell>
        </row>
        <row r="72">
          <cell r="N72" t="str">
            <v>IV</v>
          </cell>
          <cell r="P72" t="str">
            <v>PEKERJAAN PASANGAN</v>
          </cell>
          <cell r="U72">
            <v>38089998.509999998</v>
          </cell>
        </row>
        <row r="73">
          <cell r="N73" t="str">
            <v>V</v>
          </cell>
          <cell r="P73" t="str">
            <v>PEKERJAAN KAYU / PINTU DAN JENDELA</v>
          </cell>
          <cell r="U73">
            <v>13032313.310000001</v>
          </cell>
        </row>
        <row r="74">
          <cell r="N74" t="str">
            <v>VI</v>
          </cell>
          <cell r="P74" t="str">
            <v>PEKERJAAN  PENGECETAN</v>
          </cell>
          <cell r="U74">
            <v>3297826.4299999997</v>
          </cell>
        </row>
        <row r="75">
          <cell r="P75" t="str">
            <v>JUMLAH ( I  s/d.  VI)</v>
          </cell>
          <cell r="U75">
            <v>93425382.349999994</v>
          </cell>
        </row>
        <row r="76">
          <cell r="P76" t="str">
            <v>PPN 10%</v>
          </cell>
          <cell r="U76">
            <v>9342538.2349999994</v>
          </cell>
        </row>
        <row r="77">
          <cell r="P77" t="str">
            <v>TOTAL</v>
          </cell>
          <cell r="U77">
            <v>102767920.58499999</v>
          </cell>
        </row>
        <row r="78">
          <cell r="P78" t="str">
            <v>DIBULATKAN</v>
          </cell>
          <cell r="U78">
            <v>102767000</v>
          </cell>
        </row>
        <row r="80">
          <cell r="N80" t="str">
            <v>Terbilang</v>
          </cell>
          <cell r="O80" t="str">
            <v>:</v>
          </cell>
          <cell r="P80" t="str">
            <v>Seratus Dua Juta Tujuh Ratus Enam Puluh Tujuh Ribu Rupiah</v>
          </cell>
        </row>
        <row r="83">
          <cell r="R83" t="str">
            <v>Bandar Lampung, .................2006</v>
          </cell>
        </row>
        <row r="84">
          <cell r="N84" t="str">
            <v>Disetujui</v>
          </cell>
        </row>
        <row r="85">
          <cell r="N85" t="str">
            <v>Pejabat Pembuat Komitmen/Pimpinan Kegiatan</v>
          </cell>
          <cell r="R85" t="str">
            <v>PANITIA PELELANGAN</v>
          </cell>
        </row>
        <row r="91">
          <cell r="N91" t="str">
            <v>A  Z  W  A  R,ST</v>
          </cell>
          <cell r="R91" t="str">
            <v>FAISOL MUCHTAR,ST</v>
          </cell>
        </row>
        <row r="92">
          <cell r="N92" t="str">
            <v>NIP.460020553</v>
          </cell>
          <cell r="R92" t="str">
            <v>NIP. 460021411</v>
          </cell>
        </row>
      </sheetData>
      <sheetData sheetId="19" refreshError="1">
        <row r="1">
          <cell r="B1" t="str">
            <v>RENCANA ANGGARAN BIAYA</v>
          </cell>
        </row>
        <row r="2">
          <cell r="B2" t="str">
            <v>OWNER'S ESTIMATE</v>
          </cell>
        </row>
        <row r="4">
          <cell r="B4" t="str">
            <v>Kegiatan</v>
          </cell>
          <cell r="E4" t="str">
            <v>:</v>
          </cell>
          <cell r="F4" t="str">
            <v>Pembangunan / Pemagaran Gedung Kantor, Gedung Sekolah</v>
          </cell>
        </row>
        <row r="5">
          <cell r="B5" t="str">
            <v>Pekerjaan</v>
          </cell>
          <cell r="E5" t="str">
            <v>:</v>
          </cell>
          <cell r="F5" t="str">
            <v>Pemagaran Work Shop Dinas BMP Kota Bandar Lampung</v>
          </cell>
        </row>
        <row r="6">
          <cell r="B6" t="str">
            <v>Lokasi</v>
          </cell>
          <cell r="E6" t="str">
            <v>:</v>
          </cell>
          <cell r="F6" t="str">
            <v>Kota Bandar Lampung</v>
          </cell>
        </row>
        <row r="7">
          <cell r="B7" t="str">
            <v>Tahun Anggaran</v>
          </cell>
          <cell r="E7" t="str">
            <v>:</v>
          </cell>
          <cell r="F7" t="str">
            <v>2006</v>
          </cell>
        </row>
        <row r="9">
          <cell r="B9" t="str">
            <v>NO</v>
          </cell>
          <cell r="C9" t="str">
            <v>PEKERJAAN</v>
          </cell>
          <cell r="H9" t="str">
            <v>ANALISA</v>
          </cell>
          <cell r="I9" t="str">
            <v>VOLUME</v>
          </cell>
          <cell r="K9" t="str">
            <v>H.SATUAN</v>
          </cell>
          <cell r="L9" t="str">
            <v>JUMLAH HARGA</v>
          </cell>
        </row>
        <row r="10">
          <cell r="K10" t="str">
            <v>( Rp )</v>
          </cell>
          <cell r="L10" t="str">
            <v>( Rp )</v>
          </cell>
        </row>
        <row r="12">
          <cell r="B12" t="str">
            <v>I</v>
          </cell>
          <cell r="D12" t="str">
            <v>PEKERJAAN PENDAHULUAN</v>
          </cell>
        </row>
        <row r="13">
          <cell r="B13">
            <v>1</v>
          </cell>
          <cell r="D13" t="str">
            <v>Sewa Direksikeet</v>
          </cell>
          <cell r="H13" t="str">
            <v>Ls</v>
          </cell>
          <cell r="I13">
            <v>1</v>
          </cell>
          <cell r="J13" t="str">
            <v>Unit</v>
          </cell>
          <cell r="K13">
            <v>750000</v>
          </cell>
          <cell r="L13">
            <v>750000</v>
          </cell>
        </row>
        <row r="14">
          <cell r="B14">
            <v>2</v>
          </cell>
          <cell r="D14" t="str">
            <v>Pengukuran</v>
          </cell>
          <cell r="H14" t="str">
            <v>SNI-T-01-1991.1.6</v>
          </cell>
          <cell r="I14">
            <v>600</v>
          </cell>
          <cell r="J14" t="str">
            <v>M1</v>
          </cell>
          <cell r="K14">
            <v>26077.06</v>
          </cell>
          <cell r="L14">
            <v>15646236</v>
          </cell>
        </row>
        <row r="15">
          <cell r="B15">
            <v>3</v>
          </cell>
          <cell r="D15" t="str">
            <v>Pasang papan Nama Proyek</v>
          </cell>
          <cell r="H15" t="str">
            <v>Ls</v>
          </cell>
          <cell r="I15">
            <v>1</v>
          </cell>
          <cell r="J15" t="str">
            <v>Unit</v>
          </cell>
          <cell r="K15">
            <v>250000</v>
          </cell>
          <cell r="L15">
            <v>250000</v>
          </cell>
        </row>
        <row r="16">
          <cell r="B16">
            <v>4</v>
          </cell>
          <cell r="D16" t="str">
            <v>Biaya obat-obatan P 3 K</v>
          </cell>
          <cell r="H16" t="str">
            <v>Ls</v>
          </cell>
          <cell r="I16">
            <v>1</v>
          </cell>
          <cell r="J16" t="str">
            <v>Unit</v>
          </cell>
          <cell r="K16">
            <v>200000</v>
          </cell>
          <cell r="L16">
            <v>200000</v>
          </cell>
        </row>
        <row r="17">
          <cell r="B17">
            <v>5</v>
          </cell>
          <cell r="D17" t="str">
            <v>Foto Dokumentasi  0%, 50%, 100%</v>
          </cell>
          <cell r="H17" t="str">
            <v>Ls</v>
          </cell>
          <cell r="I17">
            <v>1</v>
          </cell>
          <cell r="J17" t="str">
            <v>Unit</v>
          </cell>
          <cell r="K17">
            <v>300000</v>
          </cell>
          <cell r="L17">
            <v>300000</v>
          </cell>
        </row>
        <row r="18">
          <cell r="B18">
            <v>6</v>
          </cell>
          <cell r="D18" t="str">
            <v>Mobilisasi</v>
          </cell>
          <cell r="H18" t="str">
            <v>Ls</v>
          </cell>
          <cell r="I18">
            <v>1</v>
          </cell>
          <cell r="J18" t="str">
            <v>Unit</v>
          </cell>
          <cell r="K18">
            <v>500000</v>
          </cell>
          <cell r="L18">
            <v>500000</v>
          </cell>
        </row>
        <row r="19">
          <cell r="D19" t="str">
            <v>SUB TOTAL  I</v>
          </cell>
          <cell r="L19">
            <v>17646236</v>
          </cell>
        </row>
        <row r="21">
          <cell r="B21" t="str">
            <v>II</v>
          </cell>
          <cell r="D21" t="str">
            <v>PEKERJAAN  PERSIAPAN</v>
          </cell>
        </row>
        <row r="22">
          <cell r="B22">
            <v>1</v>
          </cell>
          <cell r="D22" t="str">
            <v>Bongkaran Tembok</v>
          </cell>
          <cell r="H22" t="str">
            <v>L.3</v>
          </cell>
          <cell r="I22">
            <v>97.6</v>
          </cell>
          <cell r="J22" t="str">
            <v>M3</v>
          </cell>
          <cell r="K22">
            <v>116400</v>
          </cell>
          <cell r="L22">
            <v>11360640</v>
          </cell>
        </row>
        <row r="23">
          <cell r="D23" t="str">
            <v>SUB TOTAL  II</v>
          </cell>
          <cell r="L23">
            <v>11360640</v>
          </cell>
        </row>
        <row r="25">
          <cell r="B25" t="str">
            <v>III</v>
          </cell>
          <cell r="D25" t="str">
            <v>PEKERJAAN BATU DAN BETON</v>
          </cell>
        </row>
        <row r="26">
          <cell r="B26">
            <v>1</v>
          </cell>
          <cell r="D26" t="str">
            <v>Pekerjaan Profil semen</v>
          </cell>
          <cell r="H26" t="str">
            <v>Supl.38</v>
          </cell>
          <cell r="I26">
            <v>238</v>
          </cell>
          <cell r="J26" t="str">
            <v>M1</v>
          </cell>
          <cell r="K26">
            <v>75102.25</v>
          </cell>
          <cell r="L26">
            <v>17874335.5</v>
          </cell>
        </row>
        <row r="27">
          <cell r="B27">
            <v>2</v>
          </cell>
          <cell r="D27" t="str">
            <v>Pasang Sloof 15/20, Beton Bertulang</v>
          </cell>
          <cell r="H27" t="str">
            <v>G.41</v>
          </cell>
          <cell r="I27">
            <v>17.64</v>
          </cell>
          <cell r="J27" t="str">
            <v>M3</v>
          </cell>
          <cell r="K27">
            <v>701589.14</v>
          </cell>
          <cell r="L27">
            <v>12376032.43</v>
          </cell>
        </row>
        <row r="28">
          <cell r="B28">
            <v>3</v>
          </cell>
          <cell r="D28" t="str">
            <v>Pasang Kolom 15/20 Beton Bertulang</v>
          </cell>
          <cell r="H28" t="str">
            <v>G.41</v>
          </cell>
          <cell r="I28">
            <v>6.75</v>
          </cell>
          <cell r="J28" t="str">
            <v>M3</v>
          </cell>
          <cell r="K28">
            <v>701589.14</v>
          </cell>
          <cell r="L28">
            <v>4735726.7</v>
          </cell>
        </row>
        <row r="29">
          <cell r="B29">
            <v>4</v>
          </cell>
          <cell r="D29" t="str">
            <v>Jembatan</v>
          </cell>
          <cell r="H29" t="str">
            <v>G.41</v>
          </cell>
          <cell r="I29">
            <v>0.72</v>
          </cell>
          <cell r="J29" t="str">
            <v>M3</v>
          </cell>
          <cell r="K29">
            <v>701589.14</v>
          </cell>
          <cell r="L29">
            <v>505144.18</v>
          </cell>
        </row>
        <row r="30">
          <cell r="B30">
            <v>5</v>
          </cell>
          <cell r="D30" t="str">
            <v>Pembesian untuk beton</v>
          </cell>
          <cell r="H30" t="str">
            <v>3/4 I.2(a)</v>
          </cell>
          <cell r="I30">
            <v>25.11</v>
          </cell>
          <cell r="J30" t="str">
            <v>M3</v>
          </cell>
          <cell r="K30">
            <v>1446446</v>
          </cell>
          <cell r="L30">
            <v>36320259.060000002</v>
          </cell>
        </row>
        <row r="31">
          <cell r="B31">
            <v>6</v>
          </cell>
          <cell r="D31" t="str">
            <v>Bekisting untuk beton</v>
          </cell>
          <cell r="H31" t="str">
            <v>F.8</v>
          </cell>
          <cell r="I31">
            <v>0.72</v>
          </cell>
          <cell r="J31" t="str">
            <v>M3</v>
          </cell>
          <cell r="K31">
            <v>1002880</v>
          </cell>
          <cell r="L31">
            <v>722073.59999999998</v>
          </cell>
        </row>
        <row r="32">
          <cell r="D32" t="str">
            <v>SUB TOTAL  III</v>
          </cell>
          <cell r="L32">
            <v>72533571.469999999</v>
          </cell>
        </row>
        <row r="34">
          <cell r="B34" t="str">
            <v>IV</v>
          </cell>
          <cell r="D34" t="str">
            <v>PEKERJAAN PASANGAN</v>
          </cell>
        </row>
        <row r="35">
          <cell r="B35">
            <v>1</v>
          </cell>
          <cell r="D35" t="str">
            <v>Pasangan dinding bata adk.1:4</v>
          </cell>
          <cell r="G35" t="str">
            <v xml:space="preserve"> </v>
          </cell>
          <cell r="H35" t="str">
            <v>G.33h+G.32a</v>
          </cell>
          <cell r="I35">
            <v>73.358999999999995</v>
          </cell>
          <cell r="J35" t="str">
            <v>M3</v>
          </cell>
          <cell r="K35">
            <v>383258.81</v>
          </cell>
          <cell r="L35">
            <v>28115483.039999999</v>
          </cell>
        </row>
        <row r="36">
          <cell r="B36">
            <v>2</v>
          </cell>
          <cell r="D36" t="str">
            <v>Pasangan Plesteran adk.1:4</v>
          </cell>
          <cell r="H36" t="str">
            <v>G.50q+G.48</v>
          </cell>
          <cell r="I36">
            <v>1467.18</v>
          </cell>
          <cell r="J36" t="str">
            <v>M2</v>
          </cell>
          <cell r="K36">
            <v>19133.61</v>
          </cell>
          <cell r="L36">
            <v>28072449.920000002</v>
          </cell>
        </row>
        <row r="37">
          <cell r="D37" t="str">
            <v>SUB TOTAL  IV</v>
          </cell>
          <cell r="L37">
            <v>56187932.960000001</v>
          </cell>
        </row>
        <row r="39">
          <cell r="B39" t="str">
            <v>V</v>
          </cell>
          <cell r="D39" t="str">
            <v>PEKERJAAN KAYU / PINTU DAN JENDELA</v>
          </cell>
        </row>
        <row r="40">
          <cell r="B40">
            <v>1</v>
          </cell>
          <cell r="D40" t="str">
            <v>Pek. Pintu Pagar</v>
          </cell>
          <cell r="H40" t="str">
            <v>Supl.BMPK.17</v>
          </cell>
          <cell r="I40">
            <v>19.5</v>
          </cell>
          <cell r="J40" t="str">
            <v>M2</v>
          </cell>
          <cell r="K40">
            <v>340533.33</v>
          </cell>
          <cell r="L40">
            <v>6640399.9400000004</v>
          </cell>
        </row>
        <row r="41">
          <cell r="B41">
            <v>2</v>
          </cell>
          <cell r="D41" t="str">
            <v>Pek. Pagar Besi</v>
          </cell>
          <cell r="H41" t="str">
            <v>dihitung</v>
          </cell>
          <cell r="I41">
            <v>141</v>
          </cell>
          <cell r="J41" t="str">
            <v>M2</v>
          </cell>
          <cell r="K41">
            <v>200000</v>
          </cell>
          <cell r="L41">
            <v>28200000</v>
          </cell>
        </row>
        <row r="42">
          <cell r="D42" t="str">
            <v>SUB TOTAL  V</v>
          </cell>
          <cell r="L42">
            <v>34840399.939999998</v>
          </cell>
        </row>
        <row r="44">
          <cell r="B44" t="str">
            <v>VI</v>
          </cell>
          <cell r="D44" t="str">
            <v>PEKERJAAN  PENGECETAN</v>
          </cell>
        </row>
        <row r="45">
          <cell r="B45">
            <v>1</v>
          </cell>
          <cell r="D45" t="str">
            <v>Cat Besi Tembok</v>
          </cell>
          <cell r="H45" t="str">
            <v>Supl.IX.2</v>
          </cell>
          <cell r="I45">
            <v>71.358999999999995</v>
          </cell>
          <cell r="J45" t="str">
            <v>M2</v>
          </cell>
          <cell r="K45">
            <v>16798.75</v>
          </cell>
          <cell r="L45">
            <v>1198742</v>
          </cell>
        </row>
        <row r="46">
          <cell r="B46">
            <v>2</v>
          </cell>
          <cell r="D46" t="str">
            <v>Cat Dinding pagar</v>
          </cell>
          <cell r="H46" t="str">
            <v>G.53.1</v>
          </cell>
          <cell r="I46">
            <v>1467.18</v>
          </cell>
          <cell r="J46" t="str">
            <v>M2</v>
          </cell>
          <cell r="K46">
            <v>7561</v>
          </cell>
          <cell r="L46">
            <v>11093347.98</v>
          </cell>
        </row>
        <row r="47">
          <cell r="D47" t="str">
            <v>SUB TOTAL  VI</v>
          </cell>
          <cell r="L47">
            <v>12292089.98</v>
          </cell>
        </row>
        <row r="48">
          <cell r="D48" t="str">
            <v>JUMLAH</v>
          </cell>
          <cell r="L48">
            <v>204860870.34999999</v>
          </cell>
        </row>
        <row r="49">
          <cell r="D49" t="str">
            <v>PPN (10% X A)</v>
          </cell>
          <cell r="L49">
            <v>20486087.035</v>
          </cell>
        </row>
        <row r="50">
          <cell r="D50" t="str">
            <v>JUMLAH  (A+B)</v>
          </cell>
          <cell r="L50">
            <v>225346957.38499999</v>
          </cell>
        </row>
        <row r="51">
          <cell r="D51" t="str">
            <v>JUMLAH DIBULATKAN</v>
          </cell>
          <cell r="L51">
            <v>225346000</v>
          </cell>
        </row>
        <row r="52">
          <cell r="N52" t="str">
            <v>REKAPITULASI RENCANA ANGGARAN BIAYA</v>
          </cell>
        </row>
        <row r="53">
          <cell r="N53" t="str">
            <v>OWNER'S ESTIMATE</v>
          </cell>
        </row>
        <row r="55">
          <cell r="N55" t="str">
            <v>Kegiatan</v>
          </cell>
          <cell r="O55" t="str">
            <v>:</v>
          </cell>
          <cell r="P55" t="str">
            <v>Pembangunan / Pemagaran Gedung Kantor, Gedung Sekolah</v>
          </cell>
        </row>
        <row r="56">
          <cell r="N56" t="str">
            <v>Pekerjaan</v>
          </cell>
          <cell r="O56" t="str">
            <v>:</v>
          </cell>
          <cell r="P56" t="str">
            <v>Pemagaran Work Shop Dinas BMP Kota Bandar Lampung</v>
          </cell>
        </row>
        <row r="57">
          <cell r="N57" t="str">
            <v>Lokasi</v>
          </cell>
          <cell r="O57" t="str">
            <v>:</v>
          </cell>
          <cell r="P57" t="str">
            <v>Kota Bandar Lampung</v>
          </cell>
        </row>
        <row r="58">
          <cell r="N58" t="str">
            <v>Tahun Anggaran</v>
          </cell>
          <cell r="O58" t="str">
            <v>:</v>
          </cell>
          <cell r="P58" t="str">
            <v>2006</v>
          </cell>
        </row>
        <row r="60">
          <cell r="N60" t="str">
            <v>NO.</v>
          </cell>
          <cell r="O60" t="str">
            <v>URAIAN  PEKERJAAN</v>
          </cell>
          <cell r="U60" t="str">
            <v>TOTAL</v>
          </cell>
        </row>
        <row r="61">
          <cell r="U61" t="str">
            <v>HARGA</v>
          </cell>
        </row>
        <row r="62">
          <cell r="U62" t="str">
            <v>(Rp)</v>
          </cell>
        </row>
        <row r="63">
          <cell r="N63" t="str">
            <v>I</v>
          </cell>
          <cell r="P63" t="str">
            <v>PEKERJAAN PENDAHULUAN</v>
          </cell>
          <cell r="U63">
            <v>17646236</v>
          </cell>
        </row>
        <row r="64">
          <cell r="N64" t="str">
            <v>II</v>
          </cell>
          <cell r="P64" t="str">
            <v>PEKERJAAN  PERSIAPAN</v>
          </cell>
          <cell r="U64">
            <v>11360640</v>
          </cell>
        </row>
        <row r="65">
          <cell r="N65" t="str">
            <v>III</v>
          </cell>
          <cell r="P65" t="str">
            <v>PEKERJAAN BATU DAN BETON</v>
          </cell>
          <cell r="U65">
            <v>72533571.469999999</v>
          </cell>
        </row>
        <row r="66">
          <cell r="N66" t="str">
            <v>IV</v>
          </cell>
          <cell r="P66" t="str">
            <v>PEKERJAAN PASANGAN</v>
          </cell>
          <cell r="U66">
            <v>56187932.960000001</v>
          </cell>
        </row>
        <row r="67">
          <cell r="N67" t="str">
            <v>V</v>
          </cell>
          <cell r="P67" t="str">
            <v>PEKERJAAN KAYU / PINTU DAN JENDELA</v>
          </cell>
          <cell r="U67">
            <v>34840399.939999998</v>
          </cell>
        </row>
        <row r="68">
          <cell r="N68" t="str">
            <v>VI</v>
          </cell>
          <cell r="P68" t="str">
            <v>PEKERJAAN  PENGECETAN</v>
          </cell>
          <cell r="U68">
            <v>12292089.98</v>
          </cell>
        </row>
        <row r="69">
          <cell r="P69" t="str">
            <v>JUMLAH ( I  s/d.  VI)</v>
          </cell>
          <cell r="U69">
            <v>204860870.34999999</v>
          </cell>
        </row>
        <row r="70">
          <cell r="P70" t="str">
            <v>PPN 10%</v>
          </cell>
          <cell r="U70">
            <v>20486087.035</v>
          </cell>
        </row>
        <row r="71">
          <cell r="P71" t="str">
            <v>TOTAL</v>
          </cell>
          <cell r="U71">
            <v>225346957.38499999</v>
          </cell>
        </row>
        <row r="72">
          <cell r="P72" t="str">
            <v>DIBULATKAN</v>
          </cell>
          <cell r="U72">
            <v>225346000</v>
          </cell>
        </row>
        <row r="74">
          <cell r="N74" t="str">
            <v>Terbilang</v>
          </cell>
          <cell r="O74" t="str">
            <v>:</v>
          </cell>
          <cell r="P74" t="str">
            <v>Dua Ratus Dua Puluh Lima Juta Tiga Ratus Empat Puluh Enam Ribu Rupiah</v>
          </cell>
        </row>
        <row r="77">
          <cell r="R77" t="str">
            <v>Bandar Lampung, .................2006</v>
          </cell>
        </row>
        <row r="78">
          <cell r="N78" t="str">
            <v>Disetujui</v>
          </cell>
        </row>
        <row r="79">
          <cell r="N79" t="str">
            <v>Pejabat Pembuat Komitmen/Pimpinan Kegiatan</v>
          </cell>
          <cell r="R79" t="str">
            <v>PANITIA PELELANGAN</v>
          </cell>
        </row>
        <row r="85">
          <cell r="N85" t="str">
            <v>A  Z  W  A  R,ST</v>
          </cell>
          <cell r="R85" t="str">
            <v>FAISOL MUCHTAR,ST</v>
          </cell>
        </row>
        <row r="86">
          <cell r="N86" t="str">
            <v>NIP.460020553</v>
          </cell>
          <cell r="R86" t="str">
            <v>NIP. 460021411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.SNI"/>
      <sheetName val="an-kusen"/>
      <sheetName val="An.kusen"/>
      <sheetName val="foto"/>
      <sheetName val="data"/>
      <sheetName val="HBU"/>
      <sheetName val="ANALISA ALUM karyadarma"/>
      <sheetName val="rekap anal"/>
      <sheetName val="BACK UP"/>
      <sheetName val="Sheet2"/>
      <sheetName val="HSPK-PUCK"/>
      <sheetName val="har_sat_R (2)"/>
      <sheetName val="ANALIS asli (2)"/>
      <sheetName val="RAB (2)"/>
      <sheetName val="REKAB (2)"/>
      <sheetName val="ANHS"/>
      <sheetName val="RAB"/>
      <sheetName val="RAB2"/>
      <sheetName val="RKP"/>
      <sheetName val="time"/>
      <sheetName val="hit.bck"/>
      <sheetName val="1"/>
      <sheetName val="2"/>
      <sheetName val="3"/>
      <sheetName val="4"/>
      <sheetName val="5"/>
      <sheetName val="6"/>
      <sheetName val="hf"/>
      <sheetName val="h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H13" t="str">
            <v>SATUAN</v>
          </cell>
          <cell r="I13" t="str">
            <v>HARGA SAT. (Rp.)</v>
          </cell>
        </row>
        <row r="14">
          <cell r="H14">
            <v>3</v>
          </cell>
          <cell r="I14">
            <v>4</v>
          </cell>
        </row>
        <row r="15">
          <cell r="D15" t="str">
            <v>BAHAN  PASANGAN &amp; BETON</v>
          </cell>
          <cell r="H15" t="str">
            <v xml:space="preserve"> </v>
          </cell>
          <cell r="I15" t="str">
            <v xml:space="preserve"> </v>
          </cell>
        </row>
        <row r="16">
          <cell r="D16" t="str">
            <v>PB HITAM</v>
          </cell>
          <cell r="H16" t="str">
            <v>M3</v>
          </cell>
          <cell r="I16">
            <v>355000</v>
          </cell>
        </row>
        <row r="17">
          <cell r="D17" t="str">
            <v>PB LOKAL</v>
          </cell>
          <cell r="H17" t="str">
            <v>M3</v>
          </cell>
          <cell r="I17">
            <v>120000</v>
          </cell>
        </row>
        <row r="18">
          <cell r="D18" t="str">
            <v>PB</v>
          </cell>
          <cell r="H18" t="str">
            <v>M3</v>
          </cell>
          <cell r="I18">
            <v>120000</v>
          </cell>
        </row>
        <row r="19">
          <cell r="D19" t="str">
            <v>PP</v>
          </cell>
          <cell r="H19" t="str">
            <v>M3</v>
          </cell>
          <cell r="I19">
            <v>120000</v>
          </cell>
        </row>
        <row r="20">
          <cell r="D20" t="str">
            <v>PU</v>
          </cell>
          <cell r="H20" t="str">
            <v>M3</v>
          </cell>
          <cell r="I20">
            <v>90000</v>
          </cell>
        </row>
        <row r="21">
          <cell r="D21" t="str">
            <v>TANAH URUG</v>
          </cell>
          <cell r="H21" t="str">
            <v>M3</v>
          </cell>
          <cell r="I21">
            <v>50000</v>
          </cell>
        </row>
        <row r="22">
          <cell r="D22" t="str">
            <v>SIRTU</v>
          </cell>
          <cell r="H22" t="str">
            <v>M3</v>
          </cell>
          <cell r="I22">
            <v>75000</v>
          </cell>
        </row>
        <row r="23">
          <cell r="D23" t="str">
            <v>PC</v>
          </cell>
          <cell r="H23" t="str">
            <v>KG</v>
          </cell>
          <cell r="I23">
            <v>1175</v>
          </cell>
        </row>
        <row r="24">
          <cell r="D24" t="str">
            <v>SEMEN WARNA</v>
          </cell>
          <cell r="H24" t="str">
            <v>KG</v>
          </cell>
          <cell r="I24">
            <v>12500</v>
          </cell>
        </row>
        <row r="25">
          <cell r="D25" t="str">
            <v>SM</v>
          </cell>
          <cell r="H25" t="str">
            <v>M3</v>
          </cell>
          <cell r="I25">
            <v>225000</v>
          </cell>
        </row>
        <row r="26">
          <cell r="D26" t="str">
            <v>KR</v>
          </cell>
          <cell r="H26" t="str">
            <v>M3</v>
          </cell>
          <cell r="I26">
            <v>240000</v>
          </cell>
        </row>
        <row r="27">
          <cell r="D27" t="str">
            <v>KR (maksimum 30 mm)</v>
          </cell>
          <cell r="H27" t="str">
            <v>M3</v>
          </cell>
          <cell r="I27">
            <v>240000</v>
          </cell>
        </row>
        <row r="28">
          <cell r="D28" t="str">
            <v>BATU PECAH 1 - 2</v>
          </cell>
          <cell r="H28" t="str">
            <v>M3</v>
          </cell>
          <cell r="I28">
            <v>240000</v>
          </cell>
        </row>
        <row r="29">
          <cell r="D29" t="str">
            <v>BATU KORAL 2 - 3</v>
          </cell>
          <cell r="H29" t="str">
            <v>M3</v>
          </cell>
          <cell r="I29">
            <v>230000</v>
          </cell>
        </row>
        <row r="30">
          <cell r="D30" t="str">
            <v>BATU PECAH 3 - 5</v>
          </cell>
          <cell r="H30" t="str">
            <v>M3</v>
          </cell>
          <cell r="I30">
            <v>216000</v>
          </cell>
        </row>
        <row r="31">
          <cell r="D31" t="str">
            <v>BATU PECAH 5 - 7</v>
          </cell>
          <cell r="H31" t="str">
            <v>M3</v>
          </cell>
          <cell r="I31">
            <v>216000</v>
          </cell>
        </row>
        <row r="32">
          <cell r="D32" t="str">
            <v>BATU PECAH 1/2 - 1</v>
          </cell>
          <cell r="H32" t="str">
            <v>M3</v>
          </cell>
          <cell r="I32">
            <v>240000</v>
          </cell>
        </row>
        <row r="33">
          <cell r="D33" t="str">
            <v>BATU BELAH 15 CM/20 CM</v>
          </cell>
          <cell r="H33" t="str">
            <v>M3</v>
          </cell>
          <cell r="I33">
            <v>110000</v>
          </cell>
        </row>
        <row r="34">
          <cell r="D34" t="str">
            <v>TEPUNG GYPSUM</v>
          </cell>
          <cell r="H34" t="str">
            <v>KG</v>
          </cell>
          <cell r="I34">
            <v>12000</v>
          </cell>
        </row>
        <row r="35">
          <cell r="D35" t="str">
            <v>KP</v>
          </cell>
          <cell r="H35" t="str">
            <v>M3</v>
          </cell>
          <cell r="I35">
            <v>180000</v>
          </cell>
        </row>
        <row r="36">
          <cell r="D36" t="str">
            <v>TL</v>
          </cell>
          <cell r="H36" t="str">
            <v>M3</v>
          </cell>
          <cell r="I36">
            <v>100000</v>
          </cell>
        </row>
        <row r="37">
          <cell r="D37" t="str">
            <v>AIR</v>
          </cell>
          <cell r="H37" t="str">
            <v>Lt</v>
          </cell>
          <cell r="I37">
            <v>200</v>
          </cell>
        </row>
        <row r="38">
          <cell r="D38" t="str">
            <v>Floor hardener</v>
          </cell>
          <cell r="H38" t="str">
            <v>Kg</v>
          </cell>
          <cell r="I38">
            <v>10000</v>
          </cell>
        </row>
        <row r="40">
          <cell r="D40" t="str">
            <v>BAHAN  LANTAI</v>
          </cell>
          <cell r="I40" t="str">
            <v xml:space="preserve"> </v>
          </cell>
        </row>
        <row r="41">
          <cell r="D41" t="str">
            <v>KERAMIK KASAR 25 x 25</v>
          </cell>
          <cell r="H41" t="str">
            <v>M2</v>
          </cell>
          <cell r="I41">
            <v>54500</v>
          </cell>
        </row>
        <row r="42">
          <cell r="D42" t="str">
            <v>KERAMIK 60 X 60</v>
          </cell>
          <cell r="H42" t="str">
            <v>M2</v>
          </cell>
          <cell r="I42">
            <v>75000</v>
          </cell>
        </row>
        <row r="43">
          <cell r="D43" t="str">
            <v>KERAMIK KASAR 30 x 30</v>
          </cell>
          <cell r="H43" t="str">
            <v>M2</v>
          </cell>
          <cell r="I43">
            <v>52000</v>
          </cell>
        </row>
        <row r="44">
          <cell r="D44" t="str">
            <v>KERAMIK 33 x 33</v>
          </cell>
          <cell r="H44" t="str">
            <v>M2</v>
          </cell>
          <cell r="I44">
            <v>56000</v>
          </cell>
        </row>
        <row r="45">
          <cell r="D45" t="str">
            <v>KERAMIK 40 x 40</v>
          </cell>
          <cell r="H45" t="str">
            <v>M2</v>
          </cell>
          <cell r="I45">
            <v>56000</v>
          </cell>
        </row>
        <row r="46">
          <cell r="D46" t="str">
            <v>KERAMIK KASAR 40 x 40</v>
          </cell>
          <cell r="H46" t="str">
            <v>M2</v>
          </cell>
          <cell r="I46">
            <v>60000</v>
          </cell>
        </row>
        <row r="47">
          <cell r="D47" t="str">
            <v>KERAMIK DINDING 20 x 30</v>
          </cell>
          <cell r="H47" t="str">
            <v>M2</v>
          </cell>
          <cell r="I47">
            <v>75000</v>
          </cell>
        </row>
        <row r="48">
          <cell r="D48" t="str">
            <v>KERAMIK 20 x 20</v>
          </cell>
          <cell r="H48" t="str">
            <v>M2</v>
          </cell>
          <cell r="I48">
            <v>57000</v>
          </cell>
        </row>
        <row r="49">
          <cell r="D49" t="str">
            <v>KERAMIK DINDING 30 X 60</v>
          </cell>
          <cell r="H49" t="str">
            <v>M2</v>
          </cell>
          <cell r="I49">
            <v>120000</v>
          </cell>
        </row>
        <row r="50">
          <cell r="D50" t="str">
            <v>KERAMIK ARTISTIK 10 X 20</v>
          </cell>
          <cell r="H50" t="str">
            <v>BH</v>
          </cell>
          <cell r="I50">
            <v>3500</v>
          </cell>
        </row>
        <row r="51">
          <cell r="D51" t="str">
            <v>KERAMIK ARTISTIK 5 X 20</v>
          </cell>
          <cell r="H51" t="str">
            <v>BH</v>
          </cell>
          <cell r="I51">
            <v>2200</v>
          </cell>
        </row>
        <row r="52">
          <cell r="D52" t="str">
            <v>KERAMIK ARTISTIK 10 X 33</v>
          </cell>
          <cell r="H52" t="str">
            <v>BH</v>
          </cell>
          <cell r="I52">
            <v>11500</v>
          </cell>
        </row>
        <row r="53">
          <cell r="D53" t="str">
            <v>KERAMIK UNPOLISH 30 x 30</v>
          </cell>
          <cell r="H53" t="str">
            <v>M2</v>
          </cell>
          <cell r="I53">
            <v>55000</v>
          </cell>
        </row>
        <row r="54">
          <cell r="D54" t="str">
            <v>UBIN ABU-ABU</v>
          </cell>
          <cell r="H54" t="str">
            <v>BH</v>
          </cell>
          <cell r="I54">
            <v>3000</v>
          </cell>
        </row>
        <row r="55">
          <cell r="D55" t="str">
            <v>UBIN GRANIT 40 X 40</v>
          </cell>
          <cell r="H55" t="str">
            <v>BH</v>
          </cell>
          <cell r="I55">
            <v>28800</v>
          </cell>
        </row>
        <row r="56">
          <cell r="D56" t="str">
            <v>UBIN KERAMIK</v>
          </cell>
          <cell r="H56" t="str">
            <v>BH</v>
          </cell>
          <cell r="I56">
            <v>75000</v>
          </cell>
        </row>
        <row r="57">
          <cell r="D57" t="str">
            <v>PAVING STONE K. 200</v>
          </cell>
          <cell r="H57" t="str">
            <v>M2</v>
          </cell>
          <cell r="I57">
            <v>90000</v>
          </cell>
        </row>
        <row r="58">
          <cell r="D58" t="str">
            <v>PAVING STONE K. 300 ( tebal 8 cm )</v>
          </cell>
          <cell r="H58" t="str">
            <v>M2</v>
          </cell>
          <cell r="I58">
            <v>110000</v>
          </cell>
        </row>
        <row r="59">
          <cell r="D59" t="str">
            <v>PAVING STONE ( HALAMAN )</v>
          </cell>
          <cell r="H59" t="str">
            <v>M2</v>
          </cell>
          <cell r="I59">
            <v>55000</v>
          </cell>
        </row>
        <row r="60">
          <cell r="D60" t="str">
            <v>GRANITO 60 X 60</v>
          </cell>
          <cell r="H60" t="str">
            <v>BH</v>
          </cell>
          <cell r="I60">
            <v>65000</v>
          </cell>
        </row>
        <row r="61">
          <cell r="D61" t="str">
            <v>MARMER</v>
          </cell>
          <cell r="H61" t="str">
            <v>M2</v>
          </cell>
          <cell r="I61">
            <v>250000</v>
          </cell>
        </row>
        <row r="62">
          <cell r="D62" t="str">
            <v>PARQUET</v>
          </cell>
          <cell r="H62" t="str">
            <v>M2</v>
          </cell>
          <cell r="I62">
            <v>225000</v>
          </cell>
        </row>
        <row r="63">
          <cell r="D63" t="str">
            <v>BAHAN  DINDING</v>
          </cell>
        </row>
        <row r="64">
          <cell r="D64" t="str">
            <v>BATA MERAH</v>
          </cell>
          <cell r="H64" t="str">
            <v>BH</v>
          </cell>
          <cell r="I64">
            <v>700</v>
          </cell>
        </row>
        <row r="65">
          <cell r="D65" t="str">
            <v>TERAWANG (ROSTER)</v>
          </cell>
          <cell r="H65" t="str">
            <v>BH</v>
          </cell>
          <cell r="I65">
            <v>5000</v>
          </cell>
        </row>
        <row r="66">
          <cell r="D66" t="str">
            <v>BATA BERONGGA EKSPOSE</v>
          </cell>
          <cell r="H66" t="str">
            <v>BH</v>
          </cell>
          <cell r="I66">
            <v>5000</v>
          </cell>
        </row>
        <row r="67">
          <cell r="D67" t="str">
            <v>HB 10</v>
          </cell>
          <cell r="H67" t="str">
            <v>BH</v>
          </cell>
          <cell r="I67">
            <v>1000</v>
          </cell>
        </row>
        <row r="68">
          <cell r="D68" t="str">
            <v>HB 15</v>
          </cell>
          <cell r="H68" t="str">
            <v>BH</v>
          </cell>
          <cell r="I68">
            <v>1500</v>
          </cell>
        </row>
        <row r="69">
          <cell r="D69" t="str">
            <v>HB 20</v>
          </cell>
          <cell r="H69" t="str">
            <v>BH</v>
          </cell>
          <cell r="I69">
            <v>2000</v>
          </cell>
        </row>
        <row r="70">
          <cell r="D70" t="str">
            <v>CB</v>
          </cell>
          <cell r="H70" t="str">
            <v>BH</v>
          </cell>
          <cell r="I70">
            <v>3500</v>
          </cell>
        </row>
        <row r="71">
          <cell r="D71" t="str">
            <v xml:space="preserve">BATU TEMPEL </v>
          </cell>
          <cell r="H71" t="str">
            <v>M2</v>
          </cell>
          <cell r="I71">
            <v>135000</v>
          </cell>
        </row>
        <row r="72">
          <cell r="D72" t="str">
            <v>ORNAMEN DINDING</v>
          </cell>
          <cell r="H72" t="str">
            <v>BH</v>
          </cell>
          <cell r="I72">
            <v>45000</v>
          </cell>
        </row>
        <row r="73">
          <cell r="D73" t="str">
            <v>BATU TEMPEL HITAM</v>
          </cell>
          <cell r="H73" t="str">
            <v>M2</v>
          </cell>
          <cell r="I73">
            <v>115000</v>
          </cell>
        </row>
        <row r="74">
          <cell r="D74" t="str">
            <v>BATU PARAS</v>
          </cell>
          <cell r="H74" t="str">
            <v>M2</v>
          </cell>
          <cell r="I74">
            <v>105000</v>
          </cell>
        </row>
        <row r="75">
          <cell r="D75" t="str">
            <v>BATU GRANIT</v>
          </cell>
          <cell r="H75" t="str">
            <v>M2</v>
          </cell>
          <cell r="I75">
            <v>275000</v>
          </cell>
        </row>
        <row r="76">
          <cell r="D76" t="str">
            <v>PANEL BETON PRACETAK</v>
          </cell>
          <cell r="H76" t="str">
            <v>LBR</v>
          </cell>
          <cell r="I76">
            <v>125000</v>
          </cell>
        </row>
        <row r="77">
          <cell r="D77" t="str">
            <v>KOLOM BETON PRACETAK</v>
          </cell>
          <cell r="H77" t="str">
            <v>BT</v>
          </cell>
          <cell r="I77">
            <v>250000</v>
          </cell>
        </row>
        <row r="78">
          <cell r="D78" t="str">
            <v>BAHAN  PENUTUP ATAP&amp; LANGIT-LANGIT</v>
          </cell>
          <cell r="I78" t="str">
            <v xml:space="preserve"> </v>
          </cell>
        </row>
        <row r="79">
          <cell r="D79" t="str">
            <v>ASBES GELOMBANG BESAR ( 1,05x3 )</v>
          </cell>
          <cell r="H79" t="str">
            <v>Lbr</v>
          </cell>
          <cell r="I79">
            <v>110000</v>
          </cell>
        </row>
        <row r="80">
          <cell r="D80" t="str">
            <v>ASBES GELOMBANG KECIL ( 1,05x3 )</v>
          </cell>
          <cell r="H80" t="str">
            <v>Lbr</v>
          </cell>
          <cell r="I80">
            <v>65000</v>
          </cell>
        </row>
        <row r="81">
          <cell r="D81" t="str">
            <v>ATAP SENG GELOMBANG KECIL ( 0,25 mm X 240 )</v>
          </cell>
          <cell r="H81" t="str">
            <v>M2</v>
          </cell>
          <cell r="I81">
            <v>30000</v>
          </cell>
        </row>
        <row r="82">
          <cell r="D82" t="str">
            <v>ASBES GELOMBANG BESAR ( 1,05x2,40 )</v>
          </cell>
          <cell r="H82" t="str">
            <v>Lbr</v>
          </cell>
          <cell r="I82">
            <v>54000</v>
          </cell>
        </row>
        <row r="83">
          <cell r="D83" t="str">
            <v>BUBUNGAN ASBES</v>
          </cell>
          <cell r="H83" t="str">
            <v>M'</v>
          </cell>
          <cell r="I83">
            <v>25000</v>
          </cell>
        </row>
        <row r="84">
          <cell r="D84" t="str">
            <v>BUBUNGAN FLUMPRESS</v>
          </cell>
          <cell r="H84" t="str">
            <v>BJ</v>
          </cell>
          <cell r="I84">
            <v>5000</v>
          </cell>
        </row>
        <row r="85">
          <cell r="D85" t="str">
            <v>BUBUNGAN BETON</v>
          </cell>
          <cell r="H85" t="str">
            <v>BJ</v>
          </cell>
          <cell r="I85">
            <v>6000</v>
          </cell>
        </row>
        <row r="86">
          <cell r="D86" t="str">
            <v>BUBUNGAN PLENTHONG BESAR</v>
          </cell>
          <cell r="H86" t="str">
            <v>BJ</v>
          </cell>
          <cell r="I86">
            <v>7000</v>
          </cell>
        </row>
        <row r="87">
          <cell r="D87" t="str">
            <v>BUBUNGAN PLENTHONG KECIL</v>
          </cell>
          <cell r="H87" t="str">
            <v>BJ</v>
          </cell>
          <cell r="I87">
            <v>5000</v>
          </cell>
        </row>
        <row r="88">
          <cell r="D88" t="str">
            <v>BUBUNGAN GLAZUR</v>
          </cell>
          <cell r="H88" t="str">
            <v>BJ</v>
          </cell>
          <cell r="I88">
            <v>7500</v>
          </cell>
        </row>
        <row r="89">
          <cell r="D89" t="str">
            <v>BUBUNGAN KP</v>
          </cell>
          <cell r="H89" t="str">
            <v>BJ</v>
          </cell>
          <cell r="I89">
            <v>6000</v>
          </cell>
        </row>
        <row r="90">
          <cell r="D90" t="str">
            <v>BUBUNGAN METAL</v>
          </cell>
          <cell r="H90" t="str">
            <v>BJ</v>
          </cell>
          <cell r="I90">
            <v>35000</v>
          </cell>
        </row>
        <row r="91">
          <cell r="D91" t="str">
            <v>BUBUNGAN ASPAL</v>
          </cell>
          <cell r="H91" t="str">
            <v>BJ</v>
          </cell>
          <cell r="I91">
            <v>80000</v>
          </cell>
        </row>
        <row r="92">
          <cell r="D92" t="str">
            <v>GENTENG BETON</v>
          </cell>
          <cell r="H92" t="str">
            <v>BJ</v>
          </cell>
          <cell r="I92">
            <v>4000</v>
          </cell>
        </row>
        <row r="93">
          <cell r="D93" t="str">
            <v>GENTENG PLENTONG BESAR</v>
          </cell>
          <cell r="H93" t="str">
            <v>BJ</v>
          </cell>
          <cell r="I93">
            <v>3500</v>
          </cell>
        </row>
        <row r="94">
          <cell r="D94" t="str">
            <v>GENTENG PLENTONG KECIL</v>
          </cell>
          <cell r="H94" t="str">
            <v>BJ</v>
          </cell>
          <cell r="I94">
            <v>2500</v>
          </cell>
        </row>
        <row r="95">
          <cell r="D95" t="str">
            <v>GENTENG GLAZUR ( ISI 18 / M2 )</v>
          </cell>
          <cell r="H95" t="str">
            <v>BJ</v>
          </cell>
          <cell r="I95">
            <v>7000</v>
          </cell>
        </row>
        <row r="96">
          <cell r="D96" t="str">
            <v>GENTENG FLUMPRES</v>
          </cell>
          <cell r="H96" t="str">
            <v>BJ</v>
          </cell>
          <cell r="I96">
            <v>1700</v>
          </cell>
        </row>
        <row r="97">
          <cell r="D97" t="str">
            <v>GENTENG TYPE KP</v>
          </cell>
          <cell r="H97" t="str">
            <v>BJ</v>
          </cell>
          <cell r="I97">
            <v>2700</v>
          </cell>
        </row>
        <row r="98">
          <cell r="D98" t="str">
            <v>GENTENG METAL berpasir</v>
          </cell>
          <cell r="H98" t="str">
            <v>M2</v>
          </cell>
          <cell r="I98">
            <v>100000</v>
          </cell>
        </row>
        <row r="99">
          <cell r="D99" t="str">
            <v>ATAP GENTENG  ASPAL</v>
          </cell>
          <cell r="H99" t="str">
            <v>M2</v>
          </cell>
          <cell r="I99">
            <v>70000</v>
          </cell>
        </row>
        <row r="100">
          <cell r="D100" t="str">
            <v>RANGKA ATAP BAJA RINGAN biru</v>
          </cell>
          <cell r="H100" t="str">
            <v>M2</v>
          </cell>
          <cell r="I100">
            <v>165000</v>
          </cell>
        </row>
        <row r="101">
          <cell r="D101" t="str">
            <v>GALVALUM</v>
          </cell>
          <cell r="H101" t="str">
            <v>M2</v>
          </cell>
          <cell r="I101">
            <v>75000</v>
          </cell>
        </row>
        <row r="102">
          <cell r="D102" t="str">
            <v>PLAFOND GRC 4 mm</v>
          </cell>
          <cell r="H102" t="str">
            <v>LBR</v>
          </cell>
          <cell r="I102">
            <v>52000</v>
          </cell>
        </row>
        <row r="103">
          <cell r="D103" t="str">
            <v>PLAFOND AKUSTIK 30X30</v>
          </cell>
          <cell r="H103" t="str">
            <v>LBR</v>
          </cell>
          <cell r="I103">
            <v>15000</v>
          </cell>
        </row>
        <row r="104">
          <cell r="D104" t="str">
            <v>PLAFOND AKUSTIK 30X60</v>
          </cell>
          <cell r="H104" t="str">
            <v>LBR</v>
          </cell>
          <cell r="I104">
            <v>25000</v>
          </cell>
        </row>
        <row r="105">
          <cell r="D105" t="str">
            <v>PLAFOND AKUSTIK 60X120</v>
          </cell>
          <cell r="H105" t="str">
            <v>LBR</v>
          </cell>
          <cell r="I105">
            <v>39000</v>
          </cell>
        </row>
        <row r="106">
          <cell r="D106" t="str">
            <v>GYPSUM BOARD 9 mm</v>
          </cell>
          <cell r="H106" t="str">
            <v>LBR</v>
          </cell>
          <cell r="I106">
            <v>65000</v>
          </cell>
        </row>
        <row r="107">
          <cell r="D107" t="str">
            <v>KALSIBOARD 1X1</v>
          </cell>
          <cell r="H107" t="str">
            <v>M2</v>
          </cell>
          <cell r="I107">
            <v>35000</v>
          </cell>
        </row>
        <row r="108">
          <cell r="D108" t="str">
            <v>LIST PROFIL</v>
          </cell>
          <cell r="H108" t="str">
            <v>M'</v>
          </cell>
          <cell r="I108">
            <v>2500</v>
          </cell>
        </row>
        <row r="109">
          <cell r="D109" t="str">
            <v>LIST GYPSUM</v>
          </cell>
          <cell r="H109" t="str">
            <v>M'</v>
          </cell>
          <cell r="I109">
            <v>7000</v>
          </cell>
        </row>
        <row r="110">
          <cell r="D110" t="str">
            <v>CASTING</v>
          </cell>
          <cell r="H110" t="str">
            <v>KG</v>
          </cell>
          <cell r="I110">
            <v>2500</v>
          </cell>
        </row>
        <row r="111">
          <cell r="D111" t="str">
            <v>COMPOUN</v>
          </cell>
          <cell r="H111" t="str">
            <v>ZAK</v>
          </cell>
          <cell r="I111">
            <v>65000</v>
          </cell>
        </row>
        <row r="112">
          <cell r="D112" t="str">
            <v>KASA GYPSUM</v>
          </cell>
          <cell r="H112" t="str">
            <v>BH</v>
          </cell>
          <cell r="I112">
            <v>17500</v>
          </cell>
        </row>
        <row r="113">
          <cell r="D113" t="str">
            <v>TALANG KARPET L= 40 CM</v>
          </cell>
          <cell r="H113" t="str">
            <v>M'</v>
          </cell>
          <cell r="I113">
            <v>7500</v>
          </cell>
        </row>
        <row r="114">
          <cell r="D114" t="str">
            <v>TALANG KARPET L = 60 CM</v>
          </cell>
          <cell r="H114" t="str">
            <v>M'</v>
          </cell>
          <cell r="I114">
            <v>9000</v>
          </cell>
        </row>
        <row r="115">
          <cell r="D115" t="str">
            <v>TALANG SENG ( L = 0,90 M )</v>
          </cell>
          <cell r="H115" t="str">
            <v>M'</v>
          </cell>
          <cell r="I115">
            <v>24000</v>
          </cell>
        </row>
        <row r="116">
          <cell r="D116" t="str">
            <v>SENG  DATAR  BJLS  0.3</v>
          </cell>
          <cell r="H116" t="str">
            <v>M'</v>
          </cell>
          <cell r="I116">
            <v>40000</v>
          </cell>
        </row>
        <row r="117">
          <cell r="D117" t="str">
            <v>SENG  GELOMBANG  KECIL</v>
          </cell>
          <cell r="H117" t="str">
            <v>M2</v>
          </cell>
          <cell r="I117">
            <v>25000</v>
          </cell>
        </row>
        <row r="118">
          <cell r="D118" t="str">
            <v>WOODPLANK</v>
          </cell>
          <cell r="H118" t="str">
            <v>M</v>
          </cell>
          <cell r="I118">
            <v>17500</v>
          </cell>
        </row>
        <row r="119">
          <cell r="D119" t="str">
            <v>BAHAN  KAYU</v>
          </cell>
          <cell r="I119" t="str">
            <v xml:space="preserve"> </v>
          </cell>
        </row>
        <row r="120">
          <cell r="D120" t="str">
            <v>PAPAN AKASIA</v>
          </cell>
          <cell r="H120" t="str">
            <v>M3</v>
          </cell>
          <cell r="I120">
            <v>5000000</v>
          </cell>
        </row>
        <row r="121">
          <cell r="D121" t="str">
            <v>PAPAN JATI</v>
          </cell>
          <cell r="H121" t="str">
            <v>M3</v>
          </cell>
          <cell r="I121">
            <v>12000000</v>
          </cell>
        </row>
        <row r="122">
          <cell r="D122" t="str">
            <v>KAYU AKASIA</v>
          </cell>
          <cell r="H122" t="str">
            <v>M3</v>
          </cell>
          <cell r="I122">
            <v>5000000</v>
          </cell>
        </row>
        <row r="123">
          <cell r="D123" t="str">
            <v>KAYU JATI</v>
          </cell>
          <cell r="H123" t="str">
            <v>M3</v>
          </cell>
          <cell r="I123">
            <v>12000000</v>
          </cell>
        </row>
        <row r="124">
          <cell r="D124" t="str">
            <v>KAYU KAMPER</v>
          </cell>
          <cell r="H124" t="str">
            <v>M3</v>
          </cell>
          <cell r="I124">
            <v>9360000</v>
          </cell>
        </row>
        <row r="125">
          <cell r="D125" t="str">
            <v>KAYU KRUING</v>
          </cell>
          <cell r="H125" t="str">
            <v>M3</v>
          </cell>
          <cell r="I125">
            <v>9360000</v>
          </cell>
        </row>
        <row r="126">
          <cell r="D126" t="str">
            <v>KAYU MERANTI</v>
          </cell>
          <cell r="H126" t="str">
            <v>M3</v>
          </cell>
          <cell r="I126">
            <v>6760000</v>
          </cell>
        </row>
        <row r="127">
          <cell r="D127" t="str">
            <v>KAYU SENGON</v>
          </cell>
          <cell r="H127" t="str">
            <v>M3</v>
          </cell>
          <cell r="I127">
            <v>2600000</v>
          </cell>
        </row>
        <row r="128">
          <cell r="D128" t="str">
            <v>TRIPLEK 3MM</v>
          </cell>
          <cell r="H128" t="str">
            <v>LBR</v>
          </cell>
          <cell r="I128">
            <v>46000</v>
          </cell>
        </row>
        <row r="129">
          <cell r="D129" t="str">
            <v>TAEKWOOD</v>
          </cell>
          <cell r="H129" t="str">
            <v>M2</v>
          </cell>
          <cell r="I129">
            <v>42000</v>
          </cell>
        </row>
        <row r="130">
          <cell r="D130" t="str">
            <v>KAYU BEGESTING KELAS II</v>
          </cell>
          <cell r="H130" t="str">
            <v>M3</v>
          </cell>
          <cell r="I130">
            <v>850000</v>
          </cell>
        </row>
        <row r="131">
          <cell r="D131" t="str">
            <v>KAYU BEGESTING KELAS I</v>
          </cell>
          <cell r="H131" t="str">
            <v>M3</v>
          </cell>
          <cell r="I131">
            <v>1500000</v>
          </cell>
        </row>
        <row r="132">
          <cell r="D132" t="str">
            <v xml:space="preserve">RENG / USUK JATI </v>
          </cell>
          <cell r="H132" t="str">
            <v>M3</v>
          </cell>
          <cell r="I132">
            <v>12915000</v>
          </cell>
        </row>
        <row r="133">
          <cell r="D133" t="str">
            <v xml:space="preserve">RENG / USUK AKASIA </v>
          </cell>
          <cell r="H133" t="str">
            <v>M3</v>
          </cell>
          <cell r="I133">
            <v>4305000</v>
          </cell>
        </row>
        <row r="134">
          <cell r="D134" t="str">
            <v>KAYU SENGON 5/7</v>
          </cell>
          <cell r="H134" t="str">
            <v>M3</v>
          </cell>
          <cell r="I134">
            <v>2870000</v>
          </cell>
        </row>
        <row r="135">
          <cell r="D135" t="str">
            <v>BAMBU</v>
          </cell>
          <cell r="H135" t="str">
            <v>BH</v>
          </cell>
          <cell r="I135">
            <v>5000</v>
          </cell>
        </row>
        <row r="136">
          <cell r="D136" t="str">
            <v>BILIK BAMBU</v>
          </cell>
          <cell r="H136" t="str">
            <v>M2</v>
          </cell>
          <cell r="I136">
            <v>57000</v>
          </cell>
        </row>
        <row r="137">
          <cell r="D137" t="str">
            <v>MULTRIPLEK 6 MM</v>
          </cell>
          <cell r="H137" t="str">
            <v>LBR</v>
          </cell>
          <cell r="I137">
            <v>75000</v>
          </cell>
        </row>
        <row r="138">
          <cell r="D138" t="str">
            <v>PLYWOOD TEBAL 9 MM</v>
          </cell>
          <cell r="H138" t="str">
            <v>LBR</v>
          </cell>
          <cell r="I138">
            <v>90000</v>
          </cell>
        </row>
        <row r="139">
          <cell r="D139" t="str">
            <v>BAMBU, PANJANG 4 M</v>
          </cell>
          <cell r="H139" t="str">
            <v>BT</v>
          </cell>
          <cell r="I139">
            <v>5000</v>
          </cell>
        </row>
        <row r="140">
          <cell r="D140" t="str">
            <v>KAYU BEGESTING KELAS III</v>
          </cell>
          <cell r="H140" t="str">
            <v>M3</v>
          </cell>
          <cell r="I140">
            <v>555000</v>
          </cell>
        </row>
        <row r="141">
          <cell r="D141" t="str">
            <v>HPL 1,22 x 2,44 m tebal 0,7 mm</v>
          </cell>
          <cell r="H141" t="str">
            <v>LBR</v>
          </cell>
          <cell r="I141">
            <v>225000</v>
          </cell>
        </row>
        <row r="142">
          <cell r="D142" t="str">
            <v>FORMITE/PENJAGA JARAK BEKISTING/SPACER</v>
          </cell>
          <cell r="H142" t="str">
            <v>M3</v>
          </cell>
          <cell r="I142">
            <v>4500</v>
          </cell>
        </row>
        <row r="143">
          <cell r="D143" t="str">
            <v>FORMIKA</v>
          </cell>
          <cell r="H143" t="str">
            <v>LBR</v>
          </cell>
          <cell r="I143">
            <v>125000</v>
          </cell>
        </row>
        <row r="144">
          <cell r="D144" t="str">
            <v>BAHAN  BESI</v>
          </cell>
        </row>
        <row r="145">
          <cell r="D145" t="str">
            <v>BESI BETON</v>
          </cell>
          <cell r="H145" t="str">
            <v>KG</v>
          </cell>
          <cell r="I145">
            <v>11500</v>
          </cell>
        </row>
        <row r="146">
          <cell r="D146" t="str">
            <v>BESI BETON ULIR</v>
          </cell>
          <cell r="H146" t="str">
            <v>KG</v>
          </cell>
          <cell r="I146">
            <v>11500</v>
          </cell>
        </row>
        <row r="147">
          <cell r="D147" t="str">
            <v>BESI BAJA IWF</v>
          </cell>
          <cell r="H147" t="str">
            <v>KG</v>
          </cell>
          <cell r="I147">
            <v>13250</v>
          </cell>
        </row>
        <row r="148">
          <cell r="D148" t="str">
            <v>KAWAT BETON</v>
          </cell>
          <cell r="H148" t="str">
            <v>KG</v>
          </cell>
          <cell r="I148">
            <v>15000</v>
          </cell>
        </row>
        <row r="149">
          <cell r="D149" t="str">
            <v>BESI ANGKUR Ø=8 mm</v>
          </cell>
          <cell r="H149" t="str">
            <v>KG</v>
          </cell>
          <cell r="I149">
            <v>15000</v>
          </cell>
        </row>
        <row r="150">
          <cell r="D150" t="str">
            <v>PAKU</v>
          </cell>
          <cell r="H150" t="str">
            <v>KG</v>
          </cell>
          <cell r="I150">
            <v>15000</v>
          </cell>
        </row>
        <row r="151">
          <cell r="D151" t="str">
            <v>PAKU 5 CM - 10 CM</v>
          </cell>
          <cell r="H151" t="str">
            <v>KG</v>
          </cell>
          <cell r="I151">
            <v>15000</v>
          </cell>
        </row>
        <row r="152">
          <cell r="D152" t="str">
            <v>PAKU 5 CM - 12 CM</v>
          </cell>
          <cell r="H152" t="str">
            <v>KG</v>
          </cell>
          <cell r="I152">
            <v>15000</v>
          </cell>
        </row>
        <row r="153">
          <cell r="D153" t="str">
            <v>PAKU TRIPLEK</v>
          </cell>
          <cell r="H153" t="str">
            <v>KG</v>
          </cell>
          <cell r="I153">
            <v>20000</v>
          </cell>
        </row>
        <row r="154">
          <cell r="D154" t="str">
            <v>PAKU GYPSUM</v>
          </cell>
          <cell r="H154" t="str">
            <v>KG</v>
          </cell>
          <cell r="I154">
            <v>18000</v>
          </cell>
        </row>
        <row r="155">
          <cell r="D155" t="str">
            <v>PAKU GRC</v>
          </cell>
          <cell r="H155" t="str">
            <v>KG</v>
          </cell>
          <cell r="I155">
            <v>20000</v>
          </cell>
        </row>
        <row r="156">
          <cell r="D156" t="str">
            <v xml:space="preserve">PAKU ASBES </v>
          </cell>
          <cell r="H156" t="str">
            <v>KG</v>
          </cell>
          <cell r="I156">
            <v>20000</v>
          </cell>
        </row>
        <row r="157">
          <cell r="D157" t="str">
            <v>SEKRUP</v>
          </cell>
          <cell r="H157" t="str">
            <v>BH</v>
          </cell>
          <cell r="I157">
            <v>150</v>
          </cell>
        </row>
        <row r="158">
          <cell r="D158" t="str">
            <v>RAMSET</v>
          </cell>
          <cell r="H158" t="str">
            <v>BH</v>
          </cell>
          <cell r="I158">
            <v>7200</v>
          </cell>
        </row>
        <row r="159">
          <cell r="D159" t="str">
            <v>BESI, BEGEL, BAUT</v>
          </cell>
          <cell r="H159" t="str">
            <v>KG</v>
          </cell>
          <cell r="I159">
            <v>14000</v>
          </cell>
        </row>
        <row r="160">
          <cell r="D160" t="str">
            <v>BESI PROFIL</v>
          </cell>
          <cell r="H160" t="str">
            <v>KG</v>
          </cell>
          <cell r="I160">
            <v>15500</v>
          </cell>
        </row>
        <row r="161">
          <cell r="D161" t="str">
            <v>BESI SIKU L 30.30.0</v>
          </cell>
          <cell r="H161" t="str">
            <v>KG</v>
          </cell>
          <cell r="I161">
            <v>0</v>
          </cell>
        </row>
        <row r="162">
          <cell r="D162" t="str">
            <v>BESI PLAT BAJA</v>
          </cell>
          <cell r="H162" t="str">
            <v>KG</v>
          </cell>
          <cell r="I162">
            <v>0</v>
          </cell>
        </row>
        <row r="163">
          <cell r="D163" t="str">
            <v>REL PINTU DORONG</v>
          </cell>
          <cell r="H163" t="str">
            <v>BH</v>
          </cell>
          <cell r="I163">
            <v>350000</v>
          </cell>
        </row>
        <row r="164">
          <cell r="D164" t="str">
            <v>HOLLOW 2/4</v>
          </cell>
          <cell r="H164" t="str">
            <v>BTG</v>
          </cell>
          <cell r="I164">
            <v>25000</v>
          </cell>
        </row>
        <row r="165">
          <cell r="D165" t="str">
            <v>HOLLOW 4/4</v>
          </cell>
          <cell r="H165" t="str">
            <v>BTG</v>
          </cell>
          <cell r="I165">
            <v>32000</v>
          </cell>
        </row>
        <row r="166">
          <cell r="D166" t="str">
            <v>KAWAT DURI</v>
          </cell>
          <cell r="H166" t="str">
            <v>KG</v>
          </cell>
          <cell r="I166">
            <v>9500</v>
          </cell>
        </row>
        <row r="167">
          <cell r="D167" t="str">
            <v>PAGAR KAWAT JARING</v>
          </cell>
          <cell r="H167" t="str">
            <v>LBR</v>
          </cell>
          <cell r="I167">
            <v>80000</v>
          </cell>
        </row>
        <row r="168">
          <cell r="D168" t="str">
            <v>KAWAT NYAMUK</v>
          </cell>
          <cell r="H168" t="str">
            <v>M2</v>
          </cell>
          <cell r="I168">
            <v>8000</v>
          </cell>
        </row>
        <row r="169">
          <cell r="D169" t="str">
            <v>SENG PLAT</v>
          </cell>
          <cell r="H169" t="str">
            <v>M'</v>
          </cell>
          <cell r="I169">
            <v>24000</v>
          </cell>
        </row>
        <row r="170">
          <cell r="D170" t="str">
            <v>JARING KAWAT BAJA DILAS</v>
          </cell>
          <cell r="H170" t="str">
            <v>KG</v>
          </cell>
          <cell r="I170">
            <v>14000</v>
          </cell>
        </row>
        <row r="171">
          <cell r="D171" t="str">
            <v>PENGELASAN</v>
          </cell>
          <cell r="H171" t="str">
            <v>CM</v>
          </cell>
          <cell r="I171">
            <v>0</v>
          </cell>
        </row>
        <row r="172">
          <cell r="D172" t="str">
            <v>BAHAN  SANITAIR / SALURAN  AIR</v>
          </cell>
          <cell r="I172" t="str">
            <v xml:space="preserve"> </v>
          </cell>
        </row>
        <row r="173">
          <cell r="D173" t="str">
            <v>PIPA PVC AW 1/2"</v>
          </cell>
          <cell r="H173" t="str">
            <v>M'</v>
          </cell>
          <cell r="I173">
            <v>5500</v>
          </cell>
        </row>
        <row r="174">
          <cell r="D174" t="str">
            <v>PIPA PVC AW 3/4"</v>
          </cell>
          <cell r="H174" t="str">
            <v>M'</v>
          </cell>
          <cell r="I174">
            <v>6875</v>
          </cell>
        </row>
        <row r="175">
          <cell r="D175" t="str">
            <v>PIPA PVC AW 1"</v>
          </cell>
          <cell r="H175" t="str">
            <v>M'</v>
          </cell>
          <cell r="I175">
            <v>7750</v>
          </cell>
        </row>
        <row r="176">
          <cell r="D176" t="str">
            <v>PIPA PVC AW 1 1/2"</v>
          </cell>
          <cell r="H176" t="str">
            <v>M'</v>
          </cell>
          <cell r="I176">
            <v>10000</v>
          </cell>
        </row>
        <row r="177">
          <cell r="D177" t="str">
            <v>PIPA PVC AW 2"</v>
          </cell>
          <cell r="H177" t="str">
            <v>M'</v>
          </cell>
          <cell r="I177">
            <v>12500</v>
          </cell>
        </row>
        <row r="178">
          <cell r="D178" t="str">
            <v>PIPA PVC AW 3"</v>
          </cell>
          <cell r="H178" t="str">
            <v>M'</v>
          </cell>
          <cell r="I178">
            <v>15000</v>
          </cell>
        </row>
        <row r="179">
          <cell r="D179" t="str">
            <v>PIPA PVC AW 4"</v>
          </cell>
          <cell r="H179" t="str">
            <v>M'</v>
          </cell>
          <cell r="I179">
            <v>24750</v>
          </cell>
        </row>
        <row r="180">
          <cell r="D180" t="str">
            <v>PIPA GALVANIS 1/2"</v>
          </cell>
          <cell r="H180" t="str">
            <v>M'</v>
          </cell>
          <cell r="I180">
            <v>40000</v>
          </cell>
        </row>
        <row r="181">
          <cell r="D181" t="str">
            <v>PIPA GALVANIS 3/4"</v>
          </cell>
          <cell r="H181" t="str">
            <v>M'</v>
          </cell>
          <cell r="I181">
            <v>49000</v>
          </cell>
        </row>
        <row r="182">
          <cell r="D182" t="str">
            <v>PIPA GALVANIS 1"</v>
          </cell>
          <cell r="H182" t="str">
            <v>M'</v>
          </cell>
          <cell r="I182">
            <v>69000</v>
          </cell>
        </row>
        <row r="183">
          <cell r="D183" t="str">
            <v>PIPA GALVANIS 1 1/4"</v>
          </cell>
          <cell r="H183" t="str">
            <v>M'</v>
          </cell>
          <cell r="I183">
            <v>102500</v>
          </cell>
        </row>
        <row r="184">
          <cell r="D184" t="str">
            <v>PIPA GALVANIS 1 1/2"</v>
          </cell>
          <cell r="H184" t="str">
            <v>M'</v>
          </cell>
          <cell r="I184">
            <v>125500</v>
          </cell>
        </row>
        <row r="185">
          <cell r="D185" t="str">
            <v>PIPA GALVANIS 2" MEDIUM B</v>
          </cell>
          <cell r="H185" t="str">
            <v>M'</v>
          </cell>
          <cell r="I185">
            <v>58333.33</v>
          </cell>
        </row>
        <row r="186">
          <cell r="D186" t="str">
            <v>PIPA GALVANIS 2 1/2"</v>
          </cell>
          <cell r="H186" t="str">
            <v>M'</v>
          </cell>
          <cell r="I186">
            <v>206000</v>
          </cell>
        </row>
        <row r="187">
          <cell r="D187" t="str">
            <v>PIPA GALVANIS 3" MEDIUM B</v>
          </cell>
          <cell r="H187" t="str">
            <v>M'</v>
          </cell>
          <cell r="I187">
            <v>108333.33</v>
          </cell>
        </row>
        <row r="188">
          <cell r="D188" t="str">
            <v>PIPA GALVANIS 4"</v>
          </cell>
          <cell r="H188" t="str">
            <v>M'</v>
          </cell>
          <cell r="I188">
            <v>370500</v>
          </cell>
        </row>
        <row r="189">
          <cell r="D189" t="str">
            <v>Strorox-100</v>
          </cell>
          <cell r="H189" t="str">
            <v>M'</v>
          </cell>
          <cell r="I189">
            <v>0</v>
          </cell>
        </row>
        <row r="190">
          <cell r="D190" t="str">
            <v>KLOSET  DUDUK KERAMIK  TOTO</v>
          </cell>
          <cell r="H190" t="str">
            <v>BH</v>
          </cell>
          <cell r="I190">
            <v>2000000</v>
          </cell>
        </row>
        <row r="191">
          <cell r="D191" t="str">
            <v>KLOSET  JONGKOK  KERAMIK  STANDAR</v>
          </cell>
          <cell r="H191" t="str">
            <v>BH</v>
          </cell>
          <cell r="I191">
            <v>125000</v>
          </cell>
        </row>
        <row r="192">
          <cell r="D192" t="str">
            <v>URINOAR  KERAMIK  STANDAR</v>
          </cell>
          <cell r="H192" t="str">
            <v>BH</v>
          </cell>
          <cell r="I192">
            <v>550000</v>
          </cell>
        </row>
        <row r="193">
          <cell r="D193" t="str">
            <v>WASTAFEL  GANTUNG  KERAMIK</v>
          </cell>
          <cell r="H193" t="str">
            <v>BH</v>
          </cell>
          <cell r="I193">
            <v>350000</v>
          </cell>
        </row>
        <row r="194">
          <cell r="D194" t="str">
            <v>KRAN AIR</v>
          </cell>
          <cell r="H194" t="str">
            <v>BH</v>
          </cell>
          <cell r="I194">
            <v>22000</v>
          </cell>
        </row>
        <row r="195">
          <cell r="D195" t="str">
            <v>BUIS BETON U 20</v>
          </cell>
          <cell r="H195" t="str">
            <v>M'</v>
          </cell>
          <cell r="I195">
            <v>27000</v>
          </cell>
        </row>
        <row r="196">
          <cell r="D196" t="str">
            <v>BUIS BETON U 30</v>
          </cell>
          <cell r="H196" t="str">
            <v>M'</v>
          </cell>
          <cell r="I196">
            <v>40000</v>
          </cell>
        </row>
        <row r="197">
          <cell r="D197" t="str">
            <v>GORONG-GORONG DIA 60</v>
          </cell>
          <cell r="H197" t="str">
            <v>M'</v>
          </cell>
          <cell r="I197">
            <v>85000</v>
          </cell>
        </row>
        <row r="198">
          <cell r="D198" t="str">
            <v>GORONG-GORONG DIA 80</v>
          </cell>
          <cell r="H198" t="str">
            <v>M'</v>
          </cell>
          <cell r="I198">
            <v>115000</v>
          </cell>
        </row>
        <row r="199">
          <cell r="D199" t="str">
            <v>GORONG-GORONG DIA 100</v>
          </cell>
          <cell r="H199" t="str">
            <v>M'</v>
          </cell>
          <cell r="I199">
            <v>140000</v>
          </cell>
        </row>
        <row r="200">
          <cell r="D200" t="str">
            <v>GRILL</v>
          </cell>
          <cell r="H200" t="str">
            <v>M'</v>
          </cell>
          <cell r="I200">
            <v>90000</v>
          </cell>
        </row>
        <row r="201">
          <cell r="D201" t="str">
            <v>Waterstop lebar 150 mm</v>
          </cell>
          <cell r="H201" t="str">
            <v>M'</v>
          </cell>
          <cell r="I201">
            <v>25000</v>
          </cell>
        </row>
        <row r="202">
          <cell r="D202" t="str">
            <v>Waterstop lebar 200 mm</v>
          </cell>
          <cell r="H202" t="str">
            <v>M'</v>
          </cell>
          <cell r="I202">
            <v>35000</v>
          </cell>
        </row>
        <row r="203">
          <cell r="D203" t="str">
            <v>Waterstop lebar 230 mm - 320 mm</v>
          </cell>
          <cell r="H203" t="str">
            <v>M'</v>
          </cell>
          <cell r="I203">
            <v>40000</v>
          </cell>
        </row>
        <row r="204">
          <cell r="D204" t="str">
            <v>FLOOR DRAIN</v>
          </cell>
          <cell r="H204" t="str">
            <v>BH</v>
          </cell>
          <cell r="I204">
            <v>125000</v>
          </cell>
        </row>
        <row r="205">
          <cell r="D205" t="str">
            <v>IJUK</v>
          </cell>
          <cell r="H205" t="str">
            <v>KG</v>
          </cell>
          <cell r="I205">
            <v>60000</v>
          </cell>
        </row>
        <row r="206">
          <cell r="D206" t="str">
            <v>BAHAN  FINISHING</v>
          </cell>
        </row>
        <row r="207">
          <cell r="D207" t="str">
            <v>CAT BESI SETARA ICI</v>
          </cell>
          <cell r="H207" t="str">
            <v>KG</v>
          </cell>
          <cell r="I207">
            <v>65000</v>
          </cell>
        </row>
        <row r="208">
          <cell r="D208" t="str">
            <v>CAT ANTI JAMUR</v>
          </cell>
          <cell r="H208" t="str">
            <v>KG</v>
          </cell>
          <cell r="I208">
            <v>75000</v>
          </cell>
        </row>
        <row r="209">
          <cell r="D209" t="str">
            <v>CAT GENTENG</v>
          </cell>
          <cell r="H209" t="str">
            <v>KG</v>
          </cell>
          <cell r="I209">
            <v>25000</v>
          </cell>
        </row>
        <row r="210">
          <cell r="D210" t="str">
            <v>CAT KAYU DASAR</v>
          </cell>
          <cell r="H210" t="str">
            <v>KG</v>
          </cell>
          <cell r="I210">
            <v>45000</v>
          </cell>
        </row>
        <row r="211">
          <cell r="D211" t="str">
            <v>CAT KAYU PENUTUP</v>
          </cell>
          <cell r="H211" t="str">
            <v>KG</v>
          </cell>
          <cell r="I211">
            <v>45000</v>
          </cell>
        </row>
        <row r="212">
          <cell r="D212" t="str">
            <v>CAT TEMBOK DASAR</v>
          </cell>
          <cell r="H212" t="str">
            <v>KG</v>
          </cell>
          <cell r="I212">
            <v>30000</v>
          </cell>
        </row>
        <row r="213">
          <cell r="D213" t="str">
            <v>CAT TEMBOK PENUTUP</v>
          </cell>
          <cell r="H213" t="str">
            <v>KG</v>
          </cell>
          <cell r="I213">
            <v>30000</v>
          </cell>
        </row>
        <row r="214">
          <cell r="D214" t="str">
            <v>DEMPUL</v>
          </cell>
          <cell r="H214" t="str">
            <v>KG</v>
          </cell>
          <cell r="I214">
            <v>25000</v>
          </cell>
        </row>
        <row r="215">
          <cell r="D215" t="str">
            <v>ROL CAT</v>
          </cell>
          <cell r="H215" t="str">
            <v>BH</v>
          </cell>
          <cell r="I215">
            <v>32500</v>
          </cell>
        </row>
        <row r="216">
          <cell r="D216" t="str">
            <v>MENI</v>
          </cell>
          <cell r="H216" t="str">
            <v>KG</v>
          </cell>
          <cell r="I216">
            <v>25000</v>
          </cell>
        </row>
        <row r="217">
          <cell r="D217" t="str">
            <v>MINYAK CAT / TINER</v>
          </cell>
          <cell r="H217" t="str">
            <v>LTR</v>
          </cell>
          <cell r="I217">
            <v>25000</v>
          </cell>
        </row>
        <row r="218">
          <cell r="D218" t="str">
            <v>TER</v>
          </cell>
          <cell r="H218" t="str">
            <v>LTR</v>
          </cell>
          <cell r="I218">
            <v>20000</v>
          </cell>
        </row>
        <row r="219">
          <cell r="D219" t="str">
            <v>BATU APUNG</v>
          </cell>
          <cell r="H219" t="str">
            <v>KG</v>
          </cell>
          <cell r="I219">
            <v>25000</v>
          </cell>
        </row>
        <row r="220">
          <cell r="D220" t="str">
            <v>PLAMIR</v>
          </cell>
          <cell r="H220" t="str">
            <v>KG</v>
          </cell>
          <cell r="I220">
            <v>25000</v>
          </cell>
        </row>
        <row r="221">
          <cell r="D221" t="str">
            <v>SIRLAK</v>
          </cell>
          <cell r="H221" t="str">
            <v>KG</v>
          </cell>
          <cell r="I221">
            <v>150000</v>
          </cell>
        </row>
        <row r="222">
          <cell r="D222" t="str">
            <v>SPIRITUS</v>
          </cell>
          <cell r="H222" t="str">
            <v>LTR</v>
          </cell>
          <cell r="I222">
            <v>11000</v>
          </cell>
        </row>
        <row r="223">
          <cell r="D223" t="str">
            <v>AMPELAS</v>
          </cell>
          <cell r="H223" t="str">
            <v>LBR</v>
          </cell>
          <cell r="I223">
            <v>3500</v>
          </cell>
        </row>
        <row r="224">
          <cell r="D224" t="str">
            <v>WALL PAPER</v>
          </cell>
          <cell r="H224" t="str">
            <v>M2</v>
          </cell>
          <cell r="I224">
            <v>55000</v>
          </cell>
        </row>
        <row r="225">
          <cell r="D225" t="str">
            <v>SODA API</v>
          </cell>
          <cell r="H225" t="str">
            <v>KG</v>
          </cell>
          <cell r="I225">
            <v>35000</v>
          </cell>
        </row>
        <row r="226">
          <cell r="D226" t="str">
            <v>PEREKAT</v>
          </cell>
          <cell r="H226" t="str">
            <v>KG</v>
          </cell>
          <cell r="I226">
            <v>25000</v>
          </cell>
        </row>
        <row r="227">
          <cell r="D227" t="str">
            <v>LEM KAYU</v>
          </cell>
          <cell r="H227" t="str">
            <v>KG</v>
          </cell>
          <cell r="I227">
            <v>14000</v>
          </cell>
        </row>
        <row r="228">
          <cell r="D228" t="str">
            <v>POLITUR</v>
          </cell>
          <cell r="H228" t="str">
            <v>LTR</v>
          </cell>
          <cell r="I228">
            <v>35000</v>
          </cell>
        </row>
        <row r="229">
          <cell r="D229" t="str">
            <v>POLITUR JADI</v>
          </cell>
          <cell r="H229" t="str">
            <v>LTR</v>
          </cell>
          <cell r="I229">
            <v>50000</v>
          </cell>
        </row>
        <row r="230">
          <cell r="D230" t="str">
            <v>VERNIS</v>
          </cell>
          <cell r="H230" t="str">
            <v>LTR</v>
          </cell>
          <cell r="I230">
            <v>30000</v>
          </cell>
        </row>
        <row r="231">
          <cell r="D231" t="str">
            <v xml:space="preserve">BAHAN  PENGGANTUNG / PENGUNCI </v>
          </cell>
        </row>
        <row r="232">
          <cell r="D232" t="str">
            <v>DOOR STOP</v>
          </cell>
          <cell r="H232" t="str">
            <v>BH</v>
          </cell>
          <cell r="I232">
            <v>25000</v>
          </cell>
        </row>
        <row r="233">
          <cell r="D233" t="str">
            <v>DOOR CLOSER</v>
          </cell>
          <cell r="H233" t="str">
            <v>BH</v>
          </cell>
          <cell r="I233">
            <v>150000</v>
          </cell>
        </row>
        <row r="234">
          <cell r="D234" t="str">
            <v>ENGSEL JENDELA (Stainlees)</v>
          </cell>
          <cell r="H234" t="str">
            <v>BH</v>
          </cell>
          <cell r="I234">
            <v>17500</v>
          </cell>
        </row>
        <row r="235">
          <cell r="D235" t="str">
            <v>ENGSEL PINTU (Stainlees)</v>
          </cell>
          <cell r="H235" t="str">
            <v>BH</v>
          </cell>
          <cell r="I235">
            <v>20000</v>
          </cell>
        </row>
        <row r="236">
          <cell r="D236" t="str">
            <v xml:space="preserve">CASEMENT JENDELA </v>
          </cell>
          <cell r="H236" t="str">
            <v>BH</v>
          </cell>
          <cell r="I236">
            <v>16500</v>
          </cell>
        </row>
        <row r="237">
          <cell r="D237" t="str">
            <v>GRENDEL JENDELA</v>
          </cell>
          <cell r="H237" t="str">
            <v>BH</v>
          </cell>
          <cell r="I237">
            <v>17500</v>
          </cell>
        </row>
        <row r="238">
          <cell r="D238" t="str">
            <v>GRENDEL PINTU</v>
          </cell>
          <cell r="H238" t="str">
            <v>BH</v>
          </cell>
          <cell r="I238">
            <v>18000</v>
          </cell>
        </row>
        <row r="239">
          <cell r="D239" t="str">
            <v>KAIT ANGIN</v>
          </cell>
          <cell r="H239" t="str">
            <v>BH</v>
          </cell>
          <cell r="I239">
            <v>15000</v>
          </cell>
        </row>
        <row r="240">
          <cell r="D240" t="str">
            <v xml:space="preserve">KUNCI TANAM 2 X PUTAR </v>
          </cell>
          <cell r="H240" t="str">
            <v>BH</v>
          </cell>
          <cell r="I240">
            <v>180000</v>
          </cell>
        </row>
        <row r="241">
          <cell r="D241" t="str">
            <v>HANDLE PINTU</v>
          </cell>
          <cell r="H241" t="str">
            <v>BH</v>
          </cell>
          <cell r="I241">
            <v>150000</v>
          </cell>
        </row>
        <row r="242">
          <cell r="D242" t="str">
            <v>KUNCI TANAM KAMAR MANDI</v>
          </cell>
          <cell r="H242" t="str">
            <v>BH</v>
          </cell>
          <cell r="I242">
            <v>250000</v>
          </cell>
        </row>
        <row r="243">
          <cell r="D243" t="str">
            <v>SLOT TANAM (Lock case dan Cylinder)</v>
          </cell>
          <cell r="H243" t="str">
            <v>BH</v>
          </cell>
          <cell r="I243">
            <v>120000</v>
          </cell>
        </row>
        <row r="244">
          <cell r="D244" t="str">
            <v>PEGANGAN JENDELA</v>
          </cell>
          <cell r="H244" t="str">
            <v>BH</v>
          </cell>
          <cell r="I244">
            <v>7000</v>
          </cell>
        </row>
        <row r="245">
          <cell r="D245" t="str">
            <v>PEGANGAN PINTU</v>
          </cell>
          <cell r="H245" t="str">
            <v>BH</v>
          </cell>
          <cell r="I245">
            <v>35000</v>
          </cell>
        </row>
        <row r="246">
          <cell r="D246" t="str">
            <v>KUNCI SILINDER</v>
          </cell>
          <cell r="H246" t="str">
            <v>BH</v>
          </cell>
          <cell r="I246">
            <v>80000</v>
          </cell>
        </row>
        <row r="247">
          <cell r="D247" t="str">
            <v>BAHAN  LISTRIK</v>
          </cell>
        </row>
        <row r="248">
          <cell r="D248" t="str">
            <v>LAMPU BARET</v>
          </cell>
          <cell r="H248" t="str">
            <v>BH</v>
          </cell>
          <cell r="I248">
            <v>200000</v>
          </cell>
        </row>
        <row r="249">
          <cell r="D249" t="str">
            <v>LAMPU XL 8 WATT</v>
          </cell>
          <cell r="H249" t="str">
            <v>BH</v>
          </cell>
          <cell r="I249">
            <v>150000</v>
          </cell>
        </row>
        <row r="250">
          <cell r="D250" t="str">
            <v>LAMPU XL 11 WATT</v>
          </cell>
          <cell r="H250" t="str">
            <v>BH</v>
          </cell>
          <cell r="I250">
            <v>150000</v>
          </cell>
        </row>
        <row r="251">
          <cell r="D251" t="str">
            <v>LAMPU XL 18 WATT</v>
          </cell>
          <cell r="H251" t="str">
            <v>BH</v>
          </cell>
          <cell r="I251">
            <v>150000</v>
          </cell>
        </row>
        <row r="252">
          <cell r="D252" t="str">
            <v>LAMPU XL 10 WATT</v>
          </cell>
          <cell r="H252" t="str">
            <v>BH</v>
          </cell>
          <cell r="I252">
            <v>150000</v>
          </cell>
        </row>
        <row r="253">
          <cell r="D253" t="str">
            <v>LAMPU TL 20 WATT</v>
          </cell>
          <cell r="H253" t="str">
            <v>BH</v>
          </cell>
          <cell r="I253">
            <v>46000</v>
          </cell>
        </row>
        <row r="254">
          <cell r="D254" t="str">
            <v>LAMPU HALIDE 70-150 W PUTIH</v>
          </cell>
          <cell r="H254" t="str">
            <v>BH</v>
          </cell>
          <cell r="I254">
            <v>1170000</v>
          </cell>
        </row>
        <row r="255">
          <cell r="D255" t="str">
            <v>LAMPU HALIDE 250-400 W PUTIH</v>
          </cell>
          <cell r="H255" t="str">
            <v>BH</v>
          </cell>
          <cell r="I255">
            <v>1800000</v>
          </cell>
        </row>
        <row r="256">
          <cell r="D256" t="str">
            <v>Lampu Dinding Antik &amp; Asesories</v>
          </cell>
          <cell r="H256" t="str">
            <v>BH</v>
          </cell>
          <cell r="I256">
            <v>650000</v>
          </cell>
        </row>
        <row r="257">
          <cell r="D257" t="str">
            <v>PANEL BOX + MCB</v>
          </cell>
          <cell r="H257" t="str">
            <v>BH</v>
          </cell>
          <cell r="I257">
            <v>125000</v>
          </cell>
        </row>
        <row r="258">
          <cell r="D258" t="str">
            <v>KABEL NYA 1 X 2,5 mm</v>
          </cell>
          <cell r="H258" t="str">
            <v>M'</v>
          </cell>
          <cell r="I258">
            <v>2250</v>
          </cell>
        </row>
        <row r="259">
          <cell r="D259" t="str">
            <v>PIPA PRALON 5/8"</v>
          </cell>
          <cell r="H259" t="str">
            <v>BTG</v>
          </cell>
          <cell r="I259">
            <v>11500</v>
          </cell>
        </row>
        <row r="260">
          <cell r="D260" t="str">
            <v>STOP KONTAK + INDOOS</v>
          </cell>
          <cell r="H260" t="str">
            <v>UNIT</v>
          </cell>
          <cell r="I260">
            <v>17500</v>
          </cell>
        </row>
        <row r="261">
          <cell r="D261" t="str">
            <v>SAKLAR TUNGGAL + INDOOS</v>
          </cell>
          <cell r="H261" t="str">
            <v>UNIT</v>
          </cell>
          <cell r="I261">
            <v>15000</v>
          </cell>
        </row>
        <row r="262">
          <cell r="D262" t="str">
            <v>SAKLAR GANDA + INDOOS</v>
          </cell>
          <cell r="H262" t="str">
            <v>UNIT</v>
          </cell>
          <cell r="I262">
            <v>17500</v>
          </cell>
        </row>
        <row r="263">
          <cell r="D263" t="str">
            <v>ISOLASI</v>
          </cell>
          <cell r="H263" t="str">
            <v>BH</v>
          </cell>
          <cell r="I263">
            <v>7500</v>
          </cell>
        </row>
        <row r="264">
          <cell r="D264" t="str">
            <v>OPER SPANENG</v>
          </cell>
          <cell r="H264" t="str">
            <v>UNIT</v>
          </cell>
        </row>
        <row r="265">
          <cell r="D265" t="str">
            <v>BAHAN ALUMINIUM</v>
          </cell>
        </row>
        <row r="266">
          <cell r="D266" t="str">
            <v>PROFIL ALUMINIUM</v>
          </cell>
          <cell r="H266" t="str">
            <v>M</v>
          </cell>
          <cell r="I266">
            <v>82000</v>
          </cell>
        </row>
        <row r="267">
          <cell r="D267" t="str">
            <v>RANGKA ALUMINIUM</v>
          </cell>
          <cell r="H267" t="str">
            <v>M</v>
          </cell>
          <cell r="I267">
            <v>58500</v>
          </cell>
        </row>
        <row r="268">
          <cell r="D268" t="str">
            <v>RANGKA ALUMINIUM JENDELA</v>
          </cell>
          <cell r="H268" t="str">
            <v>M</v>
          </cell>
          <cell r="I268">
            <v>80000</v>
          </cell>
        </row>
        <row r="269">
          <cell r="D269" t="str">
            <v>ROLLING DOOR ALUMINIUM</v>
          </cell>
          <cell r="H269" t="str">
            <v>M</v>
          </cell>
          <cell r="I269">
            <v>350000</v>
          </cell>
        </row>
        <row r="270">
          <cell r="D270" t="str">
            <v>SUNSCREEN ALLUMINIUM</v>
          </cell>
          <cell r="H270" t="str">
            <v>M2</v>
          </cell>
          <cell r="I270">
            <v>0</v>
          </cell>
        </row>
        <row r="271">
          <cell r="D271" t="str">
            <v>SKRUP FIXER</v>
          </cell>
          <cell r="H271" t="str">
            <v>BH</v>
          </cell>
          <cell r="I271">
            <v>6050</v>
          </cell>
        </row>
        <row r="272">
          <cell r="D272" t="str">
            <v>PAKU RIPET</v>
          </cell>
          <cell r="H272" t="str">
            <v>BH</v>
          </cell>
          <cell r="I272">
            <v>3700</v>
          </cell>
        </row>
        <row r="273">
          <cell r="D273" t="str">
            <v>SEALANT</v>
          </cell>
          <cell r="H273" t="str">
            <v>TUBE</v>
          </cell>
          <cell r="I273">
            <v>40000</v>
          </cell>
        </row>
        <row r="274">
          <cell r="D274" t="str">
            <v>ALUMINIUM STRIP</v>
          </cell>
          <cell r="H274" t="str">
            <v>M</v>
          </cell>
          <cell r="I274">
            <v>80107</v>
          </cell>
        </row>
        <row r="275">
          <cell r="D275" t="str">
            <v>PROFIL ALLUMINIUM "T"</v>
          </cell>
          <cell r="H275" t="str">
            <v>M</v>
          </cell>
          <cell r="I275">
            <v>7500</v>
          </cell>
        </row>
        <row r="276">
          <cell r="D276" t="str">
            <v>PINTU ALUMINIUM</v>
          </cell>
          <cell r="H276" t="str">
            <v>M</v>
          </cell>
          <cell r="I276">
            <v>45350</v>
          </cell>
        </row>
        <row r="277">
          <cell r="D277" t="str">
            <v>PROFIL KACA</v>
          </cell>
          <cell r="H277" t="str">
            <v>M</v>
          </cell>
          <cell r="I277">
            <v>58500</v>
          </cell>
        </row>
        <row r="278">
          <cell r="D278" t="str">
            <v>RAMBUNCIS</v>
          </cell>
          <cell r="H278" t="str">
            <v>BH</v>
          </cell>
          <cell r="I278">
            <v>25000</v>
          </cell>
        </row>
        <row r="279">
          <cell r="D279" t="str">
            <v>LAMSKAR</v>
          </cell>
          <cell r="H279" t="str">
            <v>BH</v>
          </cell>
          <cell r="I279">
            <v>23000</v>
          </cell>
        </row>
        <row r="280">
          <cell r="D280" t="str">
            <v>SEAL KARET</v>
          </cell>
          <cell r="H280" t="str">
            <v>m'</v>
          </cell>
          <cell r="I280">
            <v>3650</v>
          </cell>
        </row>
        <row r="281">
          <cell r="D281" t="str">
            <v>PAKU BAUT</v>
          </cell>
          <cell r="H281" t="str">
            <v>BH</v>
          </cell>
          <cell r="I281">
            <v>58500</v>
          </cell>
        </row>
        <row r="282">
          <cell r="D282" t="str">
            <v>ALUMINIUM FOIL</v>
          </cell>
          <cell r="H282" t="str">
            <v>M2</v>
          </cell>
          <cell r="I282">
            <v>30000</v>
          </cell>
        </row>
        <row r="283">
          <cell r="D283" t="str">
            <v>BAHAN  LAIN - LAIN</v>
          </cell>
        </row>
        <row r="284">
          <cell r="D284" t="str">
            <v>KACA  BENING  5  MM</v>
          </cell>
          <cell r="H284" t="str">
            <v>M2</v>
          </cell>
          <cell r="I284">
            <v>95000</v>
          </cell>
        </row>
        <row r="285">
          <cell r="D285" t="str">
            <v>KACA  BENING 8  MM</v>
          </cell>
          <cell r="H285" t="str">
            <v>M2</v>
          </cell>
          <cell r="I285">
            <v>145000</v>
          </cell>
        </row>
        <row r="286">
          <cell r="D286" t="str">
            <v>KACA  RAYBEN  5  MM</v>
          </cell>
          <cell r="H286" t="str">
            <v>M2</v>
          </cell>
          <cell r="I286">
            <v>110000</v>
          </cell>
        </row>
        <row r="287">
          <cell r="D287" t="str">
            <v>KACA ES 5 mm</v>
          </cell>
          <cell r="H287" t="str">
            <v>M2</v>
          </cell>
          <cell r="I287">
            <v>135000</v>
          </cell>
        </row>
        <row r="288">
          <cell r="D288" t="str">
            <v>KACA TEMPERED 12 MM</v>
          </cell>
          <cell r="H288" t="str">
            <v>M2</v>
          </cell>
          <cell r="I288">
            <v>650000</v>
          </cell>
        </row>
        <row r="289">
          <cell r="D289" t="str">
            <v>JENDELA NAKO</v>
          </cell>
          <cell r="H289" t="str">
            <v>BH</v>
          </cell>
          <cell r="I289">
            <v>27500</v>
          </cell>
        </row>
        <row r="290">
          <cell r="D290" t="str">
            <v>VENETIONS BLINDS DAN VERTICAL BLINDS (TIRAI)</v>
          </cell>
          <cell r="H290" t="str">
            <v>M2</v>
          </cell>
          <cell r="I290">
            <v>235000</v>
          </cell>
        </row>
        <row r="291">
          <cell r="D291" t="str">
            <v>ROLLING DOOR</v>
          </cell>
          <cell r="H291" t="str">
            <v>M2</v>
          </cell>
          <cell r="I291">
            <v>350000</v>
          </cell>
        </row>
        <row r="292">
          <cell r="D292" t="str">
            <v>FOLDING GATE BESI</v>
          </cell>
          <cell r="H292" t="str">
            <v>M2</v>
          </cell>
          <cell r="I292">
            <v>460000</v>
          </cell>
        </row>
        <row r="293">
          <cell r="D293" t="str">
            <v>FOLDING GATE PLASTIK/PVC</v>
          </cell>
          <cell r="H293" t="str">
            <v>M2</v>
          </cell>
          <cell r="I293">
            <v>0</v>
          </cell>
        </row>
        <row r="294">
          <cell r="D294" t="str">
            <v>PAGAR BRC ( 1,2 X 2,4 M )  ø 8 MM</v>
          </cell>
          <cell r="H294" t="str">
            <v>BH</v>
          </cell>
          <cell r="I294">
            <v>240000</v>
          </cell>
        </row>
        <row r="295">
          <cell r="D295" t="str">
            <v>PAGAR BRC ( 1,2 X 2,4 M ) ø 6 MM</v>
          </cell>
          <cell r="H295" t="str">
            <v>BH</v>
          </cell>
          <cell r="I295">
            <v>185000</v>
          </cell>
        </row>
        <row r="296">
          <cell r="D296" t="str">
            <v>BOUWPLANK</v>
          </cell>
          <cell r="H296" t="str">
            <v>M'</v>
          </cell>
          <cell r="I296">
            <v>26000</v>
          </cell>
        </row>
        <row r="297">
          <cell r="D297" t="str">
            <v>SEAL TAPE</v>
          </cell>
          <cell r="H297" t="str">
            <v>BH</v>
          </cell>
          <cell r="I297">
            <v>8500</v>
          </cell>
        </row>
        <row r="298">
          <cell r="D298" t="str">
            <v>KOL-KOLAN</v>
          </cell>
          <cell r="H298" t="str">
            <v>M'</v>
          </cell>
          <cell r="I298">
            <v>75000</v>
          </cell>
        </row>
        <row r="299">
          <cell r="D299" t="str">
            <v>KAWAT DURI (PAGAR)</v>
          </cell>
          <cell r="H299" t="str">
            <v xml:space="preserve">M' </v>
          </cell>
          <cell r="I299">
            <v>4850</v>
          </cell>
        </row>
        <row r="300">
          <cell r="D300" t="str">
            <v>KAWAT LAS</v>
          </cell>
          <cell r="H300" t="str">
            <v xml:space="preserve">M' </v>
          </cell>
          <cell r="I300">
            <v>0</v>
          </cell>
        </row>
        <row r="301">
          <cell r="D301" t="str">
            <v>KAWAT LAS LISTRIK</v>
          </cell>
          <cell r="H301" t="str">
            <v xml:space="preserve">M' </v>
          </cell>
          <cell r="I301">
            <v>0</v>
          </cell>
        </row>
        <row r="302">
          <cell r="D302" t="str">
            <v xml:space="preserve">ASPAL </v>
          </cell>
          <cell r="H302" t="str">
            <v>KG</v>
          </cell>
          <cell r="I302">
            <v>12500</v>
          </cell>
        </row>
        <row r="303">
          <cell r="D303" t="str">
            <v>SOLAR</v>
          </cell>
          <cell r="H303" t="str">
            <v>LTR</v>
          </cell>
          <cell r="I303">
            <v>7800</v>
          </cell>
        </row>
        <row r="304">
          <cell r="D304" t="str">
            <v>MINYAK PELUMAS</v>
          </cell>
          <cell r="H304" t="str">
            <v>LTR</v>
          </cell>
          <cell r="I304">
            <v>9000</v>
          </cell>
        </row>
        <row r="305">
          <cell r="D305" t="str">
            <v>MINYAK BEKISTING</v>
          </cell>
          <cell r="H305" t="str">
            <v>LTR</v>
          </cell>
          <cell r="I305">
            <v>2500</v>
          </cell>
        </row>
        <row r="306">
          <cell r="D306" t="str">
            <v>KERANJANG</v>
          </cell>
          <cell r="H306" t="str">
            <v>M'</v>
          </cell>
          <cell r="I306">
            <v>11000</v>
          </cell>
        </row>
        <row r="307">
          <cell r="D307" t="str">
            <v>TIMBRIS</v>
          </cell>
          <cell r="H307" t="str">
            <v>SEWA/HR</v>
          </cell>
          <cell r="I307">
            <v>29150</v>
          </cell>
        </row>
        <row r="308">
          <cell r="D308" t="str">
            <v>EMBER</v>
          </cell>
          <cell r="H308" t="str">
            <v>BH</v>
          </cell>
          <cell r="I308">
            <v>3500</v>
          </cell>
        </row>
        <row r="309">
          <cell r="D309" t="str">
            <v>KASUT KAYU</v>
          </cell>
          <cell r="H309" t="str">
            <v>BH</v>
          </cell>
          <cell r="I309">
            <v>12500</v>
          </cell>
        </row>
        <row r="310">
          <cell r="D310" t="str">
            <v>KOTAK ADUKAN</v>
          </cell>
          <cell r="H310" t="str">
            <v>BH</v>
          </cell>
          <cell r="I310">
            <v>50000</v>
          </cell>
        </row>
        <row r="311">
          <cell r="D311" t="str">
            <v>CETOK</v>
          </cell>
          <cell r="H311" t="str">
            <v>BH</v>
          </cell>
          <cell r="I311">
            <v>17000</v>
          </cell>
        </row>
        <row r="312">
          <cell r="D312" t="str">
            <v>KUAS</v>
          </cell>
          <cell r="H312" t="str">
            <v>BH</v>
          </cell>
          <cell r="I312">
            <v>4500</v>
          </cell>
        </row>
        <row r="313">
          <cell r="D313" t="str">
            <v>SABUN CUCI</v>
          </cell>
          <cell r="H313" t="str">
            <v>KG</v>
          </cell>
          <cell r="I313">
            <v>20000</v>
          </cell>
        </row>
        <row r="320">
          <cell r="H320" t="str">
            <v>SATUAN</v>
          </cell>
          <cell r="I320" t="str">
            <v>UPAH / HARI (Rp)</v>
          </cell>
        </row>
        <row r="322">
          <cell r="D322" t="str">
            <v>MANDOR</v>
          </cell>
          <cell r="H322" t="str">
            <v>ORG</v>
          </cell>
          <cell r="I322">
            <v>85000</v>
          </cell>
        </row>
        <row r="323">
          <cell r="D323" t="str">
            <v>KEPALA TUKANG</v>
          </cell>
          <cell r="H323" t="str">
            <v>ORG</v>
          </cell>
          <cell r="I323">
            <v>80000</v>
          </cell>
        </row>
        <row r="324">
          <cell r="D324" t="str">
            <v>TUKANG BATU</v>
          </cell>
          <cell r="H324" t="str">
            <v>ORG</v>
          </cell>
          <cell r="I324">
            <v>75000</v>
          </cell>
        </row>
        <row r="325">
          <cell r="D325" t="str">
            <v>TUKANG BESI</v>
          </cell>
          <cell r="H325" t="str">
            <v>ORG</v>
          </cell>
          <cell r="I325">
            <v>75000</v>
          </cell>
        </row>
        <row r="326">
          <cell r="D326" t="str">
            <v>TUKANG KAYU</v>
          </cell>
          <cell r="H326" t="str">
            <v>ORG</v>
          </cell>
          <cell r="I326">
            <v>75000</v>
          </cell>
        </row>
        <row r="327">
          <cell r="D327" t="str">
            <v>TUKANG CAT</v>
          </cell>
          <cell r="H327" t="str">
            <v>ORG</v>
          </cell>
          <cell r="I327">
            <v>75000</v>
          </cell>
        </row>
        <row r="328">
          <cell r="D328" t="str">
            <v>PEKERJA</v>
          </cell>
          <cell r="H328" t="str">
            <v>ORG</v>
          </cell>
          <cell r="I328">
            <v>65000</v>
          </cell>
        </row>
        <row r="329">
          <cell r="D329" t="str">
            <v>BURUH TAK TERLATIH</v>
          </cell>
          <cell r="H329" t="str">
            <v>ORG</v>
          </cell>
          <cell r="I329">
            <v>65000</v>
          </cell>
        </row>
        <row r="330">
          <cell r="D330" t="str">
            <v>OPERATOR TERLATIH</v>
          </cell>
          <cell r="H330" t="str">
            <v>ORG</v>
          </cell>
          <cell r="I330">
            <v>75000</v>
          </cell>
        </row>
        <row r="331">
          <cell r="D331" t="str">
            <v>PEMBANTU OPERATOR</v>
          </cell>
          <cell r="H331" t="str">
            <v>ORG</v>
          </cell>
          <cell r="I331">
            <v>65000</v>
          </cell>
        </row>
        <row r="332">
          <cell r="D332" t="str">
            <v>SOPIR</v>
          </cell>
          <cell r="H332" t="str">
            <v>ORG</v>
          </cell>
          <cell r="I332">
            <v>75000</v>
          </cell>
        </row>
        <row r="333">
          <cell r="D333" t="str">
            <v>PEMBANTU SOPIR</v>
          </cell>
          <cell r="H333" t="str">
            <v>ORG</v>
          </cell>
          <cell r="I333">
            <v>65000</v>
          </cell>
        </row>
        <row r="334">
          <cell r="D334" t="str">
            <v xml:space="preserve">TUKANG ALUMUNIUM </v>
          </cell>
          <cell r="H334" t="str">
            <v>ORG</v>
          </cell>
          <cell r="I334">
            <v>75000</v>
          </cell>
        </row>
        <row r="335">
          <cell r="D335" t="str">
            <v>TUKANG KHUSUS ALUMINIUM</v>
          </cell>
          <cell r="H335" t="str">
            <v>ORG</v>
          </cell>
          <cell r="I335">
            <v>75000</v>
          </cell>
        </row>
        <row r="336">
          <cell r="D336" t="str">
            <v xml:space="preserve">KEPALA TUKANG ALUMUNIUM </v>
          </cell>
          <cell r="H336" t="str">
            <v>ORG</v>
          </cell>
          <cell r="I336">
            <v>85000</v>
          </cell>
        </row>
        <row r="337">
          <cell r="D337" t="str">
            <v>TUKANG LAS KONSTRUKSI</v>
          </cell>
          <cell r="H337" t="str">
            <v>ORG</v>
          </cell>
          <cell r="I337">
            <v>90000</v>
          </cell>
        </row>
        <row r="338">
          <cell r="D338" t="str">
            <v>TUKANG LAS BIASA</v>
          </cell>
          <cell r="H338" t="str">
            <v>ORG</v>
          </cell>
          <cell r="I338">
            <v>75000</v>
          </cell>
        </row>
        <row r="339">
          <cell r="D339" t="str">
            <v>TUKANG LISTRIK</v>
          </cell>
          <cell r="H339" t="str">
            <v>ORG</v>
          </cell>
          <cell r="I339">
            <v>85000</v>
          </cell>
        </row>
        <row r="345">
          <cell r="H345" t="str">
            <v>Pacitan,                         2018</v>
          </cell>
        </row>
        <row r="346">
          <cell r="H346" t="str">
            <v>Konsultan Perencana</v>
          </cell>
        </row>
        <row r="347">
          <cell r="H347" t="str">
            <v>CV. MATRIKS</v>
          </cell>
        </row>
        <row r="352">
          <cell r="H352" t="str">
            <v>MAHDI WIYANTO, ST</v>
          </cell>
        </row>
        <row r="353">
          <cell r="H353" t="str">
            <v>Direktur</v>
          </cell>
        </row>
      </sheetData>
      <sheetData sheetId="6" refreshError="1"/>
      <sheetData sheetId="7" refreshError="1">
        <row r="4">
          <cell r="B4" t="str">
            <v xml:space="preserve">NO. ITEM </v>
          </cell>
          <cell r="C4" t="str">
            <v>SAT</v>
          </cell>
          <cell r="E4" t="str">
            <v>ITEM PEKERJAAN</v>
          </cell>
          <cell r="H4" t="str">
            <v>HARGA SATUAN PEKERJAAN</v>
          </cell>
        </row>
        <row r="6">
          <cell r="D6" t="str">
            <v>A</v>
          </cell>
          <cell r="E6" t="str">
            <v>Tata cara perhitungan harga satuan pekerjaan Persiapan</v>
          </cell>
        </row>
        <row r="7">
          <cell r="B7" t="str">
            <v>A01</v>
          </cell>
          <cell r="C7" t="e">
            <v>#REF!</v>
          </cell>
          <cell r="D7" t="e">
            <v>#REF!</v>
          </cell>
          <cell r="E7" t="e">
            <v>#REF!</v>
          </cell>
          <cell r="H7" t="str">
            <v>=</v>
          </cell>
          <cell r="I7" t="e">
            <v>#REF!</v>
          </cell>
        </row>
        <row r="8">
          <cell r="B8" t="str">
            <v>A02</v>
          </cell>
          <cell r="C8" t="e">
            <v>#REF!</v>
          </cell>
          <cell r="D8" t="e">
            <v>#REF!</v>
          </cell>
          <cell r="E8" t="e">
            <v>#REF!</v>
          </cell>
          <cell r="H8" t="str">
            <v>=</v>
          </cell>
          <cell r="I8" t="e">
            <v>#REF!</v>
          </cell>
        </row>
        <row r="9">
          <cell r="B9" t="str">
            <v>A03</v>
          </cell>
          <cell r="C9" t="e">
            <v>#REF!</v>
          </cell>
          <cell r="D9" t="e">
            <v>#REF!</v>
          </cell>
          <cell r="E9" t="e">
            <v>#REF!</v>
          </cell>
          <cell r="H9" t="str">
            <v>=</v>
          </cell>
          <cell r="I9" t="e">
            <v>#REF!</v>
          </cell>
        </row>
        <row r="10">
          <cell r="B10" t="str">
            <v>A04</v>
          </cell>
          <cell r="C10" t="e">
            <v>#REF!</v>
          </cell>
          <cell r="D10" t="e">
            <v>#REF!</v>
          </cell>
          <cell r="E10" t="e">
            <v>#REF!</v>
          </cell>
          <cell r="H10" t="str">
            <v>=</v>
          </cell>
          <cell r="I10" t="e">
            <v>#REF!</v>
          </cell>
        </row>
        <row r="11">
          <cell r="B11" t="str">
            <v>A05</v>
          </cell>
          <cell r="C11" t="e">
            <v>#REF!</v>
          </cell>
          <cell r="D11" t="e">
            <v>#REF!</v>
          </cell>
          <cell r="E11" t="e">
            <v>#REF!</v>
          </cell>
          <cell r="H11" t="str">
            <v>=</v>
          </cell>
          <cell r="I11" t="e">
            <v>#REF!</v>
          </cell>
        </row>
        <row r="12">
          <cell r="B12" t="str">
            <v>A06</v>
          </cell>
          <cell r="C12" t="e">
            <v>#REF!</v>
          </cell>
          <cell r="D12" t="e">
            <v>#REF!</v>
          </cell>
          <cell r="E12" t="e">
            <v>#REF!</v>
          </cell>
          <cell r="H12" t="str">
            <v>=</v>
          </cell>
          <cell r="I12" t="e">
            <v>#REF!</v>
          </cell>
        </row>
        <row r="13">
          <cell r="B13" t="str">
            <v>A07</v>
          </cell>
          <cell r="C13" t="e">
            <v>#REF!</v>
          </cell>
          <cell r="D13" t="e">
            <v>#REF!</v>
          </cell>
          <cell r="E13" t="e">
            <v>#REF!</v>
          </cell>
          <cell r="H13" t="str">
            <v>=</v>
          </cell>
          <cell r="I13" t="e">
            <v>#REF!</v>
          </cell>
        </row>
        <row r="14">
          <cell r="B14" t="str">
            <v>A08</v>
          </cell>
          <cell r="C14" t="e">
            <v>#REF!</v>
          </cell>
          <cell r="D14" t="e">
            <v>#REF!</v>
          </cell>
          <cell r="E14" t="e">
            <v>#REF!</v>
          </cell>
          <cell r="H14" t="str">
            <v>=</v>
          </cell>
          <cell r="I14" t="e">
            <v>#REF!</v>
          </cell>
        </row>
        <row r="15">
          <cell r="B15" t="str">
            <v>A09</v>
          </cell>
          <cell r="C15" t="e">
            <v>#REF!</v>
          </cell>
          <cell r="D15" t="e">
            <v>#REF!</v>
          </cell>
          <cell r="E15" t="e">
            <v>#REF!</v>
          </cell>
          <cell r="H15" t="str">
            <v>=</v>
          </cell>
          <cell r="I15" t="e">
            <v>#REF!</v>
          </cell>
        </row>
        <row r="16">
          <cell r="B16" t="str">
            <v>A10</v>
          </cell>
          <cell r="C16" t="e">
            <v>#REF!</v>
          </cell>
          <cell r="D16" t="e">
            <v>#REF!</v>
          </cell>
          <cell r="E16" t="e">
            <v>#REF!</v>
          </cell>
          <cell r="H16" t="str">
            <v>=</v>
          </cell>
          <cell r="I16" t="e">
            <v>#REF!</v>
          </cell>
        </row>
        <row r="17">
          <cell r="B17" t="str">
            <v>A11</v>
          </cell>
          <cell r="C17" t="e">
            <v>#REF!</v>
          </cell>
          <cell r="D17" t="e">
            <v>#REF!</v>
          </cell>
          <cell r="E17" t="e">
            <v>#REF!</v>
          </cell>
          <cell r="H17" t="str">
            <v>=</v>
          </cell>
          <cell r="I17" t="e">
            <v>#REF!</v>
          </cell>
        </row>
        <row r="18">
          <cell r="B18" t="str">
            <v>A12</v>
          </cell>
          <cell r="C18" t="e">
            <v>#REF!</v>
          </cell>
          <cell r="D18" t="e">
            <v>#REF!</v>
          </cell>
          <cell r="E18" t="e">
            <v>#REF!</v>
          </cell>
          <cell r="H18" t="str">
            <v>=</v>
          </cell>
          <cell r="I18" t="e">
            <v>#REF!</v>
          </cell>
        </row>
        <row r="19">
          <cell r="B19" t="str">
            <v>A13</v>
          </cell>
          <cell r="C19" t="e">
            <v>#REF!</v>
          </cell>
          <cell r="D19" t="e">
            <v>#REF!</v>
          </cell>
          <cell r="E19" t="e">
            <v>#REF!</v>
          </cell>
          <cell r="H19" t="str">
            <v>=</v>
          </cell>
          <cell r="I19" t="e">
            <v>#REF!</v>
          </cell>
        </row>
        <row r="20">
          <cell r="B20" t="str">
            <v>A14</v>
          </cell>
          <cell r="C20" t="e">
            <v>#REF!</v>
          </cell>
          <cell r="D20" t="e">
            <v>#REF!</v>
          </cell>
          <cell r="E20" t="e">
            <v>#REF!</v>
          </cell>
          <cell r="H20" t="str">
            <v>=</v>
          </cell>
          <cell r="I20" t="e">
            <v>#REF!</v>
          </cell>
        </row>
        <row r="21">
          <cell r="B21" t="str">
            <v>A15</v>
          </cell>
          <cell r="C21" t="e">
            <v>#REF!</v>
          </cell>
          <cell r="D21" t="e">
            <v>#REF!</v>
          </cell>
          <cell r="E21" t="e">
            <v>#REF!</v>
          </cell>
          <cell r="H21" t="str">
            <v>=</v>
          </cell>
          <cell r="I21" t="e">
            <v>#REF!</v>
          </cell>
        </row>
        <row r="22">
          <cell r="B22" t="str">
            <v>A16</v>
          </cell>
          <cell r="C22" t="e">
            <v>#REF!</v>
          </cell>
          <cell r="D22" t="e">
            <v>#REF!</v>
          </cell>
          <cell r="E22" t="e">
            <v>#REF!</v>
          </cell>
          <cell r="H22" t="str">
            <v>=</v>
          </cell>
          <cell r="I22" t="e">
            <v>#REF!</v>
          </cell>
        </row>
        <row r="23">
          <cell r="B23" t="str">
            <v>A17</v>
          </cell>
          <cell r="C23" t="e">
            <v>#REF!</v>
          </cell>
          <cell r="D23" t="e">
            <v>#REF!</v>
          </cell>
          <cell r="E23" t="e">
            <v>#REF!</v>
          </cell>
          <cell r="H23" t="str">
            <v>=</v>
          </cell>
          <cell r="I23" t="e">
            <v>#REF!</v>
          </cell>
        </row>
        <row r="26">
          <cell r="D26" t="str">
            <v>B</v>
          </cell>
          <cell r="E26" t="str">
            <v>Tata cara perhitungan harga satuan pekerjaan tanah</v>
          </cell>
        </row>
        <row r="27">
          <cell r="B27" t="str">
            <v>B01</v>
          </cell>
          <cell r="C27" t="e">
            <v>#REF!</v>
          </cell>
          <cell r="D27" t="e">
            <v>#REF!</v>
          </cell>
          <cell r="E27" t="e">
            <v>#REF!</v>
          </cell>
          <cell r="H27" t="str">
            <v>=</v>
          </cell>
          <cell r="I27" t="e">
            <v>#REF!</v>
          </cell>
        </row>
        <row r="28">
          <cell r="B28" t="str">
            <v>B02</v>
          </cell>
          <cell r="C28" t="e">
            <v>#REF!</v>
          </cell>
          <cell r="D28" t="e">
            <v>#REF!</v>
          </cell>
          <cell r="E28" t="e">
            <v>#REF!</v>
          </cell>
          <cell r="H28" t="str">
            <v>=</v>
          </cell>
          <cell r="I28" t="e">
            <v>#REF!</v>
          </cell>
        </row>
        <row r="29">
          <cell r="B29" t="str">
            <v>B03</v>
          </cell>
          <cell r="C29" t="e">
            <v>#REF!</v>
          </cell>
          <cell r="D29" t="e">
            <v>#REF!</v>
          </cell>
          <cell r="E29" t="e">
            <v>#REF!</v>
          </cell>
          <cell r="H29" t="str">
            <v>=</v>
          </cell>
          <cell r="I29" t="e">
            <v>#REF!</v>
          </cell>
        </row>
        <row r="30">
          <cell r="B30" t="str">
            <v>B04</v>
          </cell>
          <cell r="C30" t="e">
            <v>#REF!</v>
          </cell>
          <cell r="D30" t="e">
            <v>#REF!</v>
          </cell>
          <cell r="E30" t="e">
            <v>#REF!</v>
          </cell>
          <cell r="H30" t="str">
            <v>=</v>
          </cell>
          <cell r="I30" t="e">
            <v>#REF!</v>
          </cell>
        </row>
        <row r="31">
          <cell r="B31" t="str">
            <v>B05</v>
          </cell>
          <cell r="C31" t="e">
            <v>#REF!</v>
          </cell>
          <cell r="D31" t="e">
            <v>#REF!</v>
          </cell>
          <cell r="E31" t="e">
            <v>#REF!</v>
          </cell>
          <cell r="H31" t="str">
            <v>=</v>
          </cell>
          <cell r="I31" t="e">
            <v>#REF!</v>
          </cell>
        </row>
        <row r="32">
          <cell r="B32" t="str">
            <v>B06</v>
          </cell>
          <cell r="C32" t="e">
            <v>#REF!</v>
          </cell>
          <cell r="D32" t="e">
            <v>#REF!</v>
          </cell>
          <cell r="E32" t="e">
            <v>#REF!</v>
          </cell>
          <cell r="H32" t="str">
            <v>=</v>
          </cell>
          <cell r="I32" t="e">
            <v>#REF!</v>
          </cell>
        </row>
        <row r="33">
          <cell r="B33" t="str">
            <v>B07</v>
          </cell>
          <cell r="C33" t="e">
            <v>#REF!</v>
          </cell>
          <cell r="D33" t="e">
            <v>#REF!</v>
          </cell>
          <cell r="E33" t="e">
            <v>#REF!</v>
          </cell>
          <cell r="H33" t="str">
            <v>=</v>
          </cell>
          <cell r="I33" t="e">
            <v>#REF!</v>
          </cell>
        </row>
        <row r="34">
          <cell r="B34" t="str">
            <v>B08</v>
          </cell>
          <cell r="C34" t="e">
            <v>#REF!</v>
          </cell>
          <cell r="D34" t="e">
            <v>#REF!</v>
          </cell>
          <cell r="E34" t="e">
            <v>#REF!</v>
          </cell>
          <cell r="H34" t="str">
            <v>=</v>
          </cell>
          <cell r="I34" t="e">
            <v>#REF!</v>
          </cell>
        </row>
        <row r="35">
          <cell r="B35" t="str">
            <v>B09</v>
          </cell>
          <cell r="C35" t="e">
            <v>#REF!</v>
          </cell>
          <cell r="D35" t="e">
            <v>#REF!</v>
          </cell>
          <cell r="E35" t="e">
            <v>#REF!</v>
          </cell>
          <cell r="H35" t="str">
            <v>=</v>
          </cell>
          <cell r="I35" t="e">
            <v>#REF!</v>
          </cell>
        </row>
        <row r="36">
          <cell r="B36" t="str">
            <v>B10</v>
          </cell>
          <cell r="C36" t="e">
            <v>#REF!</v>
          </cell>
          <cell r="D36" t="e">
            <v>#REF!</v>
          </cell>
          <cell r="E36" t="e">
            <v>#REF!</v>
          </cell>
          <cell r="H36" t="str">
            <v>=</v>
          </cell>
          <cell r="I36" t="e">
            <v>#REF!</v>
          </cell>
        </row>
        <row r="37">
          <cell r="B37" t="str">
            <v>B11</v>
          </cell>
          <cell r="C37" t="e">
            <v>#REF!</v>
          </cell>
          <cell r="D37" t="e">
            <v>#REF!</v>
          </cell>
          <cell r="E37" t="e">
            <v>#REF!</v>
          </cell>
          <cell r="H37" t="str">
            <v>=</v>
          </cell>
          <cell r="I37" t="e">
            <v>#REF!</v>
          </cell>
        </row>
        <row r="38">
          <cell r="B38" t="str">
            <v>B12</v>
          </cell>
          <cell r="C38" t="e">
            <v>#REF!</v>
          </cell>
          <cell r="D38" t="e">
            <v>#REF!</v>
          </cell>
          <cell r="E38" t="e">
            <v>#REF!</v>
          </cell>
          <cell r="H38" t="str">
            <v>=</v>
          </cell>
          <cell r="I38" t="e">
            <v>#REF!</v>
          </cell>
        </row>
        <row r="39">
          <cell r="B39" t="str">
            <v>B13</v>
          </cell>
          <cell r="C39" t="e">
            <v>#REF!</v>
          </cell>
          <cell r="D39" t="e">
            <v>#REF!</v>
          </cell>
          <cell r="E39" t="e">
            <v>#REF!</v>
          </cell>
          <cell r="H39" t="str">
            <v>=</v>
          </cell>
          <cell r="I39" t="e">
            <v>#REF!</v>
          </cell>
        </row>
        <row r="40">
          <cell r="B40" t="str">
            <v>B14</v>
          </cell>
          <cell r="C40" t="e">
            <v>#REF!</v>
          </cell>
          <cell r="D40" t="e">
            <v>#REF!</v>
          </cell>
          <cell r="E40" t="e">
            <v>#REF!</v>
          </cell>
          <cell r="H40" t="str">
            <v>=</v>
          </cell>
          <cell r="I40" t="e">
            <v>#REF!</v>
          </cell>
        </row>
        <row r="41">
          <cell r="B41" t="str">
            <v>B15</v>
          </cell>
          <cell r="C41" t="e">
            <v>#REF!</v>
          </cell>
          <cell r="D41" t="e">
            <v>#REF!</v>
          </cell>
          <cell r="E41" t="e">
            <v>#REF!</v>
          </cell>
          <cell r="H41" t="str">
            <v>=</v>
          </cell>
          <cell r="I41" t="e">
            <v>#REF!</v>
          </cell>
        </row>
        <row r="44">
          <cell r="D44" t="str">
            <v>C</v>
          </cell>
          <cell r="E44" t="str">
            <v>Tata cara perhitungan harga satuan pekerjaan Pondasi</v>
          </cell>
        </row>
        <row r="45">
          <cell r="B45" t="str">
            <v>C01</v>
          </cell>
          <cell r="C45" t="e">
            <v>#REF!</v>
          </cell>
          <cell r="D45" t="e">
            <v>#REF!</v>
          </cell>
          <cell r="E45" t="e">
            <v>#REF!</v>
          </cell>
          <cell r="H45" t="str">
            <v>=</v>
          </cell>
          <cell r="I45" t="e">
            <v>#REF!</v>
          </cell>
        </row>
        <row r="46">
          <cell r="B46" t="str">
            <v>C02</v>
          </cell>
          <cell r="C46" t="e">
            <v>#REF!</v>
          </cell>
          <cell r="D46" t="e">
            <v>#REF!</v>
          </cell>
          <cell r="E46" t="e">
            <v>#REF!</v>
          </cell>
          <cell r="H46" t="str">
            <v>=</v>
          </cell>
          <cell r="I46" t="e">
            <v>#REF!</v>
          </cell>
        </row>
        <row r="47">
          <cell r="B47" t="str">
            <v>C03</v>
          </cell>
          <cell r="C47" t="e">
            <v>#REF!</v>
          </cell>
          <cell r="D47" t="e">
            <v>#REF!</v>
          </cell>
          <cell r="E47" t="e">
            <v>#REF!</v>
          </cell>
          <cell r="H47" t="str">
            <v>=</v>
          </cell>
          <cell r="I47" t="e">
            <v>#REF!</v>
          </cell>
        </row>
        <row r="48">
          <cell r="B48" t="str">
            <v>C04</v>
          </cell>
          <cell r="C48" t="e">
            <v>#REF!</v>
          </cell>
          <cell r="D48" t="e">
            <v>#REF!</v>
          </cell>
          <cell r="E48" t="e">
            <v>#REF!</v>
          </cell>
          <cell r="H48" t="str">
            <v>=</v>
          </cell>
          <cell r="I48" t="e">
            <v>#REF!</v>
          </cell>
        </row>
        <row r="49">
          <cell r="B49" t="str">
            <v>C05</v>
          </cell>
          <cell r="C49" t="e">
            <v>#REF!</v>
          </cell>
          <cell r="D49" t="e">
            <v>#REF!</v>
          </cell>
          <cell r="E49" t="e">
            <v>#REF!</v>
          </cell>
          <cell r="H49" t="str">
            <v>=</v>
          </cell>
          <cell r="I49" t="e">
            <v>#REF!</v>
          </cell>
        </row>
        <row r="50">
          <cell r="B50" t="str">
            <v>C06</v>
          </cell>
          <cell r="C50" t="e">
            <v>#REF!</v>
          </cell>
          <cell r="D50" t="e">
            <v>#REF!</v>
          </cell>
          <cell r="E50" t="e">
            <v>#REF!</v>
          </cell>
          <cell r="H50" t="str">
            <v>=</v>
          </cell>
          <cell r="I50" t="e">
            <v>#REF!</v>
          </cell>
        </row>
        <row r="51">
          <cell r="B51" t="str">
            <v>C07</v>
          </cell>
          <cell r="C51" t="e">
            <v>#REF!</v>
          </cell>
          <cell r="D51" t="e">
            <v>#REF!</v>
          </cell>
          <cell r="E51" t="e">
            <v>#REF!</v>
          </cell>
          <cell r="H51" t="str">
            <v>=</v>
          </cell>
          <cell r="I51" t="e">
            <v>#REF!</v>
          </cell>
        </row>
        <row r="52">
          <cell r="B52" t="str">
            <v>C08</v>
          </cell>
          <cell r="C52" t="e">
            <v>#REF!</v>
          </cell>
          <cell r="D52" t="e">
            <v>#REF!</v>
          </cell>
          <cell r="E52" t="e">
            <v>#REF!</v>
          </cell>
          <cell r="H52" t="str">
            <v>=</v>
          </cell>
          <cell r="I52" t="e">
            <v>#REF!</v>
          </cell>
        </row>
        <row r="53">
          <cell r="B53" t="str">
            <v>C09</v>
          </cell>
          <cell r="C53" t="e">
            <v>#REF!</v>
          </cell>
          <cell r="D53" t="e">
            <v>#REF!</v>
          </cell>
          <cell r="E53" t="e">
            <v>#REF!</v>
          </cell>
          <cell r="H53" t="str">
            <v>=</v>
          </cell>
          <cell r="I53" t="e">
            <v>#REF!</v>
          </cell>
        </row>
        <row r="54">
          <cell r="B54" t="str">
            <v>C10</v>
          </cell>
          <cell r="C54" t="e">
            <v>#REF!</v>
          </cell>
          <cell r="D54" t="e">
            <v>#REF!</v>
          </cell>
          <cell r="E54" t="e">
            <v>#REF!</v>
          </cell>
          <cell r="H54" t="str">
            <v>=</v>
          </cell>
          <cell r="I54" t="e">
            <v>#REF!</v>
          </cell>
        </row>
        <row r="55">
          <cell r="B55" t="str">
            <v>C11</v>
          </cell>
          <cell r="C55" t="e">
            <v>#REF!</v>
          </cell>
          <cell r="D55" t="e">
            <v>#REF!</v>
          </cell>
          <cell r="E55" t="e">
            <v>#REF!</v>
          </cell>
          <cell r="H55" t="str">
            <v>=</v>
          </cell>
          <cell r="I55" t="e">
            <v>#REF!</v>
          </cell>
        </row>
        <row r="58">
          <cell r="D58" t="str">
            <v>D</v>
          </cell>
          <cell r="E58" t="str">
            <v>Tata cara perhitungan harga satuan pekerjaan dinding</v>
          </cell>
        </row>
        <row r="59">
          <cell r="B59" t="str">
            <v>D01</v>
          </cell>
          <cell r="C59" t="e">
            <v>#REF!</v>
          </cell>
          <cell r="D59" t="e">
            <v>#REF!</v>
          </cell>
          <cell r="E59" t="e">
            <v>#REF!</v>
          </cell>
          <cell r="H59" t="str">
            <v>=</v>
          </cell>
          <cell r="I59" t="e">
            <v>#REF!</v>
          </cell>
        </row>
        <row r="60">
          <cell r="B60" t="str">
            <v>D02</v>
          </cell>
          <cell r="C60" t="e">
            <v>#REF!</v>
          </cell>
          <cell r="D60" t="e">
            <v>#REF!</v>
          </cell>
          <cell r="E60" t="e">
            <v>#REF!</v>
          </cell>
          <cell r="H60" t="str">
            <v>=</v>
          </cell>
          <cell r="I60" t="e">
            <v>#REF!</v>
          </cell>
        </row>
        <row r="61">
          <cell r="B61" t="str">
            <v>D03</v>
          </cell>
          <cell r="C61" t="e">
            <v>#REF!</v>
          </cell>
          <cell r="D61" t="e">
            <v>#REF!</v>
          </cell>
          <cell r="E61" t="e">
            <v>#REF!</v>
          </cell>
          <cell r="H61" t="str">
            <v>=</v>
          </cell>
          <cell r="I61" t="e">
            <v>#REF!</v>
          </cell>
        </row>
        <row r="62">
          <cell r="B62" t="str">
            <v>D04</v>
          </cell>
          <cell r="C62" t="e">
            <v>#REF!</v>
          </cell>
          <cell r="D62" t="e">
            <v>#REF!</v>
          </cell>
          <cell r="E62" t="e">
            <v>#REF!</v>
          </cell>
          <cell r="H62" t="str">
            <v>=</v>
          </cell>
          <cell r="I62" t="e">
            <v>#REF!</v>
          </cell>
        </row>
        <row r="63">
          <cell r="B63" t="str">
            <v>D05</v>
          </cell>
          <cell r="C63" t="e">
            <v>#REF!</v>
          </cell>
          <cell r="D63" t="e">
            <v>#REF!</v>
          </cell>
          <cell r="E63" t="e">
            <v>#REF!</v>
          </cell>
          <cell r="H63" t="str">
            <v>=</v>
          </cell>
          <cell r="I63" t="e">
            <v>#REF!</v>
          </cell>
        </row>
        <row r="64">
          <cell r="B64" t="str">
            <v>D06</v>
          </cell>
          <cell r="C64" t="e">
            <v>#REF!</v>
          </cell>
          <cell r="D64" t="e">
            <v>#REF!</v>
          </cell>
          <cell r="E64" t="e">
            <v>#REF!</v>
          </cell>
          <cell r="H64" t="str">
            <v>=</v>
          </cell>
          <cell r="I64" t="e">
            <v>#REF!</v>
          </cell>
        </row>
        <row r="65">
          <cell r="B65" t="str">
            <v>D07</v>
          </cell>
          <cell r="C65" t="e">
            <v>#REF!</v>
          </cell>
          <cell r="D65" t="e">
            <v>#REF!</v>
          </cell>
          <cell r="E65" t="e">
            <v>#REF!</v>
          </cell>
          <cell r="H65" t="str">
            <v>=</v>
          </cell>
          <cell r="I65" t="e">
            <v>#REF!</v>
          </cell>
        </row>
        <row r="66">
          <cell r="B66" t="str">
            <v>D08</v>
          </cell>
          <cell r="C66" t="e">
            <v>#REF!</v>
          </cell>
          <cell r="D66" t="e">
            <v>#REF!</v>
          </cell>
          <cell r="E66" t="e">
            <v>#REF!</v>
          </cell>
          <cell r="H66" t="str">
            <v>=</v>
          </cell>
          <cell r="I66" t="e">
            <v>#REF!</v>
          </cell>
        </row>
        <row r="67">
          <cell r="B67" t="str">
            <v>D09</v>
          </cell>
          <cell r="C67" t="e">
            <v>#REF!</v>
          </cell>
          <cell r="D67" t="e">
            <v>#REF!</v>
          </cell>
          <cell r="E67" t="e">
            <v>#REF!</v>
          </cell>
          <cell r="H67" t="str">
            <v>=</v>
          </cell>
          <cell r="I67" t="e">
            <v>#REF!</v>
          </cell>
        </row>
        <row r="68">
          <cell r="B68" t="str">
            <v>D10</v>
          </cell>
          <cell r="C68" t="e">
            <v>#REF!</v>
          </cell>
          <cell r="D68" t="e">
            <v>#REF!</v>
          </cell>
          <cell r="E68" t="e">
            <v>#REF!</v>
          </cell>
          <cell r="H68" t="str">
            <v>=</v>
          </cell>
          <cell r="I68" t="e">
            <v>#REF!</v>
          </cell>
        </row>
        <row r="69">
          <cell r="B69" t="str">
            <v>D11</v>
          </cell>
          <cell r="C69" t="e">
            <v>#REF!</v>
          </cell>
          <cell r="D69" t="e">
            <v>#REF!</v>
          </cell>
          <cell r="E69" t="e">
            <v>#REF!</v>
          </cell>
          <cell r="H69" t="str">
            <v>=</v>
          </cell>
          <cell r="I69" t="e">
            <v>#REF!</v>
          </cell>
        </row>
        <row r="70">
          <cell r="B70" t="str">
            <v>D12</v>
          </cell>
          <cell r="C70" t="e">
            <v>#REF!</v>
          </cell>
          <cell r="D70" t="e">
            <v>#REF!</v>
          </cell>
          <cell r="E70" t="e">
            <v>#REF!</v>
          </cell>
          <cell r="H70" t="str">
            <v>=</v>
          </cell>
          <cell r="I70" t="e">
            <v>#REF!</v>
          </cell>
        </row>
        <row r="71">
          <cell r="B71" t="str">
            <v>D13</v>
          </cell>
          <cell r="C71" t="e">
            <v>#REF!</v>
          </cell>
          <cell r="D71" t="e">
            <v>#REF!</v>
          </cell>
          <cell r="E71" t="e">
            <v>#REF!</v>
          </cell>
          <cell r="H71" t="str">
            <v>=</v>
          </cell>
          <cell r="I71" t="e">
            <v>#REF!</v>
          </cell>
        </row>
        <row r="72">
          <cell r="B72" t="str">
            <v>D14</v>
          </cell>
          <cell r="C72" t="e">
            <v>#REF!</v>
          </cell>
          <cell r="D72" t="e">
            <v>#REF!</v>
          </cell>
          <cell r="E72" t="e">
            <v>#REF!</v>
          </cell>
          <cell r="H72" t="str">
            <v>=</v>
          </cell>
          <cell r="I72" t="e">
            <v>#REF!</v>
          </cell>
        </row>
        <row r="73">
          <cell r="B73" t="str">
            <v>D15</v>
          </cell>
          <cell r="C73" t="e">
            <v>#REF!</v>
          </cell>
          <cell r="D73" t="e">
            <v>#REF!</v>
          </cell>
          <cell r="E73" t="e">
            <v>#REF!</v>
          </cell>
          <cell r="H73" t="str">
            <v>=</v>
          </cell>
          <cell r="I73" t="e">
            <v>#REF!</v>
          </cell>
        </row>
        <row r="74">
          <cell r="B74" t="str">
            <v>D16</v>
          </cell>
          <cell r="C74" t="e">
            <v>#REF!</v>
          </cell>
          <cell r="D74" t="e">
            <v>#REF!</v>
          </cell>
          <cell r="E74" t="e">
            <v>#REF!</v>
          </cell>
          <cell r="H74" t="str">
            <v>=</v>
          </cell>
          <cell r="I74" t="e">
            <v>#REF!</v>
          </cell>
        </row>
        <row r="75">
          <cell r="B75" t="str">
            <v>D17</v>
          </cell>
          <cell r="C75" t="e">
            <v>#REF!</v>
          </cell>
          <cell r="D75" t="e">
            <v>#REF!</v>
          </cell>
          <cell r="E75" t="e">
            <v>#REF!</v>
          </cell>
          <cell r="H75" t="str">
            <v>=</v>
          </cell>
          <cell r="I75" t="e">
            <v>#REF!</v>
          </cell>
        </row>
        <row r="76">
          <cell r="B76" t="str">
            <v>D18</v>
          </cell>
          <cell r="C76" t="e">
            <v>#REF!</v>
          </cell>
          <cell r="D76" t="e">
            <v>#REF!</v>
          </cell>
          <cell r="E76" t="e">
            <v>#REF!</v>
          </cell>
          <cell r="H76" t="str">
            <v>=</v>
          </cell>
          <cell r="I76" t="e">
            <v>#REF!</v>
          </cell>
        </row>
        <row r="77">
          <cell r="B77" t="str">
            <v>D19</v>
          </cell>
          <cell r="C77" t="e">
            <v>#REF!</v>
          </cell>
          <cell r="D77" t="e">
            <v>#REF!</v>
          </cell>
          <cell r="E77" t="e">
            <v>#REF!</v>
          </cell>
          <cell r="H77" t="str">
            <v>=</v>
          </cell>
          <cell r="I77" t="e">
            <v>#REF!</v>
          </cell>
        </row>
        <row r="78">
          <cell r="B78" t="str">
            <v>D20</v>
          </cell>
          <cell r="C78" t="e">
            <v>#REF!</v>
          </cell>
          <cell r="D78" t="e">
            <v>#REF!</v>
          </cell>
          <cell r="E78" t="e">
            <v>#REF!</v>
          </cell>
          <cell r="H78" t="str">
            <v>=</v>
          </cell>
          <cell r="I78" t="e">
            <v>#REF!</v>
          </cell>
        </row>
        <row r="79">
          <cell r="B79" t="str">
            <v>D21</v>
          </cell>
          <cell r="C79" t="e">
            <v>#REF!</v>
          </cell>
          <cell r="D79" t="e">
            <v>#REF!</v>
          </cell>
          <cell r="E79" t="e">
            <v>#REF!</v>
          </cell>
          <cell r="H79" t="str">
            <v>=</v>
          </cell>
          <cell r="I79" t="e">
            <v>#REF!</v>
          </cell>
        </row>
        <row r="80">
          <cell r="B80" t="str">
            <v>D22</v>
          </cell>
          <cell r="C80" t="e">
            <v>#REF!</v>
          </cell>
          <cell r="D80" t="e">
            <v>#REF!</v>
          </cell>
          <cell r="E80" t="e">
            <v>#REF!</v>
          </cell>
          <cell r="H80" t="str">
            <v>=</v>
          </cell>
          <cell r="I80" t="e">
            <v>#REF!</v>
          </cell>
        </row>
        <row r="81">
          <cell r="B81" t="str">
            <v>D23</v>
          </cell>
          <cell r="C81" t="e">
            <v>#REF!</v>
          </cell>
          <cell r="D81" t="e">
            <v>#REF!</v>
          </cell>
          <cell r="E81" t="e">
            <v>#REF!</v>
          </cell>
          <cell r="H81" t="str">
            <v>=</v>
          </cell>
          <cell r="I81" t="e">
            <v>#REF!</v>
          </cell>
        </row>
        <row r="82">
          <cell r="B82" t="str">
            <v>D24</v>
          </cell>
          <cell r="C82" t="e">
            <v>#REF!</v>
          </cell>
          <cell r="D82" t="e">
            <v>#REF!</v>
          </cell>
          <cell r="E82" t="e">
            <v>#REF!</v>
          </cell>
          <cell r="H82" t="str">
            <v>=</v>
          </cell>
          <cell r="I82" t="e">
            <v>#REF!</v>
          </cell>
        </row>
        <row r="85">
          <cell r="D85" t="str">
            <v>E</v>
          </cell>
          <cell r="E85" t="str">
            <v>Tata cara perhitungan harga satuan pekerjaan plesteran</v>
          </cell>
        </row>
        <row r="86">
          <cell r="B86" t="str">
            <v>E01</v>
          </cell>
          <cell r="C86" t="e">
            <v>#REF!</v>
          </cell>
          <cell r="D86" t="e">
            <v>#REF!</v>
          </cell>
          <cell r="E86" t="e">
            <v>#REF!</v>
          </cell>
          <cell r="H86" t="str">
            <v>=</v>
          </cell>
          <cell r="I86" t="e">
            <v>#REF!</v>
          </cell>
        </row>
        <row r="87">
          <cell r="B87" t="str">
            <v>E02</v>
          </cell>
          <cell r="C87" t="e">
            <v>#REF!</v>
          </cell>
          <cell r="D87" t="e">
            <v>#REF!</v>
          </cell>
          <cell r="E87" t="e">
            <v>#REF!</v>
          </cell>
          <cell r="H87" t="str">
            <v>=</v>
          </cell>
          <cell r="I87" t="e">
            <v>#REF!</v>
          </cell>
        </row>
        <row r="88">
          <cell r="B88" t="str">
            <v>E03</v>
          </cell>
          <cell r="C88" t="e">
            <v>#REF!</v>
          </cell>
          <cell r="D88" t="e">
            <v>#REF!</v>
          </cell>
          <cell r="E88" t="e">
            <v>#REF!</v>
          </cell>
          <cell r="H88" t="str">
            <v>=</v>
          </cell>
          <cell r="I88" t="e">
            <v>#REF!</v>
          </cell>
        </row>
        <row r="89">
          <cell r="B89" t="str">
            <v>E04</v>
          </cell>
          <cell r="C89" t="e">
            <v>#REF!</v>
          </cell>
          <cell r="D89" t="e">
            <v>#REF!</v>
          </cell>
          <cell r="E89" t="e">
            <v>#REF!</v>
          </cell>
          <cell r="H89" t="str">
            <v>=</v>
          </cell>
          <cell r="I89" t="e">
            <v>#REF!</v>
          </cell>
        </row>
        <row r="90">
          <cell r="B90" t="str">
            <v>E05</v>
          </cell>
          <cell r="C90" t="e">
            <v>#REF!</v>
          </cell>
          <cell r="D90" t="e">
            <v>#REF!</v>
          </cell>
          <cell r="E90" t="e">
            <v>#REF!</v>
          </cell>
          <cell r="H90" t="str">
            <v>=</v>
          </cell>
          <cell r="I90" t="e">
            <v>#REF!</v>
          </cell>
        </row>
        <row r="91">
          <cell r="B91" t="str">
            <v>E06</v>
          </cell>
          <cell r="C91" t="e">
            <v>#REF!</v>
          </cell>
          <cell r="D91" t="e">
            <v>#REF!</v>
          </cell>
          <cell r="E91" t="e">
            <v>#REF!</v>
          </cell>
          <cell r="H91" t="str">
            <v>=</v>
          </cell>
          <cell r="I91" t="e">
            <v>#REF!</v>
          </cell>
        </row>
        <row r="92">
          <cell r="B92" t="str">
            <v>E07</v>
          </cell>
          <cell r="C92" t="e">
            <v>#REF!</v>
          </cell>
          <cell r="D92" t="e">
            <v>#REF!</v>
          </cell>
          <cell r="E92" t="e">
            <v>#REF!</v>
          </cell>
          <cell r="H92" t="str">
            <v>=</v>
          </cell>
          <cell r="I92" t="e">
            <v>#REF!</v>
          </cell>
        </row>
        <row r="93">
          <cell r="B93" t="str">
            <v>E08</v>
          </cell>
          <cell r="C93" t="e">
            <v>#REF!</v>
          </cell>
          <cell r="D93" t="e">
            <v>#REF!</v>
          </cell>
          <cell r="E93" t="e">
            <v>#REF!</v>
          </cell>
          <cell r="H93" t="str">
            <v>=</v>
          </cell>
          <cell r="I93" t="e">
            <v>#REF!</v>
          </cell>
        </row>
        <row r="94">
          <cell r="B94" t="str">
            <v>E09</v>
          </cell>
          <cell r="C94" t="e">
            <v>#REF!</v>
          </cell>
          <cell r="D94" t="e">
            <v>#REF!</v>
          </cell>
          <cell r="E94" t="e">
            <v>#REF!</v>
          </cell>
          <cell r="H94" t="str">
            <v>=</v>
          </cell>
          <cell r="I94" t="e">
            <v>#REF!</v>
          </cell>
        </row>
        <row r="95">
          <cell r="B95" t="str">
            <v>E10</v>
          </cell>
          <cell r="C95" t="e">
            <v>#REF!</v>
          </cell>
          <cell r="D95" t="e">
            <v>#REF!</v>
          </cell>
          <cell r="E95" t="e">
            <v>#REF!</v>
          </cell>
          <cell r="H95" t="str">
            <v>=</v>
          </cell>
          <cell r="I95" t="e">
            <v>#REF!</v>
          </cell>
        </row>
        <row r="96">
          <cell r="B96" t="str">
            <v>E11</v>
          </cell>
          <cell r="C96" t="e">
            <v>#REF!</v>
          </cell>
          <cell r="D96" t="e">
            <v>#REF!</v>
          </cell>
          <cell r="E96" t="e">
            <v>#REF!</v>
          </cell>
          <cell r="H96" t="str">
            <v>=</v>
          </cell>
          <cell r="I96" t="e">
            <v>#REF!</v>
          </cell>
        </row>
        <row r="97">
          <cell r="B97" t="str">
            <v>E12</v>
          </cell>
          <cell r="C97" t="e">
            <v>#REF!</v>
          </cell>
          <cell r="D97" t="e">
            <v>#REF!</v>
          </cell>
          <cell r="E97" t="e">
            <v>#REF!</v>
          </cell>
          <cell r="H97" t="str">
            <v>=</v>
          </cell>
          <cell r="I97" t="e">
            <v>#REF!</v>
          </cell>
        </row>
        <row r="98">
          <cell r="B98" t="str">
            <v>E13</v>
          </cell>
          <cell r="C98" t="e">
            <v>#REF!</v>
          </cell>
          <cell r="D98" t="e">
            <v>#REF!</v>
          </cell>
          <cell r="E98" t="e">
            <v>#REF!</v>
          </cell>
          <cell r="H98" t="str">
            <v>=</v>
          </cell>
          <cell r="I98" t="e">
            <v>#REF!</v>
          </cell>
        </row>
        <row r="99">
          <cell r="B99" t="str">
            <v>E14</v>
          </cell>
          <cell r="C99" t="e">
            <v>#REF!</v>
          </cell>
          <cell r="D99" t="e">
            <v>#REF!</v>
          </cell>
          <cell r="E99" t="e">
            <v>#REF!</v>
          </cell>
          <cell r="H99" t="str">
            <v>=</v>
          </cell>
          <cell r="I99" t="e">
            <v>#REF!</v>
          </cell>
        </row>
        <row r="100">
          <cell r="B100" t="str">
            <v>E15</v>
          </cell>
          <cell r="C100" t="e">
            <v>#REF!</v>
          </cell>
          <cell r="D100" t="e">
            <v>#REF!</v>
          </cell>
          <cell r="E100" t="e">
            <v>#REF!</v>
          </cell>
          <cell r="H100" t="str">
            <v>=</v>
          </cell>
          <cell r="I100" t="e">
            <v>#REF!</v>
          </cell>
        </row>
        <row r="101">
          <cell r="B101" t="str">
            <v>E16</v>
          </cell>
          <cell r="C101" t="e">
            <v>#REF!</v>
          </cell>
          <cell r="D101" t="e">
            <v>#REF!</v>
          </cell>
          <cell r="E101" t="e">
            <v>#REF!</v>
          </cell>
          <cell r="H101" t="str">
            <v>=</v>
          </cell>
          <cell r="I101" t="e">
            <v>#REF!</v>
          </cell>
        </row>
        <row r="102">
          <cell r="B102" t="str">
            <v>E17</v>
          </cell>
          <cell r="C102" t="e">
            <v>#REF!</v>
          </cell>
          <cell r="D102" t="e">
            <v>#REF!</v>
          </cell>
          <cell r="E102" t="e">
            <v>#REF!</v>
          </cell>
          <cell r="H102" t="str">
            <v>=</v>
          </cell>
          <cell r="I102" t="e">
            <v>#REF!</v>
          </cell>
        </row>
        <row r="103">
          <cell r="B103" t="str">
            <v>E18</v>
          </cell>
          <cell r="C103" t="e">
            <v>#REF!</v>
          </cell>
          <cell r="D103" t="e">
            <v>#REF!</v>
          </cell>
          <cell r="E103" t="e">
            <v>#REF!</v>
          </cell>
          <cell r="H103" t="str">
            <v>=</v>
          </cell>
          <cell r="I103" t="e">
            <v>#REF!</v>
          </cell>
        </row>
        <row r="104">
          <cell r="B104" t="str">
            <v>E19</v>
          </cell>
          <cell r="C104" t="e">
            <v>#REF!</v>
          </cell>
          <cell r="D104" t="e">
            <v>#REF!</v>
          </cell>
          <cell r="E104" t="e">
            <v>#REF!</v>
          </cell>
          <cell r="H104" t="str">
            <v>=</v>
          </cell>
          <cell r="I104" t="e">
            <v>#REF!</v>
          </cell>
        </row>
        <row r="105">
          <cell r="B105" t="str">
            <v>E20</v>
          </cell>
          <cell r="C105" t="e">
            <v>#REF!</v>
          </cell>
          <cell r="D105" t="e">
            <v>#REF!</v>
          </cell>
          <cell r="E105" t="e">
            <v>#REF!</v>
          </cell>
          <cell r="H105" t="str">
            <v>=</v>
          </cell>
          <cell r="I105" t="e">
            <v>#REF!</v>
          </cell>
        </row>
        <row r="106">
          <cell r="B106" t="str">
            <v>E21</v>
          </cell>
          <cell r="C106" t="e">
            <v>#REF!</v>
          </cell>
          <cell r="D106" t="e">
            <v>#REF!</v>
          </cell>
          <cell r="E106" t="e">
            <v>#REF!</v>
          </cell>
          <cell r="H106" t="str">
            <v>=</v>
          </cell>
          <cell r="I106" t="e">
            <v>#REF!</v>
          </cell>
        </row>
        <row r="107">
          <cell r="B107" t="str">
            <v>E22</v>
          </cell>
          <cell r="C107" t="e">
            <v>#REF!</v>
          </cell>
          <cell r="D107" t="e">
            <v>#REF!</v>
          </cell>
          <cell r="E107" t="e">
            <v>#REF!</v>
          </cell>
          <cell r="H107" t="str">
            <v>=</v>
          </cell>
          <cell r="I107" t="e">
            <v>#REF!</v>
          </cell>
        </row>
        <row r="108">
          <cell r="B108" t="str">
            <v>E23</v>
          </cell>
          <cell r="C108" t="e">
            <v>#REF!</v>
          </cell>
          <cell r="D108" t="e">
            <v>#REF!</v>
          </cell>
          <cell r="E108" t="e">
            <v>#REF!</v>
          </cell>
          <cell r="H108" t="str">
            <v>=</v>
          </cell>
          <cell r="I108" t="e">
            <v>#REF!</v>
          </cell>
        </row>
        <row r="109">
          <cell r="B109" t="str">
            <v>E24</v>
          </cell>
          <cell r="C109" t="e">
            <v>#REF!</v>
          </cell>
          <cell r="D109" t="e">
            <v>#REF!</v>
          </cell>
          <cell r="E109" t="e">
            <v>#REF!</v>
          </cell>
          <cell r="H109" t="str">
            <v>=</v>
          </cell>
          <cell r="I109" t="e">
            <v>#REF!</v>
          </cell>
        </row>
        <row r="110">
          <cell r="B110" t="str">
            <v>E25</v>
          </cell>
          <cell r="C110" t="e">
            <v>#REF!</v>
          </cell>
          <cell r="D110" t="e">
            <v>#REF!</v>
          </cell>
          <cell r="E110" t="e">
            <v>#REF!</v>
          </cell>
          <cell r="H110" t="str">
            <v>=</v>
          </cell>
          <cell r="I110" t="e">
            <v>#REF!</v>
          </cell>
        </row>
        <row r="111">
          <cell r="B111" t="str">
            <v>E26</v>
          </cell>
          <cell r="C111" t="e">
            <v>#REF!</v>
          </cell>
          <cell r="D111" t="e">
            <v>#REF!</v>
          </cell>
          <cell r="E111" t="e">
            <v>#REF!</v>
          </cell>
          <cell r="H111" t="str">
            <v>=</v>
          </cell>
          <cell r="I111" t="e">
            <v>#REF!</v>
          </cell>
        </row>
        <row r="112">
          <cell r="B112" t="str">
            <v>E27</v>
          </cell>
          <cell r="C112" t="e">
            <v>#REF!</v>
          </cell>
          <cell r="D112" t="e">
            <v>#REF!</v>
          </cell>
          <cell r="E112" t="e">
            <v>#REF!</v>
          </cell>
          <cell r="H112" t="str">
            <v>=</v>
          </cell>
          <cell r="I112" t="e">
            <v>#REF!</v>
          </cell>
        </row>
        <row r="113">
          <cell r="B113" t="str">
            <v>E28</v>
          </cell>
          <cell r="C113" t="e">
            <v>#REF!</v>
          </cell>
          <cell r="D113" t="e">
            <v>#REF!</v>
          </cell>
          <cell r="E113" t="e">
            <v>#REF!</v>
          </cell>
          <cell r="H113" t="str">
            <v>=</v>
          </cell>
          <cell r="I113" t="e">
            <v>#REF!</v>
          </cell>
        </row>
        <row r="116">
          <cell r="D116" t="str">
            <v>F</v>
          </cell>
          <cell r="E116" t="str">
            <v>Tata cara perhitungan harga satuan pekerjaan beton</v>
          </cell>
        </row>
        <row r="117">
          <cell r="B117" t="str">
            <v>F01</v>
          </cell>
          <cell r="C117" t="e">
            <v>#REF!</v>
          </cell>
          <cell r="D117" t="e">
            <v>#REF!</v>
          </cell>
          <cell r="E117" t="e">
            <v>#REF!</v>
          </cell>
          <cell r="H117" t="str">
            <v>=</v>
          </cell>
          <cell r="I117" t="e">
            <v>#REF!</v>
          </cell>
        </row>
        <row r="118">
          <cell r="B118" t="str">
            <v>F02</v>
          </cell>
          <cell r="C118" t="e">
            <v>#REF!</v>
          </cell>
          <cell r="D118" t="e">
            <v>#REF!</v>
          </cell>
          <cell r="E118" t="e">
            <v>#REF!</v>
          </cell>
          <cell r="H118" t="str">
            <v>=</v>
          </cell>
          <cell r="I118" t="e">
            <v>#REF!</v>
          </cell>
        </row>
        <row r="119">
          <cell r="B119" t="str">
            <v>F03</v>
          </cell>
          <cell r="C119" t="e">
            <v>#REF!</v>
          </cell>
          <cell r="D119" t="e">
            <v>#REF!</v>
          </cell>
          <cell r="E119" t="e">
            <v>#REF!</v>
          </cell>
          <cell r="H119" t="str">
            <v>=</v>
          </cell>
          <cell r="I119" t="e">
            <v>#REF!</v>
          </cell>
        </row>
        <row r="120">
          <cell r="B120" t="str">
            <v>F04</v>
          </cell>
          <cell r="C120" t="e">
            <v>#REF!</v>
          </cell>
          <cell r="D120" t="e">
            <v>#REF!</v>
          </cell>
          <cell r="E120" t="e">
            <v>#REF!</v>
          </cell>
          <cell r="H120" t="str">
            <v>=</v>
          </cell>
          <cell r="I120" t="e">
            <v>#REF!</v>
          </cell>
        </row>
        <row r="121">
          <cell r="B121" t="str">
            <v>F05</v>
          </cell>
          <cell r="C121" t="e">
            <v>#REF!</v>
          </cell>
          <cell r="D121" t="e">
            <v>#REF!</v>
          </cell>
          <cell r="E121" t="e">
            <v>#REF!</v>
          </cell>
          <cell r="H121" t="str">
            <v>=</v>
          </cell>
          <cell r="I121" t="e">
            <v>#REF!</v>
          </cell>
        </row>
        <row r="122">
          <cell r="B122" t="str">
            <v>F06</v>
          </cell>
          <cell r="C122" t="e">
            <v>#REF!</v>
          </cell>
          <cell r="D122" t="e">
            <v>#REF!</v>
          </cell>
          <cell r="E122" t="e">
            <v>#REF!</v>
          </cell>
          <cell r="H122" t="str">
            <v>=</v>
          </cell>
          <cell r="I122" t="e">
            <v>#REF!</v>
          </cell>
        </row>
        <row r="123">
          <cell r="B123" t="str">
            <v>F07</v>
          </cell>
          <cell r="C123" t="e">
            <v>#REF!</v>
          </cell>
          <cell r="D123" t="e">
            <v>#REF!</v>
          </cell>
          <cell r="E123" t="e">
            <v>#REF!</v>
          </cell>
          <cell r="H123" t="str">
            <v>=</v>
          </cell>
          <cell r="I123" t="e">
            <v>#REF!</v>
          </cell>
        </row>
        <row r="124">
          <cell r="B124" t="str">
            <v>F08</v>
          </cell>
          <cell r="C124" t="e">
            <v>#REF!</v>
          </cell>
          <cell r="D124" t="e">
            <v>#REF!</v>
          </cell>
          <cell r="E124" t="e">
            <v>#REF!</v>
          </cell>
          <cell r="H124" t="str">
            <v>=</v>
          </cell>
          <cell r="I124" t="e">
            <v>#REF!</v>
          </cell>
        </row>
        <row r="125">
          <cell r="B125" t="str">
            <v>F09</v>
          </cell>
          <cell r="C125" t="e">
            <v>#REF!</v>
          </cell>
          <cell r="D125" t="e">
            <v>#REF!</v>
          </cell>
          <cell r="E125" t="e">
            <v>#REF!</v>
          </cell>
          <cell r="H125" t="str">
            <v>=</v>
          </cell>
          <cell r="I125" t="e">
            <v>#REF!</v>
          </cell>
        </row>
        <row r="126">
          <cell r="B126" t="str">
            <v>F10</v>
          </cell>
          <cell r="C126" t="e">
            <v>#REF!</v>
          </cell>
          <cell r="D126" t="e">
            <v>#REF!</v>
          </cell>
          <cell r="E126" t="e">
            <v>#REF!</v>
          </cell>
          <cell r="H126" t="str">
            <v>=</v>
          </cell>
          <cell r="I126" t="e">
            <v>#REF!</v>
          </cell>
        </row>
        <row r="127">
          <cell r="B127" t="str">
            <v>F11</v>
          </cell>
          <cell r="C127" t="e">
            <v>#REF!</v>
          </cell>
          <cell r="D127" t="e">
            <v>#REF!</v>
          </cell>
          <cell r="E127" t="e">
            <v>#REF!</v>
          </cell>
          <cell r="H127" t="str">
            <v>=</v>
          </cell>
          <cell r="I127" t="e">
            <v>#REF!</v>
          </cell>
        </row>
        <row r="128">
          <cell r="B128" t="str">
            <v>F12</v>
          </cell>
          <cell r="C128" t="e">
            <v>#REF!</v>
          </cell>
          <cell r="D128" t="e">
            <v>#REF!</v>
          </cell>
          <cell r="E128" t="e">
            <v>#REF!</v>
          </cell>
          <cell r="H128" t="str">
            <v>=</v>
          </cell>
          <cell r="I128" t="e">
            <v>#REF!</v>
          </cell>
        </row>
        <row r="129">
          <cell r="B129" t="str">
            <v>F13</v>
          </cell>
          <cell r="C129" t="e">
            <v>#REF!</v>
          </cell>
          <cell r="D129" t="e">
            <v>#REF!</v>
          </cell>
          <cell r="E129" t="e">
            <v>#REF!</v>
          </cell>
          <cell r="H129" t="str">
            <v>=</v>
          </cell>
          <cell r="I129" t="e">
            <v>#REF!</v>
          </cell>
        </row>
        <row r="130">
          <cell r="B130" t="str">
            <v>F14</v>
          </cell>
          <cell r="C130" t="e">
            <v>#REF!</v>
          </cell>
          <cell r="D130" t="e">
            <v>#REF!</v>
          </cell>
          <cell r="E130" t="e">
            <v>#REF!</v>
          </cell>
          <cell r="H130" t="str">
            <v>=</v>
          </cell>
          <cell r="I130" t="e">
            <v>#REF!</v>
          </cell>
        </row>
        <row r="131">
          <cell r="B131" t="str">
            <v>F15</v>
          </cell>
          <cell r="C131" t="e">
            <v>#REF!</v>
          </cell>
          <cell r="D131" t="e">
            <v>#REF!</v>
          </cell>
          <cell r="E131" t="e">
            <v>#REF!</v>
          </cell>
          <cell r="H131" t="str">
            <v>=</v>
          </cell>
          <cell r="I131" t="e">
            <v>#REF!</v>
          </cell>
        </row>
        <row r="132">
          <cell r="B132" t="str">
            <v>F16</v>
          </cell>
          <cell r="C132" t="e">
            <v>#REF!</v>
          </cell>
          <cell r="D132" t="e">
            <v>#REF!</v>
          </cell>
          <cell r="E132" t="e">
            <v>#REF!</v>
          </cell>
          <cell r="H132" t="str">
            <v>=</v>
          </cell>
          <cell r="I132" t="e">
            <v>#REF!</v>
          </cell>
        </row>
        <row r="133">
          <cell r="B133" t="str">
            <v>F17</v>
          </cell>
          <cell r="C133" t="e">
            <v>#REF!</v>
          </cell>
          <cell r="D133" t="e">
            <v>#REF!</v>
          </cell>
          <cell r="E133" t="e">
            <v>#REF!</v>
          </cell>
          <cell r="H133" t="str">
            <v>=</v>
          </cell>
          <cell r="I133" t="e">
            <v>#REF!</v>
          </cell>
        </row>
        <row r="134">
          <cell r="B134" t="str">
            <v>F18</v>
          </cell>
          <cell r="C134" t="e">
            <v>#REF!</v>
          </cell>
          <cell r="D134" t="e">
            <v>#REF!</v>
          </cell>
          <cell r="E134" t="e">
            <v>#REF!</v>
          </cell>
          <cell r="H134" t="str">
            <v>=</v>
          </cell>
          <cell r="I134" t="e">
            <v>#REF!</v>
          </cell>
        </row>
        <row r="135">
          <cell r="B135" t="str">
            <v>F19</v>
          </cell>
          <cell r="C135" t="e">
            <v>#REF!</v>
          </cell>
          <cell r="D135" t="e">
            <v>#REF!</v>
          </cell>
          <cell r="E135" t="e">
            <v>#REF!</v>
          </cell>
          <cell r="H135" t="str">
            <v>=</v>
          </cell>
          <cell r="I135" t="e">
            <v>#REF!</v>
          </cell>
        </row>
        <row r="136">
          <cell r="B136" t="str">
            <v>F20</v>
          </cell>
          <cell r="C136" t="e">
            <v>#REF!</v>
          </cell>
          <cell r="D136" t="e">
            <v>#REF!</v>
          </cell>
          <cell r="E136" t="e">
            <v>#REF!</v>
          </cell>
          <cell r="H136" t="str">
            <v>=</v>
          </cell>
          <cell r="I136" t="e">
            <v>#REF!</v>
          </cell>
        </row>
        <row r="137">
          <cell r="B137" t="str">
            <v>F21</v>
          </cell>
          <cell r="C137" t="e">
            <v>#REF!</v>
          </cell>
          <cell r="D137" t="e">
            <v>#REF!</v>
          </cell>
          <cell r="E137" t="e">
            <v>#REF!</v>
          </cell>
          <cell r="H137" t="str">
            <v>=</v>
          </cell>
          <cell r="I137" t="e">
            <v>#REF!</v>
          </cell>
        </row>
        <row r="138">
          <cell r="B138" t="str">
            <v>F22</v>
          </cell>
          <cell r="C138" t="e">
            <v>#REF!</v>
          </cell>
          <cell r="D138" t="e">
            <v>#REF!</v>
          </cell>
          <cell r="E138" t="e">
            <v>#REF!</v>
          </cell>
          <cell r="H138" t="str">
            <v>=</v>
          </cell>
          <cell r="I138" t="e">
            <v>#REF!</v>
          </cell>
        </row>
        <row r="139">
          <cell r="B139" t="str">
            <v>F23</v>
          </cell>
          <cell r="C139" t="e">
            <v>#REF!</v>
          </cell>
          <cell r="D139" t="e">
            <v>#REF!</v>
          </cell>
          <cell r="E139" t="e">
            <v>#REF!</v>
          </cell>
          <cell r="H139" t="str">
            <v>=</v>
          </cell>
          <cell r="I139" t="e">
            <v>#REF!</v>
          </cell>
        </row>
        <row r="140">
          <cell r="B140" t="str">
            <v>F24</v>
          </cell>
          <cell r="C140" t="e">
            <v>#REF!</v>
          </cell>
          <cell r="D140" t="e">
            <v>#REF!</v>
          </cell>
          <cell r="E140" t="e">
            <v>#REF!</v>
          </cell>
          <cell r="H140" t="str">
            <v>=</v>
          </cell>
          <cell r="I140" t="e">
            <v>#REF!</v>
          </cell>
        </row>
        <row r="141">
          <cell r="B141" t="str">
            <v>F25</v>
          </cell>
          <cell r="C141" t="e">
            <v>#REF!</v>
          </cell>
          <cell r="D141" t="e">
            <v>#REF!</v>
          </cell>
          <cell r="E141" t="e">
            <v>#REF!</v>
          </cell>
          <cell r="H141" t="str">
            <v>=</v>
          </cell>
          <cell r="I141" t="e">
            <v>#REF!</v>
          </cell>
        </row>
        <row r="142">
          <cell r="B142" t="str">
            <v>F26</v>
          </cell>
          <cell r="C142" t="e">
            <v>#REF!</v>
          </cell>
          <cell r="D142" t="e">
            <v>#REF!</v>
          </cell>
          <cell r="E142" t="e">
            <v>#REF!</v>
          </cell>
          <cell r="H142" t="str">
            <v>=</v>
          </cell>
          <cell r="I142" t="e">
            <v>#REF!</v>
          </cell>
        </row>
        <row r="143">
          <cell r="B143" t="str">
            <v>F27</v>
          </cell>
          <cell r="C143" t="e">
            <v>#REF!</v>
          </cell>
          <cell r="D143" t="e">
            <v>#REF!</v>
          </cell>
          <cell r="E143" t="e">
            <v>#REF!</v>
          </cell>
          <cell r="H143" t="str">
            <v>=</v>
          </cell>
          <cell r="I143" t="e">
            <v>#REF!</v>
          </cell>
        </row>
        <row r="144">
          <cell r="B144" t="str">
            <v>F28</v>
          </cell>
          <cell r="C144" t="e">
            <v>#REF!</v>
          </cell>
          <cell r="D144" t="e">
            <v>#REF!</v>
          </cell>
          <cell r="E144" t="e">
            <v>#REF!</v>
          </cell>
          <cell r="H144" t="str">
            <v>=</v>
          </cell>
          <cell r="I144" t="e">
            <v>#REF!</v>
          </cell>
        </row>
        <row r="145">
          <cell r="B145" t="str">
            <v>F28A</v>
          </cell>
          <cell r="C145" t="e">
            <v>#REF!</v>
          </cell>
          <cell r="D145" t="e">
            <v>#REF!</v>
          </cell>
          <cell r="E145" t="e">
            <v>#REF!</v>
          </cell>
          <cell r="H145" t="str">
            <v>=</v>
          </cell>
          <cell r="I145" t="e">
            <v>#REF!</v>
          </cell>
        </row>
        <row r="146">
          <cell r="B146" t="str">
            <v>F29</v>
          </cell>
          <cell r="C146" t="e">
            <v>#REF!</v>
          </cell>
          <cell r="D146" t="e">
            <v>#REF!</v>
          </cell>
          <cell r="E146" t="e">
            <v>#REF!</v>
          </cell>
          <cell r="H146" t="str">
            <v>=</v>
          </cell>
          <cell r="I146" t="e">
            <v>#REF!</v>
          </cell>
        </row>
        <row r="147">
          <cell r="B147" t="str">
            <v>F30</v>
          </cell>
          <cell r="C147" t="e">
            <v>#REF!</v>
          </cell>
          <cell r="D147" t="e">
            <v>#REF!</v>
          </cell>
          <cell r="E147" t="e">
            <v>#REF!</v>
          </cell>
          <cell r="H147" t="str">
            <v>=</v>
          </cell>
          <cell r="I147" t="e">
            <v>#REF!</v>
          </cell>
        </row>
        <row r="148">
          <cell r="B148" t="str">
            <v>F31</v>
          </cell>
          <cell r="C148" t="e">
            <v>#REF!</v>
          </cell>
          <cell r="D148" t="e">
            <v>#REF!</v>
          </cell>
          <cell r="E148" t="e">
            <v>#REF!</v>
          </cell>
          <cell r="H148" t="str">
            <v>=</v>
          </cell>
          <cell r="I148" t="e">
            <v>#REF!</v>
          </cell>
        </row>
        <row r="149">
          <cell r="B149" t="str">
            <v>F32</v>
          </cell>
          <cell r="C149" t="e">
            <v>#REF!</v>
          </cell>
          <cell r="D149" t="e">
            <v>#REF!</v>
          </cell>
          <cell r="E149" t="e">
            <v>#REF!</v>
          </cell>
          <cell r="H149" t="str">
            <v>=</v>
          </cell>
          <cell r="I149" t="e">
            <v>#REF!</v>
          </cell>
        </row>
        <row r="150">
          <cell r="B150" t="str">
            <v>F33</v>
          </cell>
          <cell r="C150" t="e">
            <v>#REF!</v>
          </cell>
          <cell r="D150" t="e">
            <v>#REF!</v>
          </cell>
          <cell r="E150" t="e">
            <v>#REF!</v>
          </cell>
          <cell r="H150" t="str">
            <v>=</v>
          </cell>
          <cell r="I150" t="e">
            <v>#REF!</v>
          </cell>
        </row>
        <row r="151">
          <cell r="B151" t="str">
            <v>F34</v>
          </cell>
          <cell r="C151" t="e">
            <v>#REF!</v>
          </cell>
          <cell r="D151" t="e">
            <v>#REF!</v>
          </cell>
          <cell r="E151" t="e">
            <v>#REF!</v>
          </cell>
          <cell r="H151" t="str">
            <v>=</v>
          </cell>
          <cell r="I151" t="e">
            <v>#REF!</v>
          </cell>
        </row>
        <row r="152">
          <cell r="B152" t="str">
            <v>F35</v>
          </cell>
          <cell r="C152" t="e">
            <v>#REF!</v>
          </cell>
          <cell r="D152" t="e">
            <v>#REF!</v>
          </cell>
          <cell r="E152" t="e">
            <v>#REF!</v>
          </cell>
          <cell r="H152" t="str">
            <v>=</v>
          </cell>
          <cell r="I152" t="e">
            <v>#REF!</v>
          </cell>
        </row>
        <row r="153">
          <cell r="B153" t="str">
            <v>F36</v>
          </cell>
          <cell r="C153" t="e">
            <v>#REF!</v>
          </cell>
          <cell r="D153" t="e">
            <v>#REF!</v>
          </cell>
          <cell r="E153" t="e">
            <v>#REF!</v>
          </cell>
          <cell r="H153" t="str">
            <v>=</v>
          </cell>
          <cell r="I153" t="e">
            <v>#REF!</v>
          </cell>
        </row>
        <row r="154">
          <cell r="B154" t="str">
            <v>F37</v>
          </cell>
          <cell r="C154" t="e">
            <v>#REF!</v>
          </cell>
          <cell r="D154" t="e">
            <v>#REF!</v>
          </cell>
          <cell r="E154" t="e">
            <v>#REF!</v>
          </cell>
          <cell r="H154" t="str">
            <v>=</v>
          </cell>
          <cell r="I154" t="e">
            <v>#REF!</v>
          </cell>
        </row>
        <row r="155">
          <cell r="B155" t="str">
            <v>F38</v>
          </cell>
          <cell r="C155" t="e">
            <v>#REF!</v>
          </cell>
          <cell r="D155" t="e">
            <v>#REF!</v>
          </cell>
          <cell r="E155" t="e">
            <v>#REF!</v>
          </cell>
          <cell r="H155" t="str">
            <v>=</v>
          </cell>
          <cell r="I155" t="e">
            <v>#REF!</v>
          </cell>
        </row>
        <row r="156">
          <cell r="B156" t="str">
            <v>F39</v>
          </cell>
          <cell r="C156" t="e">
            <v>#REF!</v>
          </cell>
          <cell r="D156" t="e">
            <v>#REF!</v>
          </cell>
          <cell r="E156" t="e">
            <v>#REF!</v>
          </cell>
          <cell r="H156" t="str">
            <v>=</v>
          </cell>
          <cell r="I156" t="e">
            <v>#REF!</v>
          </cell>
        </row>
        <row r="157">
          <cell r="B157" t="str">
            <v>F40</v>
          </cell>
          <cell r="C157" t="e">
            <v>#REF!</v>
          </cell>
          <cell r="D157" t="e">
            <v>#REF!</v>
          </cell>
          <cell r="E157" t="e">
            <v>#REF!</v>
          </cell>
          <cell r="H157" t="str">
            <v>=</v>
          </cell>
          <cell r="I157" t="e">
            <v>#REF!</v>
          </cell>
        </row>
        <row r="158">
          <cell r="B158" t="str">
            <v>F41</v>
          </cell>
          <cell r="C158" t="e">
            <v>#REF!</v>
          </cell>
          <cell r="D158" t="e">
            <v>#REF!</v>
          </cell>
          <cell r="E158" t="e">
            <v>#REF!</v>
          </cell>
          <cell r="H158" t="str">
            <v>=</v>
          </cell>
          <cell r="I158" t="e">
            <v>#REF!</v>
          </cell>
        </row>
        <row r="159">
          <cell r="B159" t="str">
            <v>F42</v>
          </cell>
          <cell r="C159" t="e">
            <v>#REF!</v>
          </cell>
          <cell r="D159" t="e">
            <v>#REF!</v>
          </cell>
          <cell r="E159" t="e">
            <v>#REF!</v>
          </cell>
          <cell r="H159" t="str">
            <v>=</v>
          </cell>
          <cell r="I159" t="e">
            <v>#REF!</v>
          </cell>
        </row>
        <row r="160">
          <cell r="B160" t="str">
            <v>F43</v>
          </cell>
          <cell r="C160" t="e">
            <v>#REF!</v>
          </cell>
          <cell r="D160" t="e">
            <v>#REF!</v>
          </cell>
          <cell r="E160" t="e">
            <v>#REF!</v>
          </cell>
          <cell r="H160" t="str">
            <v>=</v>
          </cell>
          <cell r="I160" t="e">
            <v>#REF!</v>
          </cell>
        </row>
        <row r="161">
          <cell r="B161" t="str">
            <v>F44</v>
          </cell>
          <cell r="C161" t="e">
            <v>#REF!</v>
          </cell>
          <cell r="D161" t="e">
            <v>#REF!</v>
          </cell>
          <cell r="E161" t="e">
            <v>#REF!</v>
          </cell>
          <cell r="H161" t="str">
            <v>=</v>
          </cell>
          <cell r="I161" t="e">
            <v>#REF!</v>
          </cell>
        </row>
        <row r="162">
          <cell r="B162" t="str">
            <v>F45</v>
          </cell>
          <cell r="C162" t="e">
            <v>#REF!</v>
          </cell>
          <cell r="D162" t="e">
            <v>#REF!</v>
          </cell>
          <cell r="E162" t="e">
            <v>#REF!</v>
          </cell>
          <cell r="H162" t="str">
            <v>=</v>
          </cell>
          <cell r="I162" t="e">
            <v>#REF!</v>
          </cell>
        </row>
        <row r="163">
          <cell r="B163" t="str">
            <v>F46</v>
          </cell>
          <cell r="C163" t="e">
            <v>#REF!</v>
          </cell>
          <cell r="D163" t="e">
            <v>#REF!</v>
          </cell>
          <cell r="E163" t="e">
            <v>#REF!</v>
          </cell>
          <cell r="H163" t="str">
            <v>=</v>
          </cell>
          <cell r="I163" t="e">
            <v>#REF!</v>
          </cell>
        </row>
        <row r="164">
          <cell r="B164" t="str">
            <v>F47</v>
          </cell>
          <cell r="C164" t="e">
            <v>#REF!</v>
          </cell>
          <cell r="D164" t="e">
            <v>#REF!</v>
          </cell>
          <cell r="E164" t="e">
            <v>#REF!</v>
          </cell>
          <cell r="H164" t="str">
            <v>=</v>
          </cell>
          <cell r="I164" t="e">
            <v>#REF!</v>
          </cell>
        </row>
        <row r="165">
          <cell r="B165" t="str">
            <v>F48</v>
          </cell>
          <cell r="C165" t="e">
            <v>#REF!</v>
          </cell>
          <cell r="D165" t="e">
            <v>#REF!</v>
          </cell>
          <cell r="E165" t="e">
            <v>#REF!</v>
          </cell>
          <cell r="H165" t="str">
            <v>=</v>
          </cell>
          <cell r="I165" t="e">
            <v>#REF!</v>
          </cell>
        </row>
        <row r="166">
          <cell r="B166" t="str">
            <v>F49</v>
          </cell>
          <cell r="C166" t="e">
            <v>#REF!</v>
          </cell>
          <cell r="D166" t="e">
            <v>#REF!</v>
          </cell>
          <cell r="E166" t="e">
            <v>#REF!</v>
          </cell>
          <cell r="H166" t="str">
            <v>=</v>
          </cell>
          <cell r="I166" t="e">
            <v>#REF!</v>
          </cell>
        </row>
        <row r="169">
          <cell r="D169" t="str">
            <v>G</v>
          </cell>
          <cell r="E169" t="str">
            <v>Tata cara perhitungan harga satuan pekerjaan kayu</v>
          </cell>
        </row>
        <row r="170">
          <cell r="B170" t="str">
            <v>G01</v>
          </cell>
          <cell r="C170" t="e">
            <v>#REF!</v>
          </cell>
          <cell r="D170" t="e">
            <v>#REF!</v>
          </cell>
          <cell r="E170" t="e">
            <v>#REF!</v>
          </cell>
          <cell r="H170" t="str">
            <v>=</v>
          </cell>
          <cell r="I170" t="e">
            <v>#REF!</v>
          </cell>
        </row>
        <row r="171">
          <cell r="B171" t="str">
            <v>G02</v>
          </cell>
          <cell r="C171" t="e">
            <v>#REF!</v>
          </cell>
          <cell r="D171" t="e">
            <v>#REF!</v>
          </cell>
          <cell r="E171" t="e">
            <v>#REF!</v>
          </cell>
          <cell r="H171" t="str">
            <v>=</v>
          </cell>
          <cell r="I171" t="e">
            <v>#REF!</v>
          </cell>
        </row>
        <row r="172">
          <cell r="B172" t="str">
            <v>G03</v>
          </cell>
          <cell r="C172" t="e">
            <v>#REF!</v>
          </cell>
          <cell r="D172" t="e">
            <v>#REF!</v>
          </cell>
          <cell r="E172" t="e">
            <v>#REF!</v>
          </cell>
          <cell r="H172" t="str">
            <v>=</v>
          </cell>
          <cell r="I172" t="e">
            <v>#REF!</v>
          </cell>
        </row>
        <row r="173">
          <cell r="B173" t="str">
            <v>G04</v>
          </cell>
          <cell r="C173" t="e">
            <v>#REF!</v>
          </cell>
          <cell r="D173" t="e">
            <v>#REF!</v>
          </cell>
          <cell r="E173" t="e">
            <v>#REF!</v>
          </cell>
          <cell r="H173" t="str">
            <v>=</v>
          </cell>
          <cell r="I173" t="e">
            <v>#REF!</v>
          </cell>
        </row>
        <row r="174">
          <cell r="B174" t="str">
            <v>G05</v>
          </cell>
          <cell r="C174" t="e">
            <v>#REF!</v>
          </cell>
          <cell r="D174" t="e">
            <v>#REF!</v>
          </cell>
          <cell r="E174" t="e">
            <v>#REF!</v>
          </cell>
          <cell r="H174" t="str">
            <v>=</v>
          </cell>
          <cell r="I174" t="e">
            <v>#REF!</v>
          </cell>
        </row>
        <row r="175">
          <cell r="B175" t="str">
            <v>G06</v>
          </cell>
          <cell r="C175" t="e">
            <v>#REF!</v>
          </cell>
          <cell r="D175" t="e">
            <v>#REF!</v>
          </cell>
          <cell r="E175" t="e">
            <v>#REF!</v>
          </cell>
          <cell r="H175" t="str">
            <v>=</v>
          </cell>
          <cell r="I175" t="e">
            <v>#REF!</v>
          </cell>
        </row>
        <row r="176">
          <cell r="B176" t="str">
            <v>G07</v>
          </cell>
          <cell r="C176" t="e">
            <v>#REF!</v>
          </cell>
          <cell r="D176" t="e">
            <v>#REF!</v>
          </cell>
          <cell r="E176" t="e">
            <v>#REF!</v>
          </cell>
          <cell r="H176" t="str">
            <v>=</v>
          </cell>
          <cell r="I176" t="e">
            <v>#REF!</v>
          </cell>
        </row>
        <row r="177">
          <cell r="B177" t="str">
            <v>G08</v>
          </cell>
          <cell r="C177" t="e">
            <v>#REF!</v>
          </cell>
          <cell r="D177" t="e">
            <v>#REF!</v>
          </cell>
          <cell r="E177" t="e">
            <v>#REF!</v>
          </cell>
          <cell r="H177" t="str">
            <v>=</v>
          </cell>
          <cell r="I177" t="e">
            <v>#REF!</v>
          </cell>
        </row>
        <row r="178">
          <cell r="B178" t="str">
            <v>G09</v>
          </cell>
          <cell r="C178" t="e">
            <v>#REF!</v>
          </cell>
          <cell r="D178" t="e">
            <v>#REF!</v>
          </cell>
          <cell r="E178" t="e">
            <v>#REF!</v>
          </cell>
          <cell r="H178" t="str">
            <v>=</v>
          </cell>
          <cell r="I178" t="e">
            <v>#REF!</v>
          </cell>
        </row>
        <row r="179">
          <cell r="B179" t="str">
            <v>G10</v>
          </cell>
          <cell r="C179" t="e">
            <v>#REF!</v>
          </cell>
          <cell r="D179" t="e">
            <v>#REF!</v>
          </cell>
          <cell r="E179" t="e">
            <v>#REF!</v>
          </cell>
          <cell r="H179" t="str">
            <v>=</v>
          </cell>
          <cell r="I179" t="e">
            <v>#REF!</v>
          </cell>
        </row>
        <row r="180">
          <cell r="B180" t="str">
            <v>G11</v>
          </cell>
          <cell r="C180" t="e">
            <v>#REF!</v>
          </cell>
          <cell r="D180" t="e">
            <v>#REF!</v>
          </cell>
          <cell r="E180" t="e">
            <v>#REF!</v>
          </cell>
          <cell r="H180" t="str">
            <v>=</v>
          </cell>
          <cell r="I180" t="e">
            <v>#REF!</v>
          </cell>
        </row>
        <row r="181">
          <cell r="B181" t="str">
            <v>G12</v>
          </cell>
          <cell r="C181" t="e">
            <v>#REF!</v>
          </cell>
          <cell r="D181" t="e">
            <v>#REF!</v>
          </cell>
          <cell r="E181" t="e">
            <v>#REF!</v>
          </cell>
          <cell r="H181" t="str">
            <v>=</v>
          </cell>
          <cell r="I181" t="e">
            <v>#REF!</v>
          </cell>
        </row>
        <row r="182">
          <cell r="B182" t="str">
            <v>G13</v>
          </cell>
          <cell r="C182" t="e">
            <v>#REF!</v>
          </cell>
          <cell r="D182" t="e">
            <v>#REF!</v>
          </cell>
          <cell r="E182" t="e">
            <v>#REF!</v>
          </cell>
          <cell r="H182" t="str">
            <v>=</v>
          </cell>
          <cell r="I182" t="e">
            <v>#REF!</v>
          </cell>
        </row>
        <row r="183">
          <cell r="B183" t="str">
            <v>G14</v>
          </cell>
          <cell r="C183" t="e">
            <v>#REF!</v>
          </cell>
          <cell r="D183" t="e">
            <v>#REF!</v>
          </cell>
          <cell r="E183" t="e">
            <v>#REF!</v>
          </cell>
          <cell r="H183" t="str">
            <v>=</v>
          </cell>
          <cell r="I183" t="e">
            <v>#REF!</v>
          </cell>
        </row>
        <row r="184">
          <cell r="B184" t="str">
            <v>G15</v>
          </cell>
          <cell r="C184" t="e">
            <v>#REF!</v>
          </cell>
          <cell r="D184" t="e">
            <v>#REF!</v>
          </cell>
          <cell r="E184" t="e">
            <v>#REF!</v>
          </cell>
          <cell r="H184" t="str">
            <v>=</v>
          </cell>
          <cell r="I184" t="e">
            <v>#REF!</v>
          </cell>
        </row>
        <row r="185">
          <cell r="B185" t="str">
            <v>G16</v>
          </cell>
          <cell r="C185" t="e">
            <v>#REF!</v>
          </cell>
          <cell r="D185" t="e">
            <v>#REF!</v>
          </cell>
          <cell r="E185" t="e">
            <v>#REF!</v>
          </cell>
          <cell r="H185" t="str">
            <v>=</v>
          </cell>
          <cell r="I185" t="e">
            <v>#REF!</v>
          </cell>
        </row>
        <row r="186">
          <cell r="B186" t="str">
            <v>G17</v>
          </cell>
          <cell r="C186" t="e">
            <v>#REF!</v>
          </cell>
          <cell r="D186" t="e">
            <v>#REF!</v>
          </cell>
          <cell r="E186" t="e">
            <v>#REF!</v>
          </cell>
          <cell r="H186" t="str">
            <v>=</v>
          </cell>
          <cell r="I186" t="e">
            <v>#REF!</v>
          </cell>
        </row>
        <row r="187">
          <cell r="B187" t="str">
            <v>G18</v>
          </cell>
          <cell r="C187" t="e">
            <v>#REF!</v>
          </cell>
          <cell r="D187" t="e">
            <v>#REF!</v>
          </cell>
          <cell r="E187" t="e">
            <v>#REF!</v>
          </cell>
          <cell r="H187" t="str">
            <v>=</v>
          </cell>
          <cell r="I187" t="e">
            <v>#REF!</v>
          </cell>
        </row>
        <row r="188">
          <cell r="B188" t="str">
            <v>G19</v>
          </cell>
          <cell r="C188" t="e">
            <v>#REF!</v>
          </cell>
          <cell r="D188" t="e">
            <v>#REF!</v>
          </cell>
          <cell r="E188" t="e">
            <v>#REF!</v>
          </cell>
          <cell r="H188" t="str">
            <v>=</v>
          </cell>
          <cell r="I188" t="e">
            <v>#REF!</v>
          </cell>
        </row>
        <row r="189">
          <cell r="B189" t="str">
            <v>G20</v>
          </cell>
          <cell r="C189" t="e">
            <v>#REF!</v>
          </cell>
          <cell r="D189" t="e">
            <v>#REF!</v>
          </cell>
          <cell r="E189" t="e">
            <v>#REF!</v>
          </cell>
          <cell r="H189" t="str">
            <v>=</v>
          </cell>
          <cell r="I189" t="e">
            <v>#REF!</v>
          </cell>
        </row>
        <row r="190">
          <cell r="B190" t="str">
            <v>G21</v>
          </cell>
          <cell r="C190" t="e">
            <v>#REF!</v>
          </cell>
          <cell r="D190" t="e">
            <v>#REF!</v>
          </cell>
          <cell r="E190" t="e">
            <v>#REF!</v>
          </cell>
          <cell r="H190" t="str">
            <v>=</v>
          </cell>
          <cell r="I190" t="e">
            <v>#REF!</v>
          </cell>
        </row>
        <row r="191">
          <cell r="B191" t="str">
            <v>G22</v>
          </cell>
          <cell r="C191" t="e">
            <v>#REF!</v>
          </cell>
          <cell r="D191" t="e">
            <v>#REF!</v>
          </cell>
          <cell r="E191" t="e">
            <v>#REF!</v>
          </cell>
          <cell r="H191" t="str">
            <v>=</v>
          </cell>
          <cell r="I191" t="e">
            <v>#REF!</v>
          </cell>
        </row>
        <row r="192">
          <cell r="B192" t="str">
            <v>G23</v>
          </cell>
          <cell r="C192" t="e">
            <v>#REF!</v>
          </cell>
          <cell r="D192" t="e">
            <v>#REF!</v>
          </cell>
          <cell r="E192" t="e">
            <v>#REF!</v>
          </cell>
          <cell r="H192" t="str">
            <v>=</v>
          </cell>
          <cell r="I192" t="e">
            <v>#REF!</v>
          </cell>
        </row>
        <row r="193">
          <cell r="B193" t="str">
            <v>G24</v>
          </cell>
          <cell r="C193" t="e">
            <v>#REF!</v>
          </cell>
          <cell r="D193" t="e">
            <v>#REF!</v>
          </cell>
          <cell r="E193" t="e">
            <v>#REF!</v>
          </cell>
          <cell r="H193" t="str">
            <v>=</v>
          </cell>
          <cell r="I193" t="e">
            <v>#REF!</v>
          </cell>
        </row>
        <row r="194">
          <cell r="B194" t="str">
            <v>G25</v>
          </cell>
          <cell r="C194" t="e">
            <v>#REF!</v>
          </cell>
          <cell r="D194" t="e">
            <v>#REF!</v>
          </cell>
          <cell r="E194" t="e">
            <v>#REF!</v>
          </cell>
          <cell r="H194" t="str">
            <v>=</v>
          </cell>
          <cell r="I194" t="e">
            <v>#REF!</v>
          </cell>
        </row>
        <row r="195">
          <cell r="B195" t="str">
            <v>G26</v>
          </cell>
          <cell r="C195" t="e">
            <v>#REF!</v>
          </cell>
          <cell r="D195" t="e">
            <v>#REF!</v>
          </cell>
          <cell r="E195" t="e">
            <v>#REF!</v>
          </cell>
          <cell r="H195" t="str">
            <v>=</v>
          </cell>
          <cell r="I195" t="e">
            <v>#REF!</v>
          </cell>
        </row>
        <row r="196">
          <cell r="B196" t="str">
            <v>G27</v>
          </cell>
          <cell r="C196" t="e">
            <v>#REF!</v>
          </cell>
          <cell r="D196" t="e">
            <v>#REF!</v>
          </cell>
          <cell r="E196" t="e">
            <v>#REF!</v>
          </cell>
          <cell r="H196" t="str">
            <v>=</v>
          </cell>
          <cell r="I196" t="e">
            <v>#REF!</v>
          </cell>
        </row>
        <row r="197">
          <cell r="B197" t="str">
            <v>G28</v>
          </cell>
          <cell r="C197" t="e">
            <v>#REF!</v>
          </cell>
          <cell r="D197" t="e">
            <v>#REF!</v>
          </cell>
          <cell r="E197" t="e">
            <v>#REF!</v>
          </cell>
          <cell r="H197" t="str">
            <v>=</v>
          </cell>
          <cell r="I197" t="e">
            <v>#REF!</v>
          </cell>
        </row>
        <row r="198">
          <cell r="B198" t="str">
            <v>G29</v>
          </cell>
          <cell r="C198" t="e">
            <v>#REF!</v>
          </cell>
          <cell r="D198" t="e">
            <v>#REF!</v>
          </cell>
          <cell r="E198" t="e">
            <v>#REF!</v>
          </cell>
          <cell r="H198" t="str">
            <v>=</v>
          </cell>
          <cell r="I198" t="e">
            <v>#REF!</v>
          </cell>
        </row>
        <row r="201">
          <cell r="D201" t="str">
            <v>H</v>
          </cell>
          <cell r="E201" t="str">
            <v>Tata cara perhitungan harga satuan pekerjaan langit-langit</v>
          </cell>
        </row>
        <row r="202">
          <cell r="B202" t="str">
            <v>H01</v>
          </cell>
          <cell r="C202" t="e">
            <v>#REF!</v>
          </cell>
          <cell r="D202" t="e">
            <v>#REF!</v>
          </cell>
          <cell r="E202" t="e">
            <v>#REF!</v>
          </cell>
          <cell r="H202" t="str">
            <v>=</v>
          </cell>
          <cell r="I202" t="e">
            <v>#REF!</v>
          </cell>
        </row>
        <row r="203">
          <cell r="B203" t="str">
            <v>H02</v>
          </cell>
          <cell r="C203" t="e">
            <v>#REF!</v>
          </cell>
          <cell r="D203" t="e">
            <v>#REF!</v>
          </cell>
          <cell r="E203" t="e">
            <v>#REF!</v>
          </cell>
          <cell r="H203" t="str">
            <v>=</v>
          </cell>
          <cell r="I203" t="e">
            <v>#REF!</v>
          </cell>
        </row>
        <row r="204">
          <cell r="B204" t="str">
            <v>H03</v>
          </cell>
          <cell r="C204" t="e">
            <v>#REF!</v>
          </cell>
          <cell r="D204" t="e">
            <v>#REF!</v>
          </cell>
          <cell r="E204" t="e">
            <v>#REF!</v>
          </cell>
          <cell r="H204" t="str">
            <v>=</v>
          </cell>
          <cell r="I204" t="e">
            <v>#REF!</v>
          </cell>
        </row>
        <row r="205">
          <cell r="B205" t="str">
            <v>H04</v>
          </cell>
          <cell r="C205" t="e">
            <v>#REF!</v>
          </cell>
          <cell r="D205" t="e">
            <v>#REF!</v>
          </cell>
          <cell r="E205" t="e">
            <v>#REF!</v>
          </cell>
          <cell r="H205" t="str">
            <v>=</v>
          </cell>
          <cell r="I205" t="e">
            <v>#REF!</v>
          </cell>
        </row>
        <row r="206">
          <cell r="B206" t="str">
            <v>H05</v>
          </cell>
          <cell r="C206" t="e">
            <v>#REF!</v>
          </cell>
          <cell r="D206" t="e">
            <v>#REF!</v>
          </cell>
          <cell r="E206" t="e">
            <v>#REF!</v>
          </cell>
          <cell r="H206" t="str">
            <v>=</v>
          </cell>
          <cell r="I206" t="e">
            <v>#REF!</v>
          </cell>
        </row>
        <row r="207">
          <cell r="B207" t="str">
            <v>H06</v>
          </cell>
          <cell r="C207" t="e">
            <v>#REF!</v>
          </cell>
          <cell r="D207" t="e">
            <v>#REF!</v>
          </cell>
          <cell r="E207" t="e">
            <v>#REF!</v>
          </cell>
          <cell r="H207" t="str">
            <v>=</v>
          </cell>
          <cell r="I207" t="e">
            <v>#REF!</v>
          </cell>
        </row>
        <row r="208">
          <cell r="B208" t="str">
            <v>H07</v>
          </cell>
          <cell r="C208" t="e">
            <v>#REF!</v>
          </cell>
          <cell r="D208" t="e">
            <v>#REF!</v>
          </cell>
          <cell r="E208" t="e">
            <v>#REF!</v>
          </cell>
          <cell r="H208" t="str">
            <v>=</v>
          </cell>
          <cell r="I208" t="e">
            <v>#REF!</v>
          </cell>
        </row>
        <row r="209">
          <cell r="B209" t="str">
            <v>H08</v>
          </cell>
          <cell r="C209" t="e">
            <v>#REF!</v>
          </cell>
          <cell r="D209" t="e">
            <v>#REF!</v>
          </cell>
          <cell r="E209" t="e">
            <v>#REF!</v>
          </cell>
          <cell r="H209" t="str">
            <v>=</v>
          </cell>
          <cell r="I209" t="e">
            <v>#REF!</v>
          </cell>
        </row>
        <row r="210">
          <cell r="B210" t="str">
            <v>H09</v>
          </cell>
          <cell r="C210" t="e">
            <v>#REF!</v>
          </cell>
          <cell r="D210" t="e">
            <v>#REF!</v>
          </cell>
          <cell r="E210" t="e">
            <v>#REF!</v>
          </cell>
          <cell r="H210" t="str">
            <v>=</v>
          </cell>
          <cell r="I210" t="e">
            <v>#REF!</v>
          </cell>
        </row>
        <row r="211">
          <cell r="B211" t="str">
            <v>H10</v>
          </cell>
          <cell r="C211" t="e">
            <v>#REF!</v>
          </cell>
          <cell r="D211" t="e">
            <v>#REF!</v>
          </cell>
          <cell r="E211" t="e">
            <v>#REF!</v>
          </cell>
          <cell r="H211" t="str">
            <v>=</v>
          </cell>
          <cell r="I211" t="e">
            <v>#REF!</v>
          </cell>
        </row>
        <row r="212">
          <cell r="B212" t="str">
            <v>H11</v>
          </cell>
          <cell r="C212" t="e">
            <v>#REF!</v>
          </cell>
          <cell r="D212" t="e">
            <v>#REF!</v>
          </cell>
          <cell r="E212" t="e">
            <v>#REF!</v>
          </cell>
          <cell r="H212" t="str">
            <v>=</v>
          </cell>
          <cell r="I212" t="e">
            <v>#REF!</v>
          </cell>
        </row>
        <row r="213">
          <cell r="B213" t="str">
            <v>H12</v>
          </cell>
          <cell r="C213" t="e">
            <v>#REF!</v>
          </cell>
          <cell r="D213" t="e">
            <v>#REF!</v>
          </cell>
          <cell r="E213" t="e">
            <v>#REF!</v>
          </cell>
          <cell r="H213" t="str">
            <v>=</v>
          </cell>
          <cell r="I213" t="e">
            <v>#REF!</v>
          </cell>
        </row>
        <row r="214">
          <cell r="B214" t="str">
            <v>H13</v>
          </cell>
          <cell r="C214" t="e">
            <v>#REF!</v>
          </cell>
          <cell r="D214" t="e">
            <v>#REF!</v>
          </cell>
          <cell r="E214" t="e">
            <v>#REF!</v>
          </cell>
          <cell r="H214" t="str">
            <v>=</v>
          </cell>
          <cell r="I214" t="e">
            <v>#REF!</v>
          </cell>
        </row>
        <row r="215">
          <cell r="B215" t="str">
            <v>H14</v>
          </cell>
          <cell r="C215" t="e">
            <v>#REF!</v>
          </cell>
          <cell r="D215" t="e">
            <v>#REF!</v>
          </cell>
          <cell r="E215" t="e">
            <v>#REF!</v>
          </cell>
          <cell r="H215" t="str">
            <v>=</v>
          </cell>
          <cell r="I215" t="e">
            <v>#REF!</v>
          </cell>
        </row>
        <row r="216">
          <cell r="B216" t="str">
            <v>H15</v>
          </cell>
          <cell r="C216" t="e">
            <v>#REF!</v>
          </cell>
          <cell r="D216" t="e">
            <v>#REF!</v>
          </cell>
          <cell r="E216" t="e">
            <v>#REF!</v>
          </cell>
          <cell r="H216" t="str">
            <v>=</v>
          </cell>
          <cell r="I216" t="e">
            <v>#REF!</v>
          </cell>
        </row>
        <row r="217">
          <cell r="B217" t="str">
            <v>H16</v>
          </cell>
          <cell r="C217" t="e">
            <v>#REF!</v>
          </cell>
          <cell r="D217" t="e">
            <v>#REF!</v>
          </cell>
          <cell r="E217" t="e">
            <v>#REF!</v>
          </cell>
          <cell r="H217" t="str">
            <v>=</v>
          </cell>
          <cell r="I217" t="e">
            <v>#REF!</v>
          </cell>
        </row>
        <row r="220">
          <cell r="D220" t="str">
            <v>I</v>
          </cell>
          <cell r="E220" t="str">
            <v>Tata cara perhitungan harga satuan pekerjaan besi dan aluminium</v>
          </cell>
        </row>
        <row r="221">
          <cell r="B221" t="str">
            <v>I01</v>
          </cell>
          <cell r="C221" t="e">
            <v>#REF!</v>
          </cell>
          <cell r="D221" t="e">
            <v>#REF!</v>
          </cell>
          <cell r="E221" t="e">
            <v>#REF!</v>
          </cell>
          <cell r="H221" t="str">
            <v>=</v>
          </cell>
          <cell r="I221" t="e">
            <v>#REF!</v>
          </cell>
        </row>
        <row r="222">
          <cell r="B222" t="str">
            <v>I02</v>
          </cell>
          <cell r="C222" t="e">
            <v>#REF!</v>
          </cell>
          <cell r="D222" t="e">
            <v>#REF!</v>
          </cell>
          <cell r="E222" t="e">
            <v>#REF!</v>
          </cell>
          <cell r="H222" t="str">
            <v>=</v>
          </cell>
          <cell r="I222" t="e">
            <v>#REF!</v>
          </cell>
        </row>
        <row r="223">
          <cell r="B223" t="str">
            <v>I03</v>
          </cell>
          <cell r="C223" t="e">
            <v>#REF!</v>
          </cell>
          <cell r="D223" t="e">
            <v>#REF!</v>
          </cell>
          <cell r="E223" t="e">
            <v>#REF!</v>
          </cell>
          <cell r="H223" t="str">
            <v>=</v>
          </cell>
          <cell r="I223" t="e">
            <v>#REF!</v>
          </cell>
        </row>
        <row r="224">
          <cell r="B224" t="str">
            <v>I04</v>
          </cell>
          <cell r="C224" t="e">
            <v>#REF!</v>
          </cell>
          <cell r="D224" t="e">
            <v>#REF!</v>
          </cell>
          <cell r="E224" t="e">
            <v>#REF!</v>
          </cell>
          <cell r="H224" t="str">
            <v>=</v>
          </cell>
          <cell r="I224" t="e">
            <v>#REF!</v>
          </cell>
        </row>
        <row r="225">
          <cell r="B225" t="str">
            <v>I05</v>
          </cell>
          <cell r="C225" t="e">
            <v>#REF!</v>
          </cell>
          <cell r="D225" t="e">
            <v>#REF!</v>
          </cell>
          <cell r="E225" t="e">
            <v>#REF!</v>
          </cell>
          <cell r="H225" t="str">
            <v>=</v>
          </cell>
          <cell r="I225" t="e">
            <v>#REF!</v>
          </cell>
        </row>
        <row r="226">
          <cell r="B226" t="str">
            <v>I06</v>
          </cell>
          <cell r="C226" t="e">
            <v>#REF!</v>
          </cell>
          <cell r="D226" t="e">
            <v>#REF!</v>
          </cell>
          <cell r="E226" t="e">
            <v>#REF!</v>
          </cell>
          <cell r="H226" t="str">
            <v>=</v>
          </cell>
          <cell r="I226" t="e">
            <v>#REF!</v>
          </cell>
        </row>
        <row r="227">
          <cell r="B227" t="str">
            <v>I07</v>
          </cell>
          <cell r="C227" t="e">
            <v>#REF!</v>
          </cell>
          <cell r="D227" t="e">
            <v>#REF!</v>
          </cell>
          <cell r="E227" t="e">
            <v>#REF!</v>
          </cell>
          <cell r="H227" t="str">
            <v>=</v>
          </cell>
          <cell r="I227" t="e">
            <v>#REF!</v>
          </cell>
        </row>
        <row r="228">
          <cell r="B228" t="str">
            <v>I08</v>
          </cell>
          <cell r="C228" t="e">
            <v>#REF!</v>
          </cell>
          <cell r="D228" t="e">
            <v>#REF!</v>
          </cell>
          <cell r="E228" t="e">
            <v>#REF!</v>
          </cell>
          <cell r="H228" t="str">
            <v>=</v>
          </cell>
          <cell r="I228" t="e">
            <v>#REF!</v>
          </cell>
        </row>
        <row r="229">
          <cell r="B229" t="str">
            <v>I09</v>
          </cell>
          <cell r="C229" t="e">
            <v>#REF!</v>
          </cell>
          <cell r="D229" t="e">
            <v>#REF!</v>
          </cell>
          <cell r="E229" t="e">
            <v>#REF!</v>
          </cell>
          <cell r="H229" t="str">
            <v>=</v>
          </cell>
          <cell r="I229" t="e">
            <v>#REF!</v>
          </cell>
        </row>
        <row r="230">
          <cell r="B230" t="str">
            <v>I10</v>
          </cell>
          <cell r="C230" t="e">
            <v>#REF!</v>
          </cell>
          <cell r="D230" t="e">
            <v>#REF!</v>
          </cell>
          <cell r="E230" t="e">
            <v>#REF!</v>
          </cell>
          <cell r="H230" t="str">
            <v>=</v>
          </cell>
          <cell r="I230" t="e">
            <v>#REF!</v>
          </cell>
        </row>
        <row r="231">
          <cell r="B231" t="str">
            <v>I11</v>
          </cell>
          <cell r="C231" t="e">
            <v>#REF!</v>
          </cell>
          <cell r="D231" t="e">
            <v>#REF!</v>
          </cell>
          <cell r="E231" t="e">
            <v>#REF!</v>
          </cell>
          <cell r="H231" t="str">
            <v>=</v>
          </cell>
          <cell r="I231" t="e">
            <v>#REF!</v>
          </cell>
        </row>
        <row r="232">
          <cell r="B232" t="str">
            <v>I12</v>
          </cell>
          <cell r="C232" t="e">
            <v>#REF!</v>
          </cell>
          <cell r="D232" t="e">
            <v>#REF!</v>
          </cell>
          <cell r="E232" t="e">
            <v>#REF!</v>
          </cell>
          <cell r="H232" t="str">
            <v>=</v>
          </cell>
          <cell r="I232" t="e">
            <v>#REF!</v>
          </cell>
        </row>
        <row r="233">
          <cell r="B233" t="str">
            <v>I13</v>
          </cell>
          <cell r="C233" t="e">
            <v>#REF!</v>
          </cell>
          <cell r="D233" t="e">
            <v>#REF!</v>
          </cell>
          <cell r="E233" t="e">
            <v>#REF!</v>
          </cell>
          <cell r="H233" t="str">
            <v>=</v>
          </cell>
          <cell r="I233" t="e">
            <v>#REF!</v>
          </cell>
        </row>
        <row r="234">
          <cell r="B234" t="str">
            <v>I14</v>
          </cell>
          <cell r="C234" t="e">
            <v>#REF!</v>
          </cell>
          <cell r="D234" t="e">
            <v>#REF!</v>
          </cell>
          <cell r="E234" t="e">
            <v>#REF!</v>
          </cell>
          <cell r="H234" t="str">
            <v>=</v>
          </cell>
          <cell r="I234" t="e">
            <v>#REF!</v>
          </cell>
        </row>
        <row r="235">
          <cell r="B235" t="str">
            <v>I15</v>
          </cell>
          <cell r="C235" t="e">
            <v>#REF!</v>
          </cell>
          <cell r="D235" t="e">
            <v>#REF!</v>
          </cell>
          <cell r="E235" t="e">
            <v>#REF!</v>
          </cell>
          <cell r="H235" t="str">
            <v>=</v>
          </cell>
          <cell r="I235" t="e">
            <v>#REF!</v>
          </cell>
        </row>
        <row r="236">
          <cell r="B236" t="str">
            <v>I16</v>
          </cell>
          <cell r="C236" t="e">
            <v>#REF!</v>
          </cell>
          <cell r="D236" t="e">
            <v>#REF!</v>
          </cell>
          <cell r="E236" t="e">
            <v>#REF!</v>
          </cell>
          <cell r="H236" t="str">
            <v>=</v>
          </cell>
          <cell r="I236" t="e">
            <v>#REF!</v>
          </cell>
        </row>
        <row r="237">
          <cell r="B237" t="str">
            <v>I17</v>
          </cell>
          <cell r="C237" t="e">
            <v>#REF!</v>
          </cell>
          <cell r="D237" t="e">
            <v>#REF!</v>
          </cell>
          <cell r="E237" t="e">
            <v>#REF!</v>
          </cell>
          <cell r="H237" t="str">
            <v>=</v>
          </cell>
          <cell r="I237" t="e">
            <v>#REF!</v>
          </cell>
        </row>
        <row r="238">
          <cell r="B238" t="str">
            <v>I18</v>
          </cell>
          <cell r="C238" t="e">
            <v>#REF!</v>
          </cell>
          <cell r="D238" t="e">
            <v>#REF!</v>
          </cell>
          <cell r="E238" t="e">
            <v>#REF!</v>
          </cell>
          <cell r="H238" t="str">
            <v>=</v>
          </cell>
          <cell r="I238" t="e">
            <v>#REF!</v>
          </cell>
        </row>
        <row r="239">
          <cell r="B239" t="str">
            <v>I19</v>
          </cell>
          <cell r="C239" t="e">
            <v>#REF!</v>
          </cell>
          <cell r="D239" t="e">
            <v>#REF!</v>
          </cell>
          <cell r="E239" t="e">
            <v>#REF!</v>
          </cell>
          <cell r="H239" t="str">
            <v>=</v>
          </cell>
          <cell r="I239" t="e">
            <v>#REF!</v>
          </cell>
        </row>
        <row r="242">
          <cell r="D242" t="str">
            <v>J</v>
          </cell>
          <cell r="E242" t="str">
            <v>Tata cara perhitungan harga satuan pekerjaan penutup lantai dan dinding</v>
          </cell>
        </row>
        <row r="243">
          <cell r="B243" t="str">
            <v>J01</v>
          </cell>
          <cell r="C243" t="e">
            <v>#REF!</v>
          </cell>
          <cell r="D243" t="e">
            <v>#REF!</v>
          </cell>
          <cell r="E243" t="e">
            <v>#REF!</v>
          </cell>
          <cell r="H243" t="str">
            <v>=</v>
          </cell>
          <cell r="I243" t="e">
            <v>#REF!</v>
          </cell>
        </row>
        <row r="244">
          <cell r="B244" t="str">
            <v>J02</v>
          </cell>
          <cell r="C244" t="e">
            <v>#REF!</v>
          </cell>
          <cell r="D244" t="e">
            <v>#REF!</v>
          </cell>
          <cell r="E244" t="e">
            <v>#REF!</v>
          </cell>
          <cell r="H244" t="str">
            <v>=</v>
          </cell>
          <cell r="I244" t="e">
            <v>#REF!</v>
          </cell>
        </row>
        <row r="245">
          <cell r="B245" t="str">
            <v>J03</v>
          </cell>
          <cell r="C245" t="e">
            <v>#REF!</v>
          </cell>
          <cell r="D245" t="e">
            <v>#REF!</v>
          </cell>
          <cell r="E245" t="e">
            <v>#REF!</v>
          </cell>
          <cell r="H245" t="str">
            <v>=</v>
          </cell>
          <cell r="I245" t="e">
            <v>#REF!</v>
          </cell>
        </row>
        <row r="246">
          <cell r="B246" t="str">
            <v>J04</v>
          </cell>
          <cell r="C246" t="e">
            <v>#REF!</v>
          </cell>
          <cell r="D246" t="e">
            <v>#REF!</v>
          </cell>
          <cell r="E246" t="e">
            <v>#REF!</v>
          </cell>
          <cell r="H246" t="str">
            <v>=</v>
          </cell>
          <cell r="I246" t="e">
            <v>#REF!</v>
          </cell>
        </row>
        <row r="247">
          <cell r="B247" t="str">
            <v>J05</v>
          </cell>
          <cell r="C247" t="e">
            <v>#REF!</v>
          </cell>
          <cell r="D247" t="e">
            <v>#REF!</v>
          </cell>
          <cell r="E247" t="e">
            <v>#REF!</v>
          </cell>
          <cell r="H247" t="str">
            <v>=</v>
          </cell>
          <cell r="I247" t="e">
            <v>#REF!</v>
          </cell>
        </row>
        <row r="248">
          <cell r="B248" t="str">
            <v>J06</v>
          </cell>
          <cell r="C248" t="e">
            <v>#REF!</v>
          </cell>
          <cell r="D248" t="e">
            <v>#REF!</v>
          </cell>
          <cell r="E248" t="e">
            <v>#REF!</v>
          </cell>
          <cell r="H248" t="str">
            <v>=</v>
          </cell>
          <cell r="I248" t="e">
            <v>#REF!</v>
          </cell>
        </row>
        <row r="249">
          <cell r="B249" t="str">
            <v>J07</v>
          </cell>
          <cell r="C249" t="e">
            <v>#REF!</v>
          </cell>
          <cell r="D249" t="e">
            <v>#REF!</v>
          </cell>
          <cell r="E249" t="e">
            <v>#REF!</v>
          </cell>
          <cell r="H249" t="str">
            <v>=</v>
          </cell>
          <cell r="I249" t="e">
            <v>#REF!</v>
          </cell>
        </row>
        <row r="250">
          <cell r="B250" t="str">
            <v>J08</v>
          </cell>
          <cell r="C250" t="e">
            <v>#REF!</v>
          </cell>
          <cell r="D250" t="e">
            <v>#REF!</v>
          </cell>
          <cell r="E250" t="e">
            <v>#REF!</v>
          </cell>
          <cell r="H250" t="str">
            <v>=</v>
          </cell>
          <cell r="I250" t="e">
            <v>#REF!</v>
          </cell>
        </row>
        <row r="251">
          <cell r="B251" t="str">
            <v>J09</v>
          </cell>
          <cell r="C251" t="e">
            <v>#REF!</v>
          </cell>
          <cell r="D251" t="e">
            <v>#REF!</v>
          </cell>
          <cell r="E251" t="e">
            <v>#REF!</v>
          </cell>
          <cell r="H251" t="str">
            <v>=</v>
          </cell>
          <cell r="I251" t="e">
            <v>#REF!</v>
          </cell>
        </row>
        <row r="252">
          <cell r="B252" t="str">
            <v>J10</v>
          </cell>
          <cell r="C252" t="e">
            <v>#REF!</v>
          </cell>
          <cell r="D252" t="e">
            <v>#REF!</v>
          </cell>
          <cell r="E252" t="e">
            <v>#REF!</v>
          </cell>
          <cell r="H252" t="str">
            <v>=</v>
          </cell>
          <cell r="I252" t="e">
            <v>#REF!</v>
          </cell>
        </row>
        <row r="253">
          <cell r="B253" t="str">
            <v>J11</v>
          </cell>
          <cell r="C253" t="e">
            <v>#REF!</v>
          </cell>
          <cell r="D253" t="e">
            <v>#REF!</v>
          </cell>
          <cell r="E253" t="e">
            <v>#REF!</v>
          </cell>
          <cell r="H253" t="str">
            <v>=</v>
          </cell>
          <cell r="I253" t="e">
            <v>#REF!</v>
          </cell>
        </row>
        <row r="254">
          <cell r="B254" t="str">
            <v>J12</v>
          </cell>
          <cell r="C254" t="e">
            <v>#REF!</v>
          </cell>
          <cell r="D254" t="e">
            <v>#REF!</v>
          </cell>
          <cell r="E254" t="e">
            <v>#REF!</v>
          </cell>
          <cell r="H254" t="str">
            <v>=</v>
          </cell>
          <cell r="I254" t="e">
            <v>#REF!</v>
          </cell>
        </row>
        <row r="255">
          <cell r="B255" t="str">
            <v>J13</v>
          </cell>
          <cell r="C255" t="e">
            <v>#REF!</v>
          </cell>
          <cell r="D255" t="e">
            <v>#REF!</v>
          </cell>
          <cell r="E255" t="e">
            <v>#REF!</v>
          </cell>
          <cell r="H255" t="str">
            <v>=</v>
          </cell>
          <cell r="I255" t="e">
            <v>#REF!</v>
          </cell>
        </row>
        <row r="256">
          <cell r="B256" t="str">
            <v>J14</v>
          </cell>
          <cell r="C256" t="e">
            <v>#REF!</v>
          </cell>
          <cell r="D256" t="e">
            <v>#REF!</v>
          </cell>
          <cell r="E256" t="e">
            <v>#REF!</v>
          </cell>
          <cell r="H256" t="str">
            <v>=</v>
          </cell>
          <cell r="I256" t="e">
            <v>#REF!</v>
          </cell>
        </row>
        <row r="257">
          <cell r="B257" t="str">
            <v>J15</v>
          </cell>
          <cell r="C257" t="e">
            <v>#REF!</v>
          </cell>
          <cell r="D257" t="e">
            <v>#REF!</v>
          </cell>
          <cell r="E257" t="e">
            <v>#REF!</v>
          </cell>
          <cell r="H257" t="str">
            <v>=</v>
          </cell>
          <cell r="I257" t="e">
            <v>#REF!</v>
          </cell>
        </row>
        <row r="258">
          <cell r="B258" t="str">
            <v>J16</v>
          </cell>
          <cell r="C258" t="e">
            <v>#REF!</v>
          </cell>
          <cell r="D258" t="e">
            <v>#REF!</v>
          </cell>
          <cell r="E258" t="e">
            <v>#REF!</v>
          </cell>
          <cell r="H258" t="str">
            <v>=</v>
          </cell>
          <cell r="I258" t="e">
            <v>#REF!</v>
          </cell>
        </row>
        <row r="259">
          <cell r="B259" t="str">
            <v>J17</v>
          </cell>
          <cell r="C259" t="e">
            <v>#REF!</v>
          </cell>
          <cell r="D259" t="e">
            <v>#REF!</v>
          </cell>
          <cell r="E259" t="e">
            <v>#REF!</v>
          </cell>
          <cell r="H259" t="str">
            <v>=</v>
          </cell>
          <cell r="I259" t="e">
            <v>#REF!</v>
          </cell>
        </row>
        <row r="260">
          <cell r="B260" t="str">
            <v>J18</v>
          </cell>
          <cell r="C260" t="e">
            <v>#REF!</v>
          </cell>
          <cell r="D260" t="e">
            <v>#REF!</v>
          </cell>
          <cell r="E260" t="e">
            <v>#REF!</v>
          </cell>
          <cell r="H260" t="str">
            <v>=</v>
          </cell>
          <cell r="I260" t="e">
            <v>#REF!</v>
          </cell>
        </row>
        <row r="261">
          <cell r="B261" t="str">
            <v>J19</v>
          </cell>
          <cell r="C261" t="e">
            <v>#REF!</v>
          </cell>
          <cell r="D261" t="e">
            <v>#REF!</v>
          </cell>
          <cell r="E261" t="e">
            <v>#REF!</v>
          </cell>
          <cell r="H261" t="str">
            <v>=</v>
          </cell>
          <cell r="I261" t="e">
            <v>#REF!</v>
          </cell>
        </row>
        <row r="262">
          <cell r="B262" t="str">
            <v>J20</v>
          </cell>
          <cell r="C262" t="e">
            <v>#REF!</v>
          </cell>
          <cell r="D262" t="e">
            <v>#REF!</v>
          </cell>
          <cell r="E262" t="e">
            <v>#REF!</v>
          </cell>
          <cell r="H262" t="str">
            <v>=</v>
          </cell>
          <cell r="I262" t="e">
            <v>#REF!</v>
          </cell>
        </row>
        <row r="263">
          <cell r="B263" t="str">
            <v>J21</v>
          </cell>
          <cell r="C263" t="e">
            <v>#REF!</v>
          </cell>
          <cell r="D263" t="e">
            <v>#REF!</v>
          </cell>
          <cell r="E263" t="e">
            <v>#REF!</v>
          </cell>
          <cell r="H263" t="str">
            <v>=</v>
          </cell>
          <cell r="I263" t="e">
            <v>#REF!</v>
          </cell>
        </row>
        <row r="264">
          <cell r="B264" t="str">
            <v>J22</v>
          </cell>
          <cell r="C264" t="e">
            <v>#REF!</v>
          </cell>
          <cell r="D264" t="e">
            <v>#REF!</v>
          </cell>
          <cell r="E264" t="e">
            <v>#REF!</v>
          </cell>
          <cell r="H264" t="str">
            <v>=</v>
          </cell>
          <cell r="I264" t="e">
            <v>#REF!</v>
          </cell>
        </row>
        <row r="265">
          <cell r="B265" t="str">
            <v>J23</v>
          </cell>
          <cell r="C265" t="e">
            <v>#REF!</v>
          </cell>
          <cell r="D265" t="e">
            <v>#REF!</v>
          </cell>
          <cell r="E265" t="e">
            <v>#REF!</v>
          </cell>
          <cell r="H265" t="str">
            <v>=</v>
          </cell>
          <cell r="I265" t="e">
            <v>#REF!</v>
          </cell>
        </row>
        <row r="266">
          <cell r="B266" t="str">
            <v>J24</v>
          </cell>
          <cell r="C266" t="e">
            <v>#REF!</v>
          </cell>
          <cell r="D266" t="e">
            <v>#REF!</v>
          </cell>
          <cell r="E266" t="e">
            <v>#REF!</v>
          </cell>
          <cell r="H266" t="str">
            <v>=</v>
          </cell>
          <cell r="I266" t="e">
            <v>#REF!</v>
          </cell>
        </row>
        <row r="267">
          <cell r="B267" t="str">
            <v>J25</v>
          </cell>
          <cell r="C267" t="e">
            <v>#REF!</v>
          </cell>
          <cell r="D267" t="e">
            <v>#REF!</v>
          </cell>
          <cell r="E267" t="e">
            <v>#REF!</v>
          </cell>
          <cell r="H267" t="str">
            <v>=</v>
          </cell>
          <cell r="I267" t="e">
            <v>#REF!</v>
          </cell>
        </row>
        <row r="268">
          <cell r="B268" t="str">
            <v>J26</v>
          </cell>
          <cell r="C268" t="e">
            <v>#REF!</v>
          </cell>
          <cell r="D268" t="e">
            <v>#REF!</v>
          </cell>
          <cell r="E268" t="e">
            <v>#REF!</v>
          </cell>
          <cell r="H268" t="str">
            <v>=</v>
          </cell>
          <cell r="I268" t="e">
            <v>#REF!</v>
          </cell>
        </row>
        <row r="269">
          <cell r="B269" t="str">
            <v>J27</v>
          </cell>
          <cell r="C269" t="e">
            <v>#REF!</v>
          </cell>
          <cell r="D269" t="e">
            <v>#REF!</v>
          </cell>
          <cell r="E269" t="e">
            <v>#REF!</v>
          </cell>
          <cell r="H269" t="str">
            <v>=</v>
          </cell>
          <cell r="I269" t="e">
            <v>#REF!</v>
          </cell>
        </row>
        <row r="270">
          <cell r="B270" t="str">
            <v>J28</v>
          </cell>
          <cell r="C270" t="e">
            <v>#REF!</v>
          </cell>
          <cell r="D270" t="e">
            <v>#REF!</v>
          </cell>
          <cell r="E270" t="e">
            <v>#REF!</v>
          </cell>
          <cell r="H270" t="str">
            <v>=</v>
          </cell>
          <cell r="I270" t="e">
            <v>#REF!</v>
          </cell>
        </row>
        <row r="271">
          <cell r="B271" t="str">
            <v>J29</v>
          </cell>
          <cell r="C271" t="e">
            <v>#REF!</v>
          </cell>
          <cell r="D271" t="e">
            <v>#REF!</v>
          </cell>
          <cell r="E271" t="e">
            <v>#REF!</v>
          </cell>
          <cell r="H271" t="str">
            <v>=</v>
          </cell>
          <cell r="I271" t="e">
            <v>#REF!</v>
          </cell>
        </row>
        <row r="272">
          <cell r="B272" t="str">
            <v>J30</v>
          </cell>
          <cell r="C272" t="e">
            <v>#REF!</v>
          </cell>
          <cell r="D272" t="e">
            <v>#REF!</v>
          </cell>
          <cell r="E272" t="e">
            <v>#REF!</v>
          </cell>
          <cell r="H272" t="str">
            <v>=</v>
          </cell>
          <cell r="I272" t="e">
            <v>#REF!</v>
          </cell>
        </row>
        <row r="273">
          <cell r="B273" t="str">
            <v>J31</v>
          </cell>
          <cell r="C273" t="e">
            <v>#REF!</v>
          </cell>
          <cell r="D273" t="e">
            <v>#REF!</v>
          </cell>
          <cell r="E273" t="e">
            <v>#REF!</v>
          </cell>
          <cell r="H273" t="str">
            <v>=</v>
          </cell>
          <cell r="I273" t="e">
            <v>#REF!</v>
          </cell>
        </row>
        <row r="274">
          <cell r="B274" t="str">
            <v>J32</v>
          </cell>
          <cell r="C274" t="e">
            <v>#REF!</v>
          </cell>
          <cell r="D274" t="e">
            <v>#REF!</v>
          </cell>
          <cell r="E274" t="e">
            <v>#REF!</v>
          </cell>
          <cell r="H274" t="str">
            <v>=</v>
          </cell>
          <cell r="I274" t="e">
            <v>#REF!</v>
          </cell>
        </row>
        <row r="275">
          <cell r="B275" t="str">
            <v>J33</v>
          </cell>
          <cell r="C275" t="e">
            <v>#REF!</v>
          </cell>
          <cell r="D275" t="e">
            <v>#REF!</v>
          </cell>
          <cell r="E275" t="e">
            <v>#REF!</v>
          </cell>
          <cell r="H275" t="str">
            <v>=</v>
          </cell>
          <cell r="I275" t="e">
            <v>#REF!</v>
          </cell>
        </row>
        <row r="276">
          <cell r="B276" t="str">
            <v>J34</v>
          </cell>
          <cell r="C276" t="e">
            <v>#REF!</v>
          </cell>
          <cell r="D276" t="e">
            <v>#REF!</v>
          </cell>
          <cell r="E276" t="e">
            <v>#REF!</v>
          </cell>
          <cell r="H276" t="str">
            <v>=</v>
          </cell>
          <cell r="I276" t="e">
            <v>#REF!</v>
          </cell>
        </row>
        <row r="277">
          <cell r="B277" t="str">
            <v>J35</v>
          </cell>
          <cell r="C277" t="e">
            <v>#REF!</v>
          </cell>
          <cell r="D277" t="e">
            <v>#REF!</v>
          </cell>
          <cell r="E277" t="e">
            <v>#REF!</v>
          </cell>
          <cell r="H277" t="str">
            <v>=</v>
          </cell>
          <cell r="I277" t="e">
            <v>#REF!</v>
          </cell>
        </row>
        <row r="278">
          <cell r="B278" t="str">
            <v>J36</v>
          </cell>
          <cell r="C278" t="e">
            <v>#REF!</v>
          </cell>
          <cell r="D278" t="e">
            <v>#REF!</v>
          </cell>
          <cell r="E278" t="e">
            <v>#REF!</v>
          </cell>
          <cell r="H278" t="str">
            <v>=</v>
          </cell>
          <cell r="I278" t="e">
            <v>#REF!</v>
          </cell>
        </row>
        <row r="279">
          <cell r="B279" t="str">
            <v>J37</v>
          </cell>
          <cell r="C279" t="e">
            <v>#REF!</v>
          </cell>
          <cell r="D279" t="e">
            <v>#REF!</v>
          </cell>
          <cell r="E279" t="e">
            <v>#REF!</v>
          </cell>
          <cell r="H279" t="str">
            <v>=</v>
          </cell>
          <cell r="I279" t="e">
            <v>#REF!</v>
          </cell>
        </row>
        <row r="280">
          <cell r="B280" t="str">
            <v>J38</v>
          </cell>
          <cell r="C280" t="e">
            <v>#REF!</v>
          </cell>
          <cell r="D280" t="e">
            <v>#REF!</v>
          </cell>
          <cell r="E280" t="e">
            <v>#REF!</v>
          </cell>
          <cell r="H280" t="str">
            <v>=</v>
          </cell>
          <cell r="I280" t="e">
            <v>#REF!</v>
          </cell>
        </row>
        <row r="281">
          <cell r="B281" t="str">
            <v>J39</v>
          </cell>
          <cell r="C281" t="e">
            <v>#REF!</v>
          </cell>
          <cell r="D281" t="e">
            <v>#REF!</v>
          </cell>
          <cell r="E281" t="e">
            <v>#REF!</v>
          </cell>
          <cell r="H281" t="str">
            <v>=</v>
          </cell>
          <cell r="I281" t="e">
            <v>#REF!</v>
          </cell>
        </row>
        <row r="282">
          <cell r="B282" t="str">
            <v>J40</v>
          </cell>
          <cell r="C282" t="e">
            <v>#REF!</v>
          </cell>
          <cell r="D282" t="e">
            <v>#REF!</v>
          </cell>
          <cell r="E282" t="e">
            <v>#REF!</v>
          </cell>
          <cell r="H282" t="str">
            <v>=</v>
          </cell>
          <cell r="I282" t="e">
            <v>#REF!</v>
          </cell>
        </row>
        <row r="283">
          <cell r="B283" t="str">
            <v>J41</v>
          </cell>
          <cell r="C283" t="e">
            <v>#REF!</v>
          </cell>
          <cell r="D283" t="e">
            <v>#REF!</v>
          </cell>
          <cell r="E283" t="e">
            <v>#REF!</v>
          </cell>
          <cell r="H283" t="str">
            <v>=</v>
          </cell>
          <cell r="I283" t="e">
            <v>#REF!</v>
          </cell>
        </row>
        <row r="284">
          <cell r="B284" t="str">
            <v>J42</v>
          </cell>
          <cell r="C284" t="e">
            <v>#REF!</v>
          </cell>
          <cell r="D284" t="e">
            <v>#REF!</v>
          </cell>
          <cell r="E284" t="e">
            <v>#REF!</v>
          </cell>
          <cell r="H284" t="str">
            <v>=</v>
          </cell>
          <cell r="I284" t="e">
            <v>#REF!</v>
          </cell>
        </row>
        <row r="285">
          <cell r="B285" t="str">
            <v>J43</v>
          </cell>
          <cell r="C285" t="e">
            <v>#REF!</v>
          </cell>
          <cell r="D285" t="e">
            <v>#REF!</v>
          </cell>
          <cell r="E285" t="e">
            <v>#REF!</v>
          </cell>
          <cell r="H285" t="str">
            <v>=</v>
          </cell>
          <cell r="I285" t="e">
            <v>#REF!</v>
          </cell>
        </row>
        <row r="286">
          <cell r="B286" t="str">
            <v>J44</v>
          </cell>
          <cell r="C286" t="e">
            <v>#REF!</v>
          </cell>
          <cell r="D286" t="e">
            <v>#REF!</v>
          </cell>
          <cell r="E286" t="e">
            <v>#REF!</v>
          </cell>
          <cell r="H286" t="str">
            <v>=</v>
          </cell>
          <cell r="I286" t="e">
            <v>#REF!</v>
          </cell>
        </row>
        <row r="287">
          <cell r="B287" t="str">
            <v>J45</v>
          </cell>
          <cell r="C287" t="e">
            <v>#REF!</v>
          </cell>
          <cell r="D287" t="e">
            <v>#REF!</v>
          </cell>
          <cell r="E287" t="e">
            <v>#REF!</v>
          </cell>
          <cell r="H287" t="str">
            <v>=</v>
          </cell>
          <cell r="I287" t="e">
            <v>#REF!</v>
          </cell>
        </row>
        <row r="288">
          <cell r="B288" t="str">
            <v>J46</v>
          </cell>
          <cell r="C288" t="e">
            <v>#REF!</v>
          </cell>
          <cell r="D288" t="e">
            <v>#REF!</v>
          </cell>
          <cell r="E288" t="e">
            <v>#REF!</v>
          </cell>
          <cell r="H288" t="str">
            <v>=</v>
          </cell>
          <cell r="I288" t="e">
            <v>#REF!</v>
          </cell>
        </row>
        <row r="289">
          <cell r="B289" t="str">
            <v>J47</v>
          </cell>
          <cell r="C289" t="e">
            <v>#REF!</v>
          </cell>
          <cell r="D289" t="e">
            <v>#REF!</v>
          </cell>
          <cell r="E289" t="e">
            <v>#REF!</v>
          </cell>
          <cell r="H289" t="str">
            <v>=</v>
          </cell>
          <cell r="I289" t="e">
            <v>#REF!</v>
          </cell>
        </row>
        <row r="290">
          <cell r="B290" t="str">
            <v>J48</v>
          </cell>
          <cell r="C290" t="e">
            <v>#REF!</v>
          </cell>
          <cell r="D290" t="e">
            <v>#REF!</v>
          </cell>
          <cell r="E290" t="e">
            <v>#REF!</v>
          </cell>
          <cell r="H290" t="str">
            <v>=</v>
          </cell>
          <cell r="I290" t="e">
            <v>#REF!</v>
          </cell>
        </row>
        <row r="291">
          <cell r="B291" t="str">
            <v>J49</v>
          </cell>
          <cell r="C291" t="e">
            <v>#REF!</v>
          </cell>
          <cell r="D291" t="e">
            <v>#REF!</v>
          </cell>
          <cell r="E291" t="e">
            <v>#REF!</v>
          </cell>
          <cell r="H291" t="str">
            <v>=</v>
          </cell>
          <cell r="I291" t="e">
            <v>#REF!</v>
          </cell>
        </row>
        <row r="292">
          <cell r="B292" t="str">
            <v>J50</v>
          </cell>
          <cell r="C292" t="e">
            <v>#REF!</v>
          </cell>
          <cell r="D292" t="e">
            <v>#REF!</v>
          </cell>
          <cell r="E292" t="e">
            <v>#REF!</v>
          </cell>
          <cell r="H292" t="str">
            <v>=</v>
          </cell>
          <cell r="I292" t="e">
            <v>#REF!</v>
          </cell>
        </row>
        <row r="293">
          <cell r="B293" t="str">
            <v>J51</v>
          </cell>
          <cell r="C293" t="e">
            <v>#REF!</v>
          </cell>
          <cell r="D293" t="e">
            <v>#REF!</v>
          </cell>
          <cell r="E293" t="e">
            <v>#REF!</v>
          </cell>
          <cell r="H293" t="str">
            <v>=</v>
          </cell>
          <cell r="I293" t="e">
            <v>#REF!</v>
          </cell>
        </row>
        <row r="294">
          <cell r="B294" t="str">
            <v>J52</v>
          </cell>
          <cell r="C294" t="e">
            <v>#REF!</v>
          </cell>
          <cell r="D294" t="e">
            <v>#REF!</v>
          </cell>
          <cell r="E294" t="e">
            <v>#REF!</v>
          </cell>
          <cell r="H294" t="str">
            <v>=</v>
          </cell>
          <cell r="I294" t="e">
            <v>#REF!</v>
          </cell>
        </row>
        <row r="295">
          <cell r="B295" t="str">
            <v>J53</v>
          </cell>
          <cell r="C295" t="e">
            <v>#REF!</v>
          </cell>
          <cell r="D295" t="e">
            <v>#REF!</v>
          </cell>
          <cell r="E295" t="e">
            <v>#REF!</v>
          </cell>
          <cell r="H295" t="str">
            <v>=</v>
          </cell>
          <cell r="I295" t="e">
            <v>#REF!</v>
          </cell>
        </row>
        <row r="296">
          <cell r="B296" t="str">
            <v>J54</v>
          </cell>
          <cell r="C296" t="e">
            <v>#REF!</v>
          </cell>
          <cell r="D296" t="e">
            <v>#REF!</v>
          </cell>
          <cell r="E296" t="e">
            <v>#REF!</v>
          </cell>
          <cell r="H296" t="str">
            <v>=</v>
          </cell>
          <cell r="I296" t="e">
            <v>#REF!</v>
          </cell>
        </row>
        <row r="297">
          <cell r="B297" t="str">
            <v>J55</v>
          </cell>
          <cell r="C297" t="e">
            <v>#REF!</v>
          </cell>
          <cell r="D297" t="e">
            <v>#REF!</v>
          </cell>
          <cell r="E297" t="e">
            <v>#REF!</v>
          </cell>
          <cell r="H297" t="str">
            <v>=</v>
          </cell>
          <cell r="I297" t="e">
            <v>#REF!</v>
          </cell>
        </row>
        <row r="298">
          <cell r="B298" t="str">
            <v>J56</v>
          </cell>
          <cell r="C298" t="e">
            <v>#REF!</v>
          </cell>
          <cell r="D298" t="e">
            <v>#REF!</v>
          </cell>
          <cell r="E298" t="e">
            <v>#REF!</v>
          </cell>
          <cell r="H298" t="str">
            <v>=</v>
          </cell>
          <cell r="I298" t="e">
            <v>#REF!</v>
          </cell>
        </row>
        <row r="299">
          <cell r="B299" t="str">
            <v>J57</v>
          </cell>
          <cell r="C299" t="e">
            <v>#REF!</v>
          </cell>
          <cell r="D299" t="e">
            <v>#REF!</v>
          </cell>
          <cell r="E299" t="e">
            <v>#REF!</v>
          </cell>
          <cell r="H299" t="str">
            <v>=</v>
          </cell>
          <cell r="I299" t="e">
            <v>#REF!</v>
          </cell>
        </row>
        <row r="300">
          <cell r="B300" t="str">
            <v>J58</v>
          </cell>
          <cell r="C300" t="e">
            <v>#REF!</v>
          </cell>
          <cell r="D300" t="e">
            <v>#REF!</v>
          </cell>
          <cell r="E300" t="e">
            <v>#REF!</v>
          </cell>
          <cell r="H300" t="str">
            <v>=</v>
          </cell>
          <cell r="I300" t="e">
            <v>#REF!</v>
          </cell>
        </row>
        <row r="301">
          <cell r="B301" t="str">
            <v>J59</v>
          </cell>
          <cell r="C301" t="e">
            <v>#REF!</v>
          </cell>
          <cell r="D301" t="e">
            <v>#REF!</v>
          </cell>
          <cell r="E301" t="e">
            <v>#REF!</v>
          </cell>
          <cell r="H301" t="str">
            <v>=</v>
          </cell>
          <cell r="I301" t="e">
            <v>#REF!</v>
          </cell>
        </row>
        <row r="302">
          <cell r="B302" t="str">
            <v>J60</v>
          </cell>
          <cell r="C302" t="e">
            <v>#REF!</v>
          </cell>
          <cell r="D302" t="e">
            <v>#REF!</v>
          </cell>
          <cell r="E302" t="e">
            <v>#REF!</v>
          </cell>
          <cell r="H302" t="str">
            <v>=</v>
          </cell>
          <cell r="I302" t="e">
            <v>#REF!</v>
          </cell>
        </row>
        <row r="303">
          <cell r="B303" t="str">
            <v>J61</v>
          </cell>
          <cell r="C303" t="e">
            <v>#REF!</v>
          </cell>
          <cell r="D303" t="e">
            <v>#REF!</v>
          </cell>
          <cell r="E303" t="e">
            <v>#REF!</v>
          </cell>
          <cell r="H303" t="str">
            <v>=</v>
          </cell>
          <cell r="I303" t="e">
            <v>#REF!</v>
          </cell>
        </row>
        <row r="304">
          <cell r="B304" t="str">
            <v>J62</v>
          </cell>
          <cell r="C304" t="e">
            <v>#REF!</v>
          </cell>
          <cell r="D304" t="e">
            <v>#REF!</v>
          </cell>
          <cell r="E304" t="e">
            <v>#REF!</v>
          </cell>
          <cell r="H304" t="str">
            <v>=</v>
          </cell>
          <cell r="I304" t="e">
            <v>#REF!</v>
          </cell>
        </row>
        <row r="305">
          <cell r="B305" t="str">
            <v>J63</v>
          </cell>
          <cell r="C305" t="e">
            <v>#REF!</v>
          </cell>
          <cell r="D305" t="e">
            <v>#REF!</v>
          </cell>
          <cell r="E305" t="e">
            <v>#REF!</v>
          </cell>
          <cell r="H305" t="str">
            <v>=</v>
          </cell>
          <cell r="I305" t="e">
            <v>#REF!</v>
          </cell>
        </row>
        <row r="306">
          <cell r="B306" t="str">
            <v>J64</v>
          </cell>
          <cell r="C306" t="e">
            <v>#REF!</v>
          </cell>
          <cell r="D306" t="e">
            <v>#REF!</v>
          </cell>
          <cell r="E306" t="e">
            <v>#REF!</v>
          </cell>
          <cell r="H306" t="str">
            <v>=</v>
          </cell>
          <cell r="I306" t="e">
            <v>#REF!</v>
          </cell>
        </row>
        <row r="307">
          <cell r="B307" t="str">
            <v>J65</v>
          </cell>
          <cell r="C307" t="e">
            <v>#REF!</v>
          </cell>
          <cell r="D307" t="e">
            <v>#REF!</v>
          </cell>
          <cell r="E307" t="e">
            <v>#REF!</v>
          </cell>
          <cell r="H307" t="str">
            <v>=</v>
          </cell>
          <cell r="I307" t="e">
            <v>#REF!</v>
          </cell>
        </row>
        <row r="308">
          <cell r="B308" t="str">
            <v>J66</v>
          </cell>
          <cell r="C308" t="e">
            <v>#REF!</v>
          </cell>
          <cell r="D308" t="e">
            <v>#REF!</v>
          </cell>
          <cell r="E308" t="e">
            <v>#REF!</v>
          </cell>
          <cell r="H308" t="str">
            <v>=</v>
          </cell>
          <cell r="I308" t="e">
            <v>#REF!</v>
          </cell>
        </row>
        <row r="309">
          <cell r="B309" t="str">
            <v>J67</v>
          </cell>
          <cell r="C309" t="e">
            <v>#REF!</v>
          </cell>
          <cell r="D309" t="e">
            <v>#REF!</v>
          </cell>
          <cell r="E309" t="e">
            <v>#REF!</v>
          </cell>
          <cell r="H309" t="str">
            <v>=</v>
          </cell>
          <cell r="I309" t="e">
            <v>#REF!</v>
          </cell>
        </row>
        <row r="310">
          <cell r="B310" t="str">
            <v>J68</v>
          </cell>
          <cell r="C310" t="e">
            <v>#REF!</v>
          </cell>
          <cell r="D310" t="e">
            <v>#REF!</v>
          </cell>
          <cell r="E310" t="e">
            <v>#REF!</v>
          </cell>
          <cell r="H310" t="str">
            <v>=</v>
          </cell>
          <cell r="I310" t="e">
            <v>#REF!</v>
          </cell>
        </row>
        <row r="313">
          <cell r="D313" t="str">
            <v>K</v>
          </cell>
          <cell r="E313" t="str">
            <v>Tata cara perhitungan harga satuan pekerjaan pengecatan</v>
          </cell>
        </row>
        <row r="314">
          <cell r="B314" t="str">
            <v>K01</v>
          </cell>
          <cell r="C314" t="e">
            <v>#REF!</v>
          </cell>
          <cell r="D314" t="e">
            <v>#REF!</v>
          </cell>
          <cell r="E314" t="e">
            <v>#REF!</v>
          </cell>
          <cell r="H314" t="str">
            <v>=</v>
          </cell>
          <cell r="I314" t="e">
            <v>#REF!</v>
          </cell>
        </row>
        <row r="315">
          <cell r="B315" t="str">
            <v>K02</v>
          </cell>
          <cell r="C315" t="e">
            <v>#REF!</v>
          </cell>
          <cell r="D315" t="e">
            <v>#REF!</v>
          </cell>
          <cell r="E315" t="e">
            <v>#REF!</v>
          </cell>
          <cell r="H315" t="str">
            <v>=</v>
          </cell>
          <cell r="I315" t="e">
            <v>#REF!</v>
          </cell>
        </row>
        <row r="316">
          <cell r="B316" t="str">
            <v>K03</v>
          </cell>
          <cell r="C316" t="e">
            <v>#REF!</v>
          </cell>
          <cell r="D316" t="e">
            <v>#REF!</v>
          </cell>
          <cell r="E316" t="e">
            <v>#REF!</v>
          </cell>
          <cell r="H316" t="str">
            <v>=</v>
          </cell>
          <cell r="I316" t="e">
            <v>#REF!</v>
          </cell>
        </row>
        <row r="317">
          <cell r="B317" t="str">
            <v>K04</v>
          </cell>
          <cell r="C317" t="e">
            <v>#REF!</v>
          </cell>
          <cell r="D317" t="e">
            <v>#REF!</v>
          </cell>
          <cell r="E317" t="e">
            <v>#REF!</v>
          </cell>
          <cell r="H317" t="str">
            <v>=</v>
          </cell>
          <cell r="I317" t="e">
            <v>#REF!</v>
          </cell>
        </row>
        <row r="318">
          <cell r="B318" t="str">
            <v>K05</v>
          </cell>
          <cell r="C318" t="e">
            <v>#REF!</v>
          </cell>
          <cell r="D318" t="e">
            <v>#REF!</v>
          </cell>
          <cell r="E318" t="e">
            <v>#REF!</v>
          </cell>
          <cell r="H318" t="str">
            <v>=</v>
          </cell>
          <cell r="I318" t="e">
            <v>#REF!</v>
          </cell>
        </row>
        <row r="319">
          <cell r="B319" t="str">
            <v>K06</v>
          </cell>
          <cell r="C319" t="e">
            <v>#REF!</v>
          </cell>
          <cell r="D319" t="e">
            <v>#REF!</v>
          </cell>
          <cell r="E319" t="e">
            <v>#REF!</v>
          </cell>
          <cell r="H319" t="str">
            <v>=</v>
          </cell>
          <cell r="I319" t="e">
            <v>#REF!</v>
          </cell>
        </row>
        <row r="320">
          <cell r="B320" t="str">
            <v>K07</v>
          </cell>
          <cell r="C320" t="e">
            <v>#REF!</v>
          </cell>
          <cell r="D320" t="e">
            <v>#REF!</v>
          </cell>
          <cell r="E320" t="e">
            <v>#REF!</v>
          </cell>
          <cell r="H320" t="str">
            <v>=</v>
          </cell>
          <cell r="I320" t="e">
            <v>#REF!</v>
          </cell>
        </row>
        <row r="321">
          <cell r="B321" t="str">
            <v>K08</v>
          </cell>
          <cell r="C321" t="e">
            <v>#REF!</v>
          </cell>
          <cell r="D321" t="e">
            <v>#REF!</v>
          </cell>
          <cell r="E321" t="e">
            <v>#REF!</v>
          </cell>
          <cell r="H321" t="str">
            <v>=</v>
          </cell>
          <cell r="I321" t="e">
            <v>#REF!</v>
          </cell>
        </row>
        <row r="322">
          <cell r="B322" t="str">
            <v>K09</v>
          </cell>
          <cell r="C322" t="e">
            <v>#REF!</v>
          </cell>
          <cell r="D322" t="e">
            <v>#REF!</v>
          </cell>
          <cell r="E322" t="e">
            <v>#REF!</v>
          </cell>
          <cell r="H322" t="str">
            <v>=</v>
          </cell>
          <cell r="I322" t="e">
            <v>#REF!</v>
          </cell>
        </row>
        <row r="323">
          <cell r="B323" t="str">
            <v>K10</v>
          </cell>
          <cell r="C323" t="e">
            <v>#REF!</v>
          </cell>
          <cell r="D323" t="e">
            <v>#REF!</v>
          </cell>
          <cell r="E323" t="e">
            <v>#REF!</v>
          </cell>
          <cell r="H323" t="str">
            <v>=</v>
          </cell>
          <cell r="I323" t="e">
            <v>#REF!</v>
          </cell>
        </row>
        <row r="324">
          <cell r="B324" t="str">
            <v>K11</v>
          </cell>
          <cell r="C324" t="e">
            <v>#REF!</v>
          </cell>
          <cell r="D324" t="e">
            <v>#REF!</v>
          </cell>
          <cell r="E324" t="e">
            <v>#REF!</v>
          </cell>
          <cell r="H324" t="str">
            <v>=</v>
          </cell>
          <cell r="I324" t="e">
            <v>#REF!</v>
          </cell>
        </row>
        <row r="325">
          <cell r="B325" t="str">
            <v>K12</v>
          </cell>
          <cell r="C325" t="e">
            <v>#REF!</v>
          </cell>
          <cell r="D325" t="e">
            <v>#REF!</v>
          </cell>
          <cell r="E325" t="e">
            <v>#REF!</v>
          </cell>
          <cell r="H325" t="str">
            <v>=</v>
          </cell>
          <cell r="I325" t="e">
            <v>#REF!</v>
          </cell>
        </row>
        <row r="326">
          <cell r="B326" t="str">
            <v>K13</v>
          </cell>
          <cell r="C326" t="e">
            <v>#REF!</v>
          </cell>
          <cell r="D326" t="e">
            <v>#REF!</v>
          </cell>
          <cell r="E326" t="e">
            <v>#REF!</v>
          </cell>
          <cell r="H326" t="str">
            <v>=</v>
          </cell>
          <cell r="I326" t="e">
            <v>#REF!</v>
          </cell>
        </row>
        <row r="327">
          <cell r="B327" t="str">
            <v>K14</v>
          </cell>
          <cell r="C327" t="e">
            <v>#REF!</v>
          </cell>
          <cell r="D327" t="e">
            <v>#REF!</v>
          </cell>
          <cell r="E327" t="e">
            <v>#REF!</v>
          </cell>
          <cell r="H327" t="str">
            <v>=</v>
          </cell>
          <cell r="I327" t="e">
            <v>#REF!</v>
          </cell>
        </row>
        <row r="328">
          <cell r="B328" t="str">
            <v>K15</v>
          </cell>
          <cell r="C328" t="e">
            <v>#REF!</v>
          </cell>
          <cell r="D328" t="e">
            <v>#REF!</v>
          </cell>
          <cell r="E328" t="e">
            <v>#REF!</v>
          </cell>
          <cell r="H328" t="str">
            <v>=</v>
          </cell>
          <cell r="I328" t="e">
            <v>#REF!</v>
          </cell>
        </row>
        <row r="329">
          <cell r="B329" t="str">
            <v>K16</v>
          </cell>
          <cell r="C329" t="e">
            <v>#REF!</v>
          </cell>
          <cell r="D329" t="e">
            <v>#REF!</v>
          </cell>
          <cell r="E329" t="e">
            <v>#REF!</v>
          </cell>
          <cell r="H329" t="str">
            <v>=</v>
          </cell>
          <cell r="I329" t="e">
            <v>#REF!</v>
          </cell>
        </row>
        <row r="330">
          <cell r="B330" t="str">
            <v>K17</v>
          </cell>
          <cell r="C330" t="e">
            <v>#REF!</v>
          </cell>
          <cell r="D330" t="e">
            <v>#REF!</v>
          </cell>
          <cell r="E330" t="e">
            <v>#REF!</v>
          </cell>
          <cell r="H330" t="str">
            <v>=</v>
          </cell>
          <cell r="I330" t="e">
            <v>#REF!</v>
          </cell>
        </row>
        <row r="331">
          <cell r="B331" t="str">
            <v>K18</v>
          </cell>
          <cell r="C331" t="e">
            <v>#REF!</v>
          </cell>
          <cell r="D331" t="e">
            <v>#REF!</v>
          </cell>
          <cell r="E331" t="e">
            <v>#REF!</v>
          </cell>
          <cell r="H331" t="str">
            <v>=</v>
          </cell>
          <cell r="I331" t="e">
            <v>#REF!</v>
          </cell>
        </row>
        <row r="332">
          <cell r="B332" t="str">
            <v>K19</v>
          </cell>
          <cell r="C332" t="e">
            <v>#REF!</v>
          </cell>
          <cell r="D332" t="e">
            <v>#REF!</v>
          </cell>
          <cell r="E332" t="e">
            <v>#REF!</v>
          </cell>
          <cell r="H332" t="str">
            <v>=</v>
          </cell>
          <cell r="I332" t="e">
            <v>#REF!</v>
          </cell>
        </row>
        <row r="333">
          <cell r="B333" t="str">
            <v>K20</v>
          </cell>
          <cell r="C333" t="e">
            <v>#REF!</v>
          </cell>
          <cell r="D333" t="e">
            <v>#REF!</v>
          </cell>
          <cell r="E333" t="e">
            <v>#REF!</v>
          </cell>
          <cell r="H333" t="str">
            <v>=</v>
          </cell>
          <cell r="I333" t="e">
            <v>#REF!</v>
          </cell>
        </row>
        <row r="334">
          <cell r="B334" t="str">
            <v>K21</v>
          </cell>
          <cell r="C334" t="e">
            <v>#REF!</v>
          </cell>
          <cell r="D334" t="e">
            <v>#REF!</v>
          </cell>
          <cell r="E334" t="e">
            <v>#REF!</v>
          </cell>
          <cell r="H334" t="str">
            <v>=</v>
          </cell>
          <cell r="I334" t="e">
            <v>#REF!</v>
          </cell>
        </row>
        <row r="335">
          <cell r="B335" t="str">
            <v>K22</v>
          </cell>
          <cell r="C335" t="e">
            <v>#REF!</v>
          </cell>
          <cell r="D335" t="e">
            <v>#REF!</v>
          </cell>
          <cell r="E335" t="e">
            <v>#REF!</v>
          </cell>
          <cell r="H335" t="str">
            <v>=</v>
          </cell>
          <cell r="I335" t="e">
            <v>#REF!</v>
          </cell>
        </row>
        <row r="336">
          <cell r="B336" t="str">
            <v>K23</v>
          </cell>
          <cell r="C336" t="e">
            <v>#REF!</v>
          </cell>
          <cell r="D336" t="e">
            <v>#REF!</v>
          </cell>
          <cell r="E336" t="e">
            <v>#REF!</v>
          </cell>
          <cell r="H336" t="str">
            <v>=</v>
          </cell>
          <cell r="I336" t="e">
            <v>#REF!</v>
          </cell>
        </row>
        <row r="337">
          <cell r="B337" t="str">
            <v>K24</v>
          </cell>
          <cell r="C337" t="e">
            <v>#REF!</v>
          </cell>
          <cell r="D337" t="e">
            <v>#REF!</v>
          </cell>
          <cell r="E337" t="e">
            <v>#REF!</v>
          </cell>
          <cell r="H337" t="str">
            <v>=</v>
          </cell>
          <cell r="I337" t="e">
            <v>#REF!</v>
          </cell>
        </row>
        <row r="338">
          <cell r="B338" t="str">
            <v>K25</v>
          </cell>
          <cell r="C338" t="e">
            <v>#REF!</v>
          </cell>
          <cell r="D338" t="e">
            <v>#REF!</v>
          </cell>
          <cell r="E338" t="e">
            <v>#REF!</v>
          </cell>
          <cell r="H338" t="str">
            <v>=</v>
          </cell>
          <cell r="I338" t="e">
            <v>#REF!</v>
          </cell>
        </row>
        <row r="339">
          <cell r="B339" t="str">
            <v>K26</v>
          </cell>
          <cell r="C339" t="e">
            <v>#REF!</v>
          </cell>
          <cell r="D339" t="e">
            <v>#REF!</v>
          </cell>
          <cell r="E339" t="e">
            <v>#REF!</v>
          </cell>
          <cell r="H339" t="str">
            <v>=</v>
          </cell>
          <cell r="I339" t="e">
            <v>#REF!</v>
          </cell>
        </row>
        <row r="340">
          <cell r="B340" t="str">
            <v>K27</v>
          </cell>
          <cell r="C340" t="e">
            <v>#REF!</v>
          </cell>
          <cell r="D340" t="e">
            <v>#REF!</v>
          </cell>
          <cell r="E340" t="e">
            <v>#REF!</v>
          </cell>
          <cell r="H340" t="str">
            <v>=</v>
          </cell>
          <cell r="I340" t="e">
            <v>#REF!</v>
          </cell>
        </row>
        <row r="341">
          <cell r="B341" t="str">
            <v>K28</v>
          </cell>
          <cell r="C341" t="e">
            <v>#REF!</v>
          </cell>
          <cell r="D341" t="e">
            <v>#REF!</v>
          </cell>
          <cell r="E341" t="e">
            <v>#REF!</v>
          </cell>
          <cell r="H341" t="str">
            <v>=</v>
          </cell>
          <cell r="I341" t="e">
            <v>#REF!</v>
          </cell>
        </row>
        <row r="342">
          <cell r="B342" t="str">
            <v>K29</v>
          </cell>
          <cell r="C342" t="e">
            <v>#REF!</v>
          </cell>
          <cell r="D342" t="e">
            <v>#REF!</v>
          </cell>
          <cell r="E342" t="e">
            <v>#REF!</v>
          </cell>
          <cell r="H342" t="str">
            <v>=</v>
          </cell>
          <cell r="I342" t="e">
            <v>#REF!</v>
          </cell>
        </row>
        <row r="343">
          <cell r="B343" t="str">
            <v>K30</v>
          </cell>
          <cell r="C343" t="e">
            <v>#REF!</v>
          </cell>
          <cell r="D343" t="e">
            <v>#REF!</v>
          </cell>
          <cell r="E343" t="e">
            <v>#REF!</v>
          </cell>
          <cell r="H343" t="str">
            <v>=</v>
          </cell>
          <cell r="I343" t="e">
            <v>#REF!</v>
          </cell>
        </row>
        <row r="344">
          <cell r="B344" t="str">
            <v>K31</v>
          </cell>
          <cell r="C344" t="e">
            <v>#REF!</v>
          </cell>
          <cell r="D344" t="e">
            <v>#REF!</v>
          </cell>
          <cell r="E344" t="e">
            <v>#REF!</v>
          </cell>
          <cell r="H344" t="str">
            <v>=</v>
          </cell>
          <cell r="I344" t="e">
            <v>#REF!</v>
          </cell>
        </row>
        <row r="345">
          <cell r="B345" t="str">
            <v>K32</v>
          </cell>
          <cell r="C345" t="e">
            <v>#REF!</v>
          </cell>
          <cell r="D345" t="e">
            <v>#REF!</v>
          </cell>
          <cell r="E345" t="e">
            <v>#REF!</v>
          </cell>
          <cell r="H345" t="str">
            <v>=</v>
          </cell>
          <cell r="I345" t="e">
            <v>#REF!</v>
          </cell>
        </row>
        <row r="346">
          <cell r="B346" t="str">
            <v>K33</v>
          </cell>
          <cell r="C346" t="e">
            <v>#REF!</v>
          </cell>
          <cell r="D346" t="e">
            <v>#REF!</v>
          </cell>
          <cell r="E346" t="e">
            <v>#REF!</v>
          </cell>
          <cell r="H346" t="str">
            <v>=</v>
          </cell>
          <cell r="I346" t="e">
            <v>#REF!</v>
          </cell>
        </row>
        <row r="347">
          <cell r="B347" t="str">
            <v>K34</v>
          </cell>
          <cell r="C347" t="e">
            <v>#REF!</v>
          </cell>
          <cell r="D347" t="e">
            <v>#REF!</v>
          </cell>
          <cell r="E347" t="e">
            <v>#REF!</v>
          </cell>
          <cell r="H347" t="str">
            <v>=</v>
          </cell>
          <cell r="I347" t="e">
            <v>#REF!</v>
          </cell>
        </row>
        <row r="348">
          <cell r="B348" t="str">
            <v>K35</v>
          </cell>
          <cell r="C348" t="e">
            <v>#REF!</v>
          </cell>
          <cell r="D348" t="e">
            <v>#REF!</v>
          </cell>
          <cell r="E348" t="e">
            <v>#REF!</v>
          </cell>
          <cell r="H348" t="str">
            <v>=</v>
          </cell>
          <cell r="I348" t="e">
            <v>#REF!</v>
          </cell>
        </row>
        <row r="349">
          <cell r="B349" t="str">
            <v>K36</v>
          </cell>
          <cell r="C349" t="e">
            <v>#REF!</v>
          </cell>
          <cell r="D349" t="e">
            <v>#REF!</v>
          </cell>
          <cell r="E349" t="e">
            <v>#REF!</v>
          </cell>
          <cell r="H349" t="str">
            <v>=</v>
          </cell>
          <cell r="I349" t="e">
            <v>#REF!</v>
          </cell>
        </row>
        <row r="350">
          <cell r="B350" t="str">
            <v>K37</v>
          </cell>
          <cell r="C350" t="e">
            <v>#REF!</v>
          </cell>
          <cell r="D350" t="e">
            <v>#REF!</v>
          </cell>
          <cell r="E350" t="e">
            <v>#REF!</v>
          </cell>
          <cell r="H350" t="str">
            <v>=</v>
          </cell>
          <cell r="I350" t="e">
            <v>#REF!</v>
          </cell>
        </row>
        <row r="351">
          <cell r="B351" t="str">
            <v>K38</v>
          </cell>
          <cell r="C351" t="e">
            <v>#REF!</v>
          </cell>
          <cell r="D351" t="e">
            <v>#REF!</v>
          </cell>
          <cell r="E351" t="e">
            <v>#REF!</v>
          </cell>
          <cell r="H351" t="str">
            <v>=</v>
          </cell>
          <cell r="I351" t="e">
            <v>#REF!</v>
          </cell>
        </row>
        <row r="352">
          <cell r="B352" t="str">
            <v>K39</v>
          </cell>
          <cell r="C352" t="e">
            <v>#REF!</v>
          </cell>
          <cell r="D352" t="e">
            <v>#REF!</v>
          </cell>
          <cell r="E352" t="e">
            <v>#REF!</v>
          </cell>
          <cell r="H352" t="str">
            <v>=</v>
          </cell>
          <cell r="I352" t="e">
            <v>#REF!</v>
          </cell>
        </row>
        <row r="353">
          <cell r="B353" t="str">
            <v>K40</v>
          </cell>
          <cell r="C353" t="e">
            <v>#REF!</v>
          </cell>
          <cell r="D353" t="e">
            <v>#REF!</v>
          </cell>
          <cell r="E353" t="e">
            <v>#REF!</v>
          </cell>
          <cell r="H353" t="str">
            <v>=</v>
          </cell>
          <cell r="I353" t="e">
            <v>#REF!</v>
          </cell>
        </row>
        <row r="354">
          <cell r="B354" t="str">
            <v>K41</v>
          </cell>
          <cell r="C354" t="e">
            <v>#REF!</v>
          </cell>
          <cell r="D354" t="e">
            <v>#REF!</v>
          </cell>
          <cell r="E354" t="e">
            <v>#REF!</v>
          </cell>
          <cell r="H354" t="str">
            <v>=</v>
          </cell>
          <cell r="I354" t="e">
            <v>#REF!</v>
          </cell>
        </row>
        <row r="357">
          <cell r="D357" t="str">
            <v>L</v>
          </cell>
          <cell r="E357" t="str">
            <v>Analisa biaya konstruksi bangunan gedung dan perumahan pekerjaan Atap</v>
          </cell>
        </row>
        <row r="358">
          <cell r="B358" t="str">
            <v>L01</v>
          </cell>
          <cell r="C358" t="e">
            <v>#REF!</v>
          </cell>
          <cell r="D358" t="e">
            <v>#REF!</v>
          </cell>
          <cell r="E358" t="e">
            <v>#REF!</v>
          </cell>
          <cell r="H358" t="str">
            <v>=</v>
          </cell>
          <cell r="I358" t="e">
            <v>#REF!</v>
          </cell>
        </row>
        <row r="359">
          <cell r="B359" t="str">
            <v>L02</v>
          </cell>
          <cell r="C359" t="e">
            <v>#REF!</v>
          </cell>
          <cell r="D359" t="e">
            <v>#REF!</v>
          </cell>
          <cell r="E359" t="e">
            <v>#REF!</v>
          </cell>
          <cell r="H359" t="str">
            <v>=</v>
          </cell>
          <cell r="I359" t="e">
            <v>#REF!</v>
          </cell>
        </row>
        <row r="360">
          <cell r="B360" t="str">
            <v>L03</v>
          </cell>
          <cell r="C360" t="e">
            <v>#REF!</v>
          </cell>
          <cell r="D360" t="e">
            <v>#REF!</v>
          </cell>
          <cell r="E360" t="e">
            <v>#REF!</v>
          </cell>
          <cell r="H360" t="str">
            <v>=</v>
          </cell>
          <cell r="I360" t="e">
            <v>#REF!</v>
          </cell>
        </row>
        <row r="361">
          <cell r="B361" t="str">
            <v>L04</v>
          </cell>
          <cell r="C361" t="e">
            <v>#REF!</v>
          </cell>
          <cell r="D361" t="e">
            <v>#REF!</v>
          </cell>
          <cell r="E361" t="e">
            <v>#REF!</v>
          </cell>
          <cell r="H361" t="str">
            <v>=</v>
          </cell>
          <cell r="I361" t="e">
            <v>#REF!</v>
          </cell>
        </row>
        <row r="362">
          <cell r="B362" t="str">
            <v>L05</v>
          </cell>
          <cell r="C362" t="e">
            <v>#REF!</v>
          </cell>
          <cell r="D362" t="e">
            <v>#REF!</v>
          </cell>
          <cell r="E362" t="e">
            <v>#REF!</v>
          </cell>
          <cell r="H362" t="str">
            <v>=</v>
          </cell>
          <cell r="I362" t="e">
            <v>#REF!</v>
          </cell>
        </row>
        <row r="363">
          <cell r="B363" t="str">
            <v>L06</v>
          </cell>
          <cell r="C363" t="e">
            <v>#REF!</v>
          </cell>
          <cell r="D363" t="e">
            <v>#REF!</v>
          </cell>
          <cell r="E363" t="e">
            <v>#REF!</v>
          </cell>
          <cell r="H363" t="str">
            <v>=</v>
          </cell>
          <cell r="I363" t="e">
            <v>#REF!</v>
          </cell>
        </row>
        <row r="364">
          <cell r="B364" t="str">
            <v>L07</v>
          </cell>
          <cell r="C364" t="e">
            <v>#REF!</v>
          </cell>
          <cell r="D364" t="e">
            <v>#REF!</v>
          </cell>
          <cell r="E364" t="e">
            <v>#REF!</v>
          </cell>
          <cell r="H364" t="str">
            <v>=</v>
          </cell>
          <cell r="I364" t="e">
            <v>#REF!</v>
          </cell>
        </row>
        <row r="365">
          <cell r="B365" t="str">
            <v>L08</v>
          </cell>
          <cell r="C365" t="e">
            <v>#REF!</v>
          </cell>
          <cell r="D365" t="e">
            <v>#REF!</v>
          </cell>
          <cell r="E365" t="e">
            <v>#REF!</v>
          </cell>
          <cell r="H365" t="str">
            <v>=</v>
          </cell>
          <cell r="I365" t="e">
            <v>#REF!</v>
          </cell>
        </row>
        <row r="366">
          <cell r="B366" t="str">
            <v>L09</v>
          </cell>
          <cell r="C366" t="e">
            <v>#REF!</v>
          </cell>
          <cell r="D366" t="e">
            <v>#REF!</v>
          </cell>
          <cell r="E366" t="e">
            <v>#REF!</v>
          </cell>
          <cell r="H366" t="str">
            <v>=</v>
          </cell>
          <cell r="I366" t="e">
            <v>#REF!</v>
          </cell>
        </row>
        <row r="367">
          <cell r="B367" t="str">
            <v>L10</v>
          </cell>
          <cell r="C367" t="e">
            <v>#REF!</v>
          </cell>
          <cell r="D367" t="e">
            <v>#REF!</v>
          </cell>
          <cell r="E367" t="e">
            <v>#REF!</v>
          </cell>
          <cell r="H367" t="str">
            <v>=</v>
          </cell>
          <cell r="I367" t="e">
            <v>#REF!</v>
          </cell>
        </row>
        <row r="368">
          <cell r="B368" t="str">
            <v>L11</v>
          </cell>
          <cell r="C368" t="e">
            <v>#REF!</v>
          </cell>
          <cell r="D368" t="e">
            <v>#REF!</v>
          </cell>
          <cell r="E368" t="e">
            <v>#REF!</v>
          </cell>
          <cell r="H368" t="str">
            <v>=</v>
          </cell>
          <cell r="I368" t="e">
            <v>#REF!</v>
          </cell>
        </row>
        <row r="369">
          <cell r="B369" t="str">
            <v>L12</v>
          </cell>
          <cell r="C369" t="e">
            <v>#REF!</v>
          </cell>
          <cell r="D369" t="e">
            <v>#REF!</v>
          </cell>
          <cell r="E369" t="e">
            <v>#REF!</v>
          </cell>
          <cell r="H369" t="str">
            <v>=</v>
          </cell>
          <cell r="I369" t="e">
            <v>#REF!</v>
          </cell>
        </row>
        <row r="370">
          <cell r="B370" t="str">
            <v>L13</v>
          </cell>
          <cell r="C370" t="e">
            <v>#REF!</v>
          </cell>
          <cell r="D370" t="e">
            <v>#REF!</v>
          </cell>
          <cell r="E370" t="e">
            <v>#REF!</v>
          </cell>
          <cell r="H370" t="str">
            <v>=</v>
          </cell>
          <cell r="I370" t="e">
            <v>#REF!</v>
          </cell>
        </row>
        <row r="371">
          <cell r="B371" t="str">
            <v>L14</v>
          </cell>
          <cell r="C371" t="e">
            <v>#REF!</v>
          </cell>
          <cell r="D371" t="e">
            <v>#REF!</v>
          </cell>
          <cell r="E371" t="e">
            <v>#REF!</v>
          </cell>
          <cell r="H371" t="str">
            <v>=</v>
          </cell>
          <cell r="I371" t="e">
            <v>#REF!</v>
          </cell>
        </row>
        <row r="372">
          <cell r="B372" t="str">
            <v>L15</v>
          </cell>
          <cell r="C372" t="e">
            <v>#REF!</v>
          </cell>
          <cell r="D372" t="e">
            <v>#REF!</v>
          </cell>
          <cell r="E372" t="e">
            <v>#REF!</v>
          </cell>
          <cell r="H372" t="str">
            <v>=</v>
          </cell>
          <cell r="I372" t="e">
            <v>#REF!</v>
          </cell>
        </row>
        <row r="375">
          <cell r="D375" t="str">
            <v>M</v>
          </cell>
          <cell r="E375" t="str">
            <v>Analisa biaya konstruksi bangunan gedung dan perumahan pekerjaan Pengantung dan Pengunci</v>
          </cell>
        </row>
        <row r="376">
          <cell r="B376" t="str">
            <v>M01</v>
          </cell>
          <cell r="C376" t="e">
            <v>#REF!</v>
          </cell>
          <cell r="D376" t="e">
            <v>#REF!</v>
          </cell>
          <cell r="E376" t="e">
            <v>#REF!</v>
          </cell>
          <cell r="H376" t="str">
            <v>=</v>
          </cell>
          <cell r="I376" t="e">
            <v>#REF!</v>
          </cell>
        </row>
        <row r="377">
          <cell r="B377" t="str">
            <v>M02</v>
          </cell>
          <cell r="C377" t="e">
            <v>#REF!</v>
          </cell>
          <cell r="D377" t="e">
            <v>#REF!</v>
          </cell>
          <cell r="E377" t="e">
            <v>#REF!</v>
          </cell>
          <cell r="H377" t="str">
            <v>=</v>
          </cell>
          <cell r="I377" t="e">
            <v>#REF!</v>
          </cell>
        </row>
        <row r="378">
          <cell r="B378" t="str">
            <v>M03</v>
          </cell>
          <cell r="C378" t="e">
            <v>#REF!</v>
          </cell>
          <cell r="D378" t="e">
            <v>#REF!</v>
          </cell>
          <cell r="E378" t="e">
            <v>#REF!</v>
          </cell>
          <cell r="H378" t="str">
            <v>=</v>
          </cell>
          <cell r="I378" t="e">
            <v>#REF!</v>
          </cell>
        </row>
        <row r="379">
          <cell r="B379" t="str">
            <v>M04</v>
          </cell>
          <cell r="C379" t="e">
            <v>#REF!</v>
          </cell>
          <cell r="D379" t="e">
            <v>#REF!</v>
          </cell>
          <cell r="E379" t="e">
            <v>#REF!</v>
          </cell>
          <cell r="H379" t="str">
            <v>=</v>
          </cell>
          <cell r="I379" t="e">
            <v>#REF!</v>
          </cell>
        </row>
        <row r="380">
          <cell r="B380" t="str">
            <v>M05</v>
          </cell>
          <cell r="C380" t="e">
            <v>#REF!</v>
          </cell>
          <cell r="D380" t="e">
            <v>#REF!</v>
          </cell>
          <cell r="E380" t="e">
            <v>#REF!</v>
          </cell>
          <cell r="H380" t="str">
            <v>=</v>
          </cell>
          <cell r="I380" t="e">
            <v>#REF!</v>
          </cell>
        </row>
        <row r="381">
          <cell r="B381" t="str">
            <v>M06</v>
          </cell>
          <cell r="C381" t="e">
            <v>#REF!</v>
          </cell>
          <cell r="D381" t="e">
            <v>#REF!</v>
          </cell>
          <cell r="E381" t="e">
            <v>#REF!</v>
          </cell>
          <cell r="H381" t="str">
            <v>=</v>
          </cell>
          <cell r="I381" t="e">
            <v>#REF!</v>
          </cell>
        </row>
        <row r="384">
          <cell r="D384" t="str">
            <v>N</v>
          </cell>
          <cell r="E384" t="str">
            <v>Analisa biaya konstruksi bangunan gedung dan perumahan pekerjaan Mekanikal dan Elektrikal</v>
          </cell>
        </row>
        <row r="385">
          <cell r="B385" t="str">
            <v>N01</v>
          </cell>
          <cell r="C385" t="e">
            <v>#REF!</v>
          </cell>
          <cell r="D385" t="e">
            <v>#REF!</v>
          </cell>
          <cell r="E385" t="e">
            <v>#REF!</v>
          </cell>
          <cell r="H385" t="str">
            <v>=</v>
          </cell>
          <cell r="I385" t="e">
            <v>#REF!</v>
          </cell>
        </row>
        <row r="386">
          <cell r="B386" t="str">
            <v>N02</v>
          </cell>
          <cell r="C386" t="e">
            <v>#REF!</v>
          </cell>
          <cell r="D386" t="e">
            <v>#REF!</v>
          </cell>
          <cell r="E386" t="e">
            <v>#REF!</v>
          </cell>
          <cell r="H386" t="str">
            <v>=</v>
          </cell>
          <cell r="I386" t="e">
            <v>#REF!</v>
          </cell>
        </row>
        <row r="387">
          <cell r="B387" t="str">
            <v>N03</v>
          </cell>
          <cell r="C387" t="e">
            <v>#REF!</v>
          </cell>
          <cell r="D387" t="e">
            <v>#REF!</v>
          </cell>
          <cell r="E387" t="e">
            <v>#REF!</v>
          </cell>
          <cell r="H387" t="str">
            <v>=</v>
          </cell>
          <cell r="I387" t="e">
            <v>#REF!</v>
          </cell>
        </row>
        <row r="388">
          <cell r="B388" t="str">
            <v>N04</v>
          </cell>
          <cell r="C388" t="e">
            <v>#REF!</v>
          </cell>
          <cell r="D388" t="e">
            <v>#REF!</v>
          </cell>
          <cell r="E388" t="e">
            <v>#REF!</v>
          </cell>
          <cell r="H388" t="str">
            <v>=</v>
          </cell>
          <cell r="I388" t="e">
            <v>#REF!</v>
          </cell>
        </row>
        <row r="389">
          <cell r="B389" t="str">
            <v>N05</v>
          </cell>
          <cell r="C389" t="e">
            <v>#REF!</v>
          </cell>
          <cell r="D389" t="e">
            <v>#REF!</v>
          </cell>
          <cell r="E389" t="e">
            <v>#REF!</v>
          </cell>
          <cell r="H389" t="str">
            <v>=</v>
          </cell>
          <cell r="I389" t="e">
            <v>#REF!</v>
          </cell>
        </row>
        <row r="390">
          <cell r="B390" t="str">
            <v>N06</v>
          </cell>
          <cell r="C390" t="e">
            <v>#REF!</v>
          </cell>
          <cell r="D390" t="e">
            <v>#REF!</v>
          </cell>
          <cell r="E390" t="e">
            <v>#REF!</v>
          </cell>
          <cell r="H390" t="str">
            <v>=</v>
          </cell>
          <cell r="I390" t="e">
            <v>#REF!</v>
          </cell>
        </row>
        <row r="391">
          <cell r="B391" t="str">
            <v>N07</v>
          </cell>
          <cell r="C391" t="e">
            <v>#REF!</v>
          </cell>
          <cell r="D391" t="e">
            <v>#REF!</v>
          </cell>
          <cell r="E391" t="e">
            <v>#REF!</v>
          </cell>
          <cell r="H391" t="str">
            <v>=</v>
          </cell>
          <cell r="I391" t="e">
            <v>#REF!</v>
          </cell>
        </row>
        <row r="392">
          <cell r="B392" t="str">
            <v>N08</v>
          </cell>
          <cell r="C392" t="e">
            <v>#REF!</v>
          </cell>
          <cell r="D392" t="e">
            <v>#REF!</v>
          </cell>
          <cell r="E392" t="e">
            <v>#REF!</v>
          </cell>
          <cell r="H392" t="str">
            <v>=</v>
          </cell>
          <cell r="I392" t="e">
            <v>#REF!</v>
          </cell>
        </row>
        <row r="393">
          <cell r="B393" t="str">
            <v>N09</v>
          </cell>
          <cell r="C393" t="e">
            <v>#REF!</v>
          </cell>
          <cell r="D393" t="e">
            <v>#REF!</v>
          </cell>
          <cell r="E393" t="e">
            <v>#REF!</v>
          </cell>
          <cell r="H393" t="str">
            <v>=</v>
          </cell>
          <cell r="I393" t="e">
            <v>#REF!</v>
          </cell>
        </row>
        <row r="394">
          <cell r="B394" t="str">
            <v>N10</v>
          </cell>
          <cell r="C394" t="e">
            <v>#REF!</v>
          </cell>
          <cell r="D394" t="e">
            <v>#REF!</v>
          </cell>
          <cell r="E394" t="e">
            <v>#REF!</v>
          </cell>
          <cell r="H394" t="str">
            <v>=</v>
          </cell>
          <cell r="I394" t="e">
            <v>#REF!</v>
          </cell>
        </row>
        <row r="395">
          <cell r="B395" t="str">
            <v>N11</v>
          </cell>
          <cell r="C395" t="e">
            <v>#REF!</v>
          </cell>
          <cell r="D395" t="e">
            <v>#REF!</v>
          </cell>
          <cell r="E395" t="e">
            <v>#REF!</v>
          </cell>
          <cell r="H395" t="str">
            <v>=</v>
          </cell>
          <cell r="I395" t="e">
            <v>#REF!</v>
          </cell>
        </row>
        <row r="396">
          <cell r="B396" t="str">
            <v>N12</v>
          </cell>
          <cell r="C396" t="e">
            <v>#REF!</v>
          </cell>
          <cell r="D396" t="e">
            <v>#REF!</v>
          </cell>
          <cell r="E396" t="e">
            <v>#REF!</v>
          </cell>
          <cell r="H396" t="str">
            <v>=</v>
          </cell>
          <cell r="I396" t="e">
            <v>#REF!</v>
          </cell>
        </row>
        <row r="397">
          <cell r="B397" t="str">
            <v>N13</v>
          </cell>
          <cell r="C397" t="e">
            <v>#REF!</v>
          </cell>
          <cell r="D397" t="e">
            <v>#REF!</v>
          </cell>
          <cell r="E397" t="e">
            <v>#REF!</v>
          </cell>
          <cell r="H397" t="str">
            <v>=</v>
          </cell>
          <cell r="I397" t="e">
            <v>#REF!</v>
          </cell>
        </row>
        <row r="398">
          <cell r="B398" t="str">
            <v>N14</v>
          </cell>
          <cell r="C398" t="e">
            <v>#REF!</v>
          </cell>
          <cell r="D398" t="e">
            <v>#REF!</v>
          </cell>
          <cell r="E398" t="e">
            <v>#REF!</v>
          </cell>
          <cell r="H398" t="str">
            <v>=</v>
          </cell>
          <cell r="I398" t="e">
            <v>#REF!</v>
          </cell>
        </row>
        <row r="399">
          <cell r="B399" t="str">
            <v>N15</v>
          </cell>
          <cell r="C399" t="e">
            <v>#REF!</v>
          </cell>
          <cell r="D399" t="e">
            <v>#REF!</v>
          </cell>
          <cell r="E399" t="e">
            <v>#REF!</v>
          </cell>
          <cell r="H399" t="str">
            <v>=</v>
          </cell>
          <cell r="I399" t="e">
            <v>#REF!</v>
          </cell>
        </row>
        <row r="400">
          <cell r="B400" t="str">
            <v>N16</v>
          </cell>
          <cell r="C400" t="e">
            <v>#REF!</v>
          </cell>
          <cell r="D400" t="e">
            <v>#REF!</v>
          </cell>
          <cell r="E400" t="e">
            <v>#REF!</v>
          </cell>
          <cell r="H400" t="str">
            <v>=</v>
          </cell>
          <cell r="I400" t="e">
            <v>#REF!</v>
          </cell>
        </row>
        <row r="401">
          <cell r="B401" t="str">
            <v>N17</v>
          </cell>
          <cell r="C401" t="e">
            <v>#REF!</v>
          </cell>
          <cell r="D401" t="e">
            <v>#REF!</v>
          </cell>
          <cell r="E401" t="e">
            <v>#REF!</v>
          </cell>
          <cell r="H401" t="str">
            <v>=</v>
          </cell>
          <cell r="I401" t="e">
            <v>#REF!</v>
          </cell>
        </row>
        <row r="402">
          <cell r="B402" t="str">
            <v>N18</v>
          </cell>
          <cell r="C402" t="e">
            <v>#REF!</v>
          </cell>
          <cell r="D402" t="e">
            <v>#REF!</v>
          </cell>
          <cell r="E402" t="e">
            <v>#REF!</v>
          </cell>
          <cell r="H402" t="str">
            <v>=</v>
          </cell>
          <cell r="I402" t="e">
            <v>#REF!</v>
          </cell>
        </row>
        <row r="403">
          <cell r="B403" t="str">
            <v>N19</v>
          </cell>
          <cell r="C403" t="e">
            <v>#REF!</v>
          </cell>
          <cell r="D403" t="e">
            <v>#REF!</v>
          </cell>
          <cell r="E403" t="e">
            <v>#REF!</v>
          </cell>
          <cell r="H403" t="str">
            <v>=</v>
          </cell>
          <cell r="I403" t="e">
            <v>#REF!</v>
          </cell>
        </row>
        <row r="404">
          <cell r="B404" t="str">
            <v>N20</v>
          </cell>
          <cell r="C404" t="e">
            <v>#REF!</v>
          </cell>
          <cell r="D404" t="e">
            <v>#REF!</v>
          </cell>
          <cell r="E404" t="e">
            <v>#REF!</v>
          </cell>
          <cell r="H404" t="str">
            <v>=</v>
          </cell>
          <cell r="I404" t="e">
            <v>#REF!</v>
          </cell>
        </row>
        <row r="409">
          <cell r="D409" t="str">
            <v>O</v>
          </cell>
          <cell r="E409" t="str">
            <v>Analisa biaya konstruksi bangunan gedung dan perumahan pekerjaan Mekanikal dan Elektrikal</v>
          </cell>
        </row>
        <row r="410">
          <cell r="B410" t="str">
            <v>O01</v>
          </cell>
          <cell r="C410" t="e">
            <v>#REF!</v>
          </cell>
          <cell r="D410" t="e">
            <v>#REF!</v>
          </cell>
          <cell r="E410" t="e">
            <v>#REF!</v>
          </cell>
          <cell r="H410" t="str">
            <v>=</v>
          </cell>
          <cell r="I410" t="e">
            <v>#REF!</v>
          </cell>
        </row>
        <row r="411">
          <cell r="B411" t="str">
            <v>O02</v>
          </cell>
          <cell r="C411" t="e">
            <v>#REF!</v>
          </cell>
          <cell r="D411" t="e">
            <v>#REF!</v>
          </cell>
          <cell r="E411" t="e">
            <v>#REF!</v>
          </cell>
          <cell r="H411" t="str">
            <v>=</v>
          </cell>
          <cell r="I411" t="e">
            <v>#REF!</v>
          </cell>
        </row>
        <row r="412">
          <cell r="B412" t="str">
            <v>O03</v>
          </cell>
          <cell r="C412" t="e">
            <v>#REF!</v>
          </cell>
          <cell r="D412" t="e">
            <v>#REF!</v>
          </cell>
          <cell r="E412" t="e">
            <v>#REF!</v>
          </cell>
          <cell r="H412" t="str">
            <v>=</v>
          </cell>
          <cell r="I412" t="e">
            <v>#REF!</v>
          </cell>
        </row>
        <row r="413">
          <cell r="B413" t="str">
            <v>O04</v>
          </cell>
          <cell r="C413" t="e">
            <v>#REF!</v>
          </cell>
          <cell r="D413" t="e">
            <v>#REF!</v>
          </cell>
          <cell r="E413" t="e">
            <v>#REF!</v>
          </cell>
          <cell r="H413" t="str">
            <v>=</v>
          </cell>
          <cell r="I413" t="e">
            <v>#REF!</v>
          </cell>
        </row>
        <row r="414">
          <cell r="B414" t="str">
            <v>O05</v>
          </cell>
          <cell r="C414" t="e">
            <v>#REF!</v>
          </cell>
          <cell r="D414" t="e">
            <v>#REF!</v>
          </cell>
          <cell r="E414" t="e">
            <v>#REF!</v>
          </cell>
          <cell r="H414" t="str">
            <v>=</v>
          </cell>
          <cell r="I414" t="e">
            <v>#REF!</v>
          </cell>
        </row>
        <row r="415">
          <cell r="B415" t="str">
            <v>O06</v>
          </cell>
          <cell r="C415" t="e">
            <v>#REF!</v>
          </cell>
          <cell r="D415" t="e">
            <v>#REF!</v>
          </cell>
          <cell r="E415" t="e">
            <v>#REF!</v>
          </cell>
          <cell r="H415" t="str">
            <v>=</v>
          </cell>
          <cell r="I415" t="e">
            <v>#REF!</v>
          </cell>
        </row>
        <row r="416">
          <cell r="B416" t="str">
            <v>O07</v>
          </cell>
          <cell r="C416" t="e">
            <v>#REF!</v>
          </cell>
          <cell r="D416" t="e">
            <v>#REF!</v>
          </cell>
          <cell r="E416" t="e">
            <v>#REF!</v>
          </cell>
          <cell r="H416" t="str">
            <v>=</v>
          </cell>
          <cell r="I416" t="e">
            <v>#REF!</v>
          </cell>
        </row>
        <row r="417">
          <cell r="B417" t="str">
            <v>O08</v>
          </cell>
          <cell r="C417" t="e">
            <v>#REF!</v>
          </cell>
          <cell r="D417" t="e">
            <v>#REF!</v>
          </cell>
          <cell r="E417" t="e">
            <v>#REF!</v>
          </cell>
          <cell r="H417" t="str">
            <v>=</v>
          </cell>
          <cell r="I417" t="e">
            <v>#REF!</v>
          </cell>
        </row>
        <row r="421">
          <cell r="D421" t="str">
            <v>P</v>
          </cell>
          <cell r="E421" t="e">
            <v>#REF!</v>
          </cell>
        </row>
        <row r="422">
          <cell r="B422" t="str">
            <v>P01</v>
          </cell>
          <cell r="C422" t="e">
            <v>#REF!</v>
          </cell>
          <cell r="D422" t="e">
            <v>#REF!</v>
          </cell>
          <cell r="E422" t="e">
            <v>#REF!</v>
          </cell>
          <cell r="H422" t="str">
            <v>=</v>
          </cell>
          <cell r="I422" t="e">
            <v>#REF!</v>
          </cell>
        </row>
        <row r="423">
          <cell r="B423" t="str">
            <v>O02</v>
          </cell>
          <cell r="C423" t="e">
            <v>#REF!</v>
          </cell>
          <cell r="D423" t="e">
            <v>#REF!</v>
          </cell>
          <cell r="E423" t="e">
            <v>#REF!</v>
          </cell>
          <cell r="H423" t="str">
            <v>=</v>
          </cell>
          <cell r="I423" t="e">
            <v>#REF!</v>
          </cell>
        </row>
        <row r="424">
          <cell r="B424" t="str">
            <v>O03</v>
          </cell>
          <cell r="C424" t="e">
            <v>#REF!</v>
          </cell>
          <cell r="D424" t="e">
            <v>#REF!</v>
          </cell>
          <cell r="E424" t="e">
            <v>#REF!</v>
          </cell>
          <cell r="H424" t="str">
            <v>=</v>
          </cell>
          <cell r="I424" t="e">
            <v>#REF!</v>
          </cell>
        </row>
        <row r="425">
          <cell r="B425" t="str">
            <v>O04</v>
          </cell>
          <cell r="C425" t="e">
            <v>#REF!</v>
          </cell>
          <cell r="D425" t="e">
            <v>#REF!</v>
          </cell>
          <cell r="E425" t="e">
            <v>#REF!</v>
          </cell>
          <cell r="H425" t="str">
            <v>=</v>
          </cell>
          <cell r="I425" t="e">
            <v>#REF!</v>
          </cell>
        </row>
        <row r="426">
          <cell r="B426" t="str">
            <v>O05</v>
          </cell>
          <cell r="C426" t="e">
            <v>#REF!</v>
          </cell>
          <cell r="D426" t="e">
            <v>#REF!</v>
          </cell>
          <cell r="E426" t="e">
            <v>#REF!</v>
          </cell>
          <cell r="H426" t="str">
            <v>=</v>
          </cell>
          <cell r="I426" t="e">
            <v>#REF!</v>
          </cell>
        </row>
        <row r="427">
          <cell r="B427" t="str">
            <v>O06</v>
          </cell>
          <cell r="C427" t="e">
            <v>#REF!</v>
          </cell>
          <cell r="D427" t="e">
            <v>#REF!</v>
          </cell>
          <cell r="E427" t="e">
            <v>#REF!</v>
          </cell>
          <cell r="H427" t="str">
            <v>=</v>
          </cell>
          <cell r="I427" t="e">
            <v>#REF!</v>
          </cell>
        </row>
        <row r="428">
          <cell r="B428" t="str">
            <v>O07</v>
          </cell>
          <cell r="C428" t="e">
            <v>#REF!</v>
          </cell>
          <cell r="D428" t="e">
            <v>#REF!</v>
          </cell>
          <cell r="E428" t="e">
            <v>#REF!</v>
          </cell>
          <cell r="H428" t="str">
            <v>=</v>
          </cell>
          <cell r="I428" t="e">
            <v>#REF!</v>
          </cell>
        </row>
        <row r="429">
          <cell r="B429" t="str">
            <v>O08</v>
          </cell>
          <cell r="C429" t="e">
            <v>#REF!</v>
          </cell>
          <cell r="D429" t="e">
            <v>#REF!</v>
          </cell>
          <cell r="E429" t="e">
            <v>#REF!</v>
          </cell>
          <cell r="H429" t="str">
            <v>=</v>
          </cell>
          <cell r="I429" t="e">
            <v>#REF!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r_sat_R"/>
      <sheetName val="ANALIS asli"/>
      <sheetName val="ANALISA ALUM karyadarma"/>
      <sheetName val="rekap anal"/>
      <sheetName val="BACK UP"/>
      <sheetName val="Sheet2"/>
      <sheetName val="HSPK-PUCK"/>
      <sheetName val="har_sat_R (2)"/>
      <sheetName val="ANALIS asli (2)"/>
      <sheetName val="RAB (2)"/>
      <sheetName val="REKAB (2)"/>
      <sheetName val="Rekap"/>
      <sheetName val="Sheet3"/>
      <sheetName val="data Kegiatan"/>
      <sheetName val="Lembar Verivikasi"/>
      <sheetName val="PHOTO 0%"/>
      <sheetName val="COV."/>
      <sheetName val="REKAP RAB"/>
      <sheetName val="RAB"/>
      <sheetName val="ANALIS "/>
      <sheetName val="ANALIS BETON"/>
      <sheetName val="PASAR MINUL LOS DAGING"/>
      <sheetName val="PASAR PRINGKUKU"/>
      <sheetName val="PASAR GD.SARI"/>
      <sheetName val="Jadwal"/>
      <sheetName val="BESI"/>
      <sheetName val="BERAT BESI"/>
      <sheetName val="jenis beton"/>
      <sheetName val="Rp."/>
    </sheetNames>
    <sheetDataSet>
      <sheetData sheetId="0" refreshError="1">
        <row r="1">
          <cell r="B1" t="str">
            <v>REKAPITULASI ANALISA HARGA SATUAN PEKERJAAN</v>
          </cell>
        </row>
        <row r="2">
          <cell r="B2" t="str">
            <v xml:space="preserve"> A.2.2.1 HARGA SATUAN PEKERJAAN PERSIAPAN</v>
          </cell>
        </row>
        <row r="3">
          <cell r="B3" t="str">
            <v xml:space="preserve"> A.2.2.1.1 (K3)</v>
          </cell>
          <cell r="C3">
            <v>1</v>
          </cell>
          <cell r="D3" t="str">
            <v>m2</v>
          </cell>
          <cell r="E3" t="str">
            <v>Pembuatan pagar sementara dari kayu tinggi 2 meter</v>
          </cell>
          <cell r="F3">
            <v>335874</v>
          </cell>
        </row>
        <row r="4">
          <cell r="A4" t="str">
            <v>NAMA KEGIATAN</v>
          </cell>
          <cell r="B4" t="str">
            <v>:</v>
          </cell>
          <cell r="C4" t="str">
            <v>A</v>
          </cell>
          <cell r="D4" t="str">
            <v>m2</v>
          </cell>
          <cell r="E4" t="str">
            <v>Pembuatan pagar sementara dari seng gelombang tinggi 2 meter</v>
          </cell>
          <cell r="F4">
            <v>374965.25000000006</v>
          </cell>
        </row>
        <row r="5">
          <cell r="A5" t="str">
            <v>NAMA PEKERJAAN</v>
          </cell>
          <cell r="B5" t="str">
            <v>:</v>
          </cell>
          <cell r="C5" t="str">
            <v>B</v>
          </cell>
          <cell r="D5" t="str">
            <v>m2</v>
          </cell>
          <cell r="E5" t="str">
            <v>Pembuatan pagar sementara dari kawat duri tinggi 1,8 meter</v>
          </cell>
          <cell r="F5">
            <v>367702.50000000006</v>
          </cell>
        </row>
        <row r="6">
          <cell r="A6" t="str">
            <v>LOKASI PEKERJAAN</v>
          </cell>
          <cell r="B6" t="str">
            <v>:</v>
          </cell>
          <cell r="C6" t="str">
            <v>C</v>
          </cell>
          <cell r="D6" t="str">
            <v>m'</v>
          </cell>
          <cell r="E6" t="str">
            <v>Pengukuran dan pemasangan bowplank</v>
          </cell>
          <cell r="F6">
            <v>43532.5</v>
          </cell>
        </row>
        <row r="7">
          <cell r="A7" t="str">
            <v>SUMBER DANA</v>
          </cell>
          <cell r="B7" t="str">
            <v>:</v>
          </cell>
          <cell r="C7" t="str">
            <v>D</v>
          </cell>
          <cell r="D7" t="str">
            <v>m2</v>
          </cell>
          <cell r="E7" t="str">
            <v>Pembuatan kantor semenetara lantai plesteran</v>
          </cell>
          <cell r="F7">
            <v>1315638.5</v>
          </cell>
        </row>
        <row r="8">
          <cell r="A8" t="str">
            <v xml:space="preserve">TAHUN </v>
          </cell>
          <cell r="B8" t="str">
            <v>:</v>
          </cell>
          <cell r="C8" t="str">
            <v>E</v>
          </cell>
          <cell r="D8" t="str">
            <v>m2</v>
          </cell>
          <cell r="E8" t="str">
            <v>Pembuatan rumah jaga (konstruksi kayu)</v>
          </cell>
          <cell r="F8">
            <v>1342682</v>
          </cell>
        </row>
        <row r="9">
          <cell r="B9" t="str">
            <v xml:space="preserve"> A.2.2.1.7 (K3)</v>
          </cell>
          <cell r="C9">
            <v>1</v>
          </cell>
          <cell r="D9" t="str">
            <v>m2</v>
          </cell>
          <cell r="E9" t="str">
            <v>Pembutan gudang semen dan peralatan</v>
          </cell>
          <cell r="F9">
            <v>1181138.75</v>
          </cell>
        </row>
        <row r="10">
          <cell r="B10" t="str">
            <v xml:space="preserve"> A.2.2.1.8 (K3)</v>
          </cell>
          <cell r="C10">
            <v>1</v>
          </cell>
          <cell r="D10" t="str">
            <v>m2</v>
          </cell>
          <cell r="E10" t="str">
            <v>Pembutan bendeng pekerja</v>
          </cell>
          <cell r="F10">
            <v>1093477</v>
          </cell>
        </row>
        <row r="11">
          <cell r="B11" t="str">
            <v xml:space="preserve"> A.2.2.1.9 (K3)</v>
          </cell>
          <cell r="C11">
            <v>1</v>
          </cell>
          <cell r="D11" t="str">
            <v>m2</v>
          </cell>
          <cell r="E11" t="str">
            <v>pembersihan lapangan dan peralatan</v>
          </cell>
          <cell r="F11">
            <v>12375.000000000002</v>
          </cell>
        </row>
      </sheetData>
      <sheetData sheetId="1" refreshError="1">
        <row r="1"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</row>
        <row r="4">
          <cell r="E4" t="str">
            <v>:</v>
          </cell>
          <cell r="F4" t="str">
            <v>A</v>
          </cell>
        </row>
        <row r="5">
          <cell r="E5" t="str">
            <v>:</v>
          </cell>
          <cell r="F5" t="str">
            <v>B</v>
          </cell>
        </row>
        <row r="6">
          <cell r="E6" t="str">
            <v>:</v>
          </cell>
          <cell r="F6" t="str">
            <v>C</v>
          </cell>
        </row>
        <row r="7">
          <cell r="E7" t="str">
            <v>:</v>
          </cell>
          <cell r="F7" t="str">
            <v>D</v>
          </cell>
        </row>
        <row r="8">
          <cell r="E8" t="str">
            <v>:</v>
          </cell>
          <cell r="F8" t="str">
            <v>E</v>
          </cell>
        </row>
        <row r="12">
          <cell r="G12" t="str">
            <v>SATUAN</v>
          </cell>
          <cell r="H12" t="str">
            <v>HARGA SAT. (Rp.)</v>
          </cell>
        </row>
        <row r="13">
          <cell r="G13">
            <v>3</v>
          </cell>
          <cell r="H13">
            <v>4</v>
          </cell>
        </row>
        <row r="14">
          <cell r="C14" t="str">
            <v>BAHAN  PASANGAN &amp; BETON</v>
          </cell>
          <cell r="G14" t="str">
            <v xml:space="preserve"> </v>
          </cell>
          <cell r="H14" t="str">
            <v xml:space="preserve"> </v>
          </cell>
        </row>
        <row r="15">
          <cell r="C15" t="str">
            <v>PB HITAM</v>
          </cell>
          <cell r="G15" t="str">
            <v>M3</v>
          </cell>
          <cell r="H15">
            <v>450000</v>
          </cell>
        </row>
        <row r="16">
          <cell r="C16" t="str">
            <v>PB LOKAL</v>
          </cell>
          <cell r="G16" t="str">
            <v>M3</v>
          </cell>
          <cell r="H16">
            <v>75000</v>
          </cell>
        </row>
        <row r="17">
          <cell r="C17" t="str">
            <v>PB</v>
          </cell>
          <cell r="G17" t="str">
            <v>M3</v>
          </cell>
          <cell r="H17">
            <v>75000</v>
          </cell>
        </row>
        <row r="18">
          <cell r="C18" t="str">
            <v>PP</v>
          </cell>
          <cell r="G18" t="str">
            <v>M3</v>
          </cell>
          <cell r="H18">
            <v>75000</v>
          </cell>
        </row>
        <row r="19">
          <cell r="C19" t="str">
            <v>PU</v>
          </cell>
          <cell r="G19" t="str">
            <v>M3</v>
          </cell>
          <cell r="H19">
            <v>70000</v>
          </cell>
        </row>
        <row r="20">
          <cell r="C20" t="str">
            <v>TANAH URUG</v>
          </cell>
          <cell r="G20" t="str">
            <v>M3</v>
          </cell>
          <cell r="H20">
            <v>35000</v>
          </cell>
        </row>
        <row r="21">
          <cell r="C21" t="str">
            <v>SIRTU</v>
          </cell>
          <cell r="G21" t="str">
            <v>M3</v>
          </cell>
          <cell r="H21">
            <v>75000</v>
          </cell>
        </row>
        <row r="22">
          <cell r="C22" t="str">
            <v>PC</v>
          </cell>
          <cell r="G22" t="str">
            <v>KG</v>
          </cell>
          <cell r="H22">
            <v>1325</v>
          </cell>
        </row>
        <row r="23">
          <cell r="C23" t="str">
            <v>SEMEN WARNA</v>
          </cell>
          <cell r="G23" t="str">
            <v>KG</v>
          </cell>
          <cell r="H23">
            <v>15000</v>
          </cell>
        </row>
        <row r="24">
          <cell r="C24" t="str">
            <v>SM</v>
          </cell>
          <cell r="G24" t="str">
            <v>M3</v>
          </cell>
          <cell r="H24">
            <v>225000</v>
          </cell>
        </row>
        <row r="25">
          <cell r="C25" t="str">
            <v>KR</v>
          </cell>
          <cell r="G25" t="str">
            <v>M3</v>
          </cell>
          <cell r="H25">
            <v>223750</v>
          </cell>
        </row>
        <row r="26">
          <cell r="C26" t="str">
            <v>KR (maksimum 30 mm)</v>
          </cell>
          <cell r="G26" t="str">
            <v>M3</v>
          </cell>
          <cell r="H26">
            <v>223750</v>
          </cell>
        </row>
        <row r="27">
          <cell r="C27" t="str">
            <v>BATU PECAH 1 - 2</v>
          </cell>
          <cell r="G27" t="str">
            <v>M3</v>
          </cell>
          <cell r="H27">
            <v>223750</v>
          </cell>
        </row>
        <row r="28">
          <cell r="C28" t="str">
            <v>BATU KORAL 2 - 3</v>
          </cell>
          <cell r="G28" t="str">
            <v>M3</v>
          </cell>
          <cell r="H28">
            <v>216250</v>
          </cell>
        </row>
        <row r="29">
          <cell r="C29" t="str">
            <v>BATU PECAH 3 - 5</v>
          </cell>
          <cell r="G29" t="str">
            <v>M3</v>
          </cell>
          <cell r="H29">
            <v>195000</v>
          </cell>
        </row>
        <row r="30">
          <cell r="C30" t="str">
            <v>BATU PECAH 5 - 7</v>
          </cell>
          <cell r="G30" t="str">
            <v>M3</v>
          </cell>
          <cell r="H30">
            <v>185000</v>
          </cell>
        </row>
        <row r="31">
          <cell r="C31" t="str">
            <v>BATU PECAH 1/2 - 1</v>
          </cell>
          <cell r="G31" t="str">
            <v>M3</v>
          </cell>
          <cell r="H31">
            <v>235000</v>
          </cell>
        </row>
        <row r="32">
          <cell r="C32" t="str">
            <v>BATU BELAH 15 CM/20 CM</v>
          </cell>
          <cell r="G32" t="str">
            <v>M3</v>
          </cell>
          <cell r="H32">
            <v>120000</v>
          </cell>
        </row>
        <row r="33">
          <cell r="C33" t="str">
            <v>TEPUNG GYPSUM</v>
          </cell>
          <cell r="G33" t="str">
            <v>KG</v>
          </cell>
          <cell r="H33">
            <v>12000</v>
          </cell>
        </row>
        <row r="34">
          <cell r="C34" t="str">
            <v>KP</v>
          </cell>
          <cell r="G34" t="str">
            <v>M3</v>
          </cell>
          <cell r="H34">
            <v>275000</v>
          </cell>
        </row>
        <row r="35">
          <cell r="C35" t="str">
            <v>TL</v>
          </cell>
          <cell r="G35" t="str">
            <v>M3</v>
          </cell>
          <cell r="H35">
            <v>100000</v>
          </cell>
        </row>
        <row r="36">
          <cell r="C36" t="str">
            <v>AIR</v>
          </cell>
          <cell r="G36" t="str">
            <v>Lt</v>
          </cell>
          <cell r="H36">
            <v>150</v>
          </cell>
        </row>
        <row r="37">
          <cell r="C37" t="str">
            <v>Floor hardener</v>
          </cell>
          <cell r="G37" t="str">
            <v>Kg</v>
          </cell>
          <cell r="H37">
            <v>10000</v>
          </cell>
        </row>
        <row r="39">
          <cell r="C39" t="str">
            <v>BAHAN  LANTAI</v>
          </cell>
          <cell r="H39" t="str">
            <v xml:space="preserve"> </v>
          </cell>
        </row>
        <row r="40">
          <cell r="C40" t="str">
            <v>KERAMIK KASAR 25 x 25</v>
          </cell>
          <cell r="G40" t="str">
            <v>M2</v>
          </cell>
          <cell r="H40">
            <v>54500</v>
          </cell>
        </row>
        <row r="41">
          <cell r="C41" t="str">
            <v>KERAMIK KASAR 20 X 20</v>
          </cell>
          <cell r="G41" t="str">
            <v>M2</v>
          </cell>
          <cell r="H41">
            <v>52500</v>
          </cell>
        </row>
        <row r="42">
          <cell r="C42" t="str">
            <v>KERAMIK 30 x 30</v>
          </cell>
          <cell r="G42" t="str">
            <v>M2</v>
          </cell>
          <cell r="H42">
            <v>54000</v>
          </cell>
        </row>
        <row r="43">
          <cell r="C43" t="str">
            <v>KERAMIK 33 x 33</v>
          </cell>
          <cell r="G43" t="str">
            <v>M2</v>
          </cell>
          <cell r="H43">
            <v>56000</v>
          </cell>
        </row>
        <row r="44">
          <cell r="C44" t="str">
            <v>KERAMIK 40 x 40</v>
          </cell>
          <cell r="G44" t="str">
            <v>M2</v>
          </cell>
          <cell r="H44">
            <v>56000</v>
          </cell>
        </row>
        <row r="45">
          <cell r="C45" t="str">
            <v>KERAMIK KASAR 40 x 40</v>
          </cell>
          <cell r="G45" t="str">
            <v>M2</v>
          </cell>
          <cell r="H45">
            <v>60000</v>
          </cell>
        </row>
        <row r="46">
          <cell r="C46" t="str">
            <v>KERAMIK 25 x 40</v>
          </cell>
          <cell r="G46" t="str">
            <v>M2</v>
          </cell>
          <cell r="H46">
            <v>75000</v>
          </cell>
        </row>
        <row r="47">
          <cell r="C47" t="str">
            <v>KERAMIK 20 x 33</v>
          </cell>
          <cell r="G47" t="str">
            <v>M2</v>
          </cell>
          <cell r="H47">
            <v>75000</v>
          </cell>
        </row>
        <row r="48">
          <cell r="C48" t="str">
            <v>KERAMIK 10 X 20</v>
          </cell>
          <cell r="G48" t="str">
            <v>BH</v>
          </cell>
          <cell r="H48">
            <v>1050</v>
          </cell>
        </row>
        <row r="49">
          <cell r="C49" t="str">
            <v>KERAMIK ARTISTIK 10 X 20</v>
          </cell>
          <cell r="G49" t="str">
            <v>BH</v>
          </cell>
          <cell r="H49">
            <v>3500</v>
          </cell>
        </row>
        <row r="50">
          <cell r="C50" t="str">
            <v>KERAMIK ARTISTIK 5 X 20</v>
          </cell>
          <cell r="G50" t="str">
            <v>BH</v>
          </cell>
          <cell r="H50">
            <v>2200</v>
          </cell>
        </row>
        <row r="51">
          <cell r="C51" t="str">
            <v>KERAMIK ARTISTIK 10 X 33</v>
          </cell>
          <cell r="G51" t="str">
            <v>BH</v>
          </cell>
          <cell r="H51">
            <v>11500</v>
          </cell>
        </row>
        <row r="52">
          <cell r="C52" t="str">
            <v>KERAMIK UNPOLISH 30 x 30</v>
          </cell>
          <cell r="G52" t="str">
            <v>M2</v>
          </cell>
          <cell r="H52">
            <v>55000</v>
          </cell>
        </row>
        <row r="53">
          <cell r="C53" t="str">
            <v>UBIN ABU-ABU</v>
          </cell>
          <cell r="G53" t="str">
            <v>BH</v>
          </cell>
          <cell r="H53">
            <v>3000</v>
          </cell>
        </row>
        <row r="54">
          <cell r="C54" t="str">
            <v>UBIN GRANIT 40 X 40</v>
          </cell>
          <cell r="G54" t="str">
            <v>BH</v>
          </cell>
          <cell r="H54">
            <v>64800</v>
          </cell>
        </row>
        <row r="55">
          <cell r="C55" t="str">
            <v>UBIN KERAMIK</v>
          </cell>
          <cell r="G55" t="str">
            <v>BH</v>
          </cell>
          <cell r="H55">
            <v>52500</v>
          </cell>
        </row>
        <row r="56">
          <cell r="C56" t="str">
            <v>PAVING STONE K. 200</v>
          </cell>
          <cell r="G56" t="str">
            <v>M2</v>
          </cell>
          <cell r="H56">
            <v>90000</v>
          </cell>
        </row>
        <row r="57">
          <cell r="C57" t="str">
            <v>PAVING STONE K. 300 ( tebal 8 cm )</v>
          </cell>
          <cell r="G57" t="str">
            <v>M2</v>
          </cell>
          <cell r="H57">
            <v>110000</v>
          </cell>
        </row>
        <row r="58">
          <cell r="C58" t="str">
            <v>PAVING STONE ( HALAMAN )</v>
          </cell>
          <cell r="G58" t="str">
            <v>M2</v>
          </cell>
          <cell r="H58">
            <v>55000</v>
          </cell>
        </row>
        <row r="59">
          <cell r="C59" t="str">
            <v>GRANITO 60 X 60 (SETARA ESENZA)</v>
          </cell>
          <cell r="G59" t="str">
            <v>BH</v>
          </cell>
          <cell r="H59">
            <v>80000</v>
          </cell>
        </row>
        <row r="60">
          <cell r="C60" t="str">
            <v>MARMER</v>
          </cell>
          <cell r="G60" t="str">
            <v>M2</v>
          </cell>
          <cell r="H60">
            <v>250000</v>
          </cell>
        </row>
        <row r="61">
          <cell r="C61" t="str">
            <v>PARQUET</v>
          </cell>
          <cell r="G61" t="str">
            <v>M2</v>
          </cell>
          <cell r="H61">
            <v>225000</v>
          </cell>
        </row>
        <row r="62">
          <cell r="C62" t="str">
            <v>BAHAN  DINDING</v>
          </cell>
        </row>
        <row r="63">
          <cell r="C63" t="str">
            <v>BATA MERAH</v>
          </cell>
          <cell r="G63" t="str">
            <v>BH</v>
          </cell>
          <cell r="H63">
            <v>700</v>
          </cell>
        </row>
        <row r="64">
          <cell r="C64" t="str">
            <v>TERAWANG (ROSTER)</v>
          </cell>
          <cell r="G64" t="str">
            <v>BH</v>
          </cell>
          <cell r="H64">
            <v>5000</v>
          </cell>
        </row>
        <row r="65">
          <cell r="C65" t="str">
            <v>BATA BERONGGA EKSPOSE</v>
          </cell>
          <cell r="G65" t="str">
            <v>BH</v>
          </cell>
          <cell r="H65">
            <v>5000</v>
          </cell>
        </row>
        <row r="66">
          <cell r="C66" t="str">
            <v>HB 10</v>
          </cell>
          <cell r="G66" t="str">
            <v>BH</v>
          </cell>
          <cell r="H66">
            <v>1000</v>
          </cell>
        </row>
        <row r="67">
          <cell r="C67" t="str">
            <v>HB 15</v>
          </cell>
          <cell r="G67" t="str">
            <v>BH</v>
          </cell>
          <cell r="H67">
            <v>1500</v>
          </cell>
        </row>
        <row r="68">
          <cell r="C68" t="str">
            <v>HB 20</v>
          </cell>
          <cell r="G68" t="str">
            <v>BH</v>
          </cell>
          <cell r="H68">
            <v>2000</v>
          </cell>
        </row>
        <row r="69">
          <cell r="C69" t="str">
            <v>CB</v>
          </cell>
          <cell r="G69" t="str">
            <v>BH</v>
          </cell>
          <cell r="H69">
            <v>3500</v>
          </cell>
        </row>
        <row r="70">
          <cell r="C70" t="str">
            <v xml:space="preserve">BATU TEMPEL </v>
          </cell>
          <cell r="G70" t="str">
            <v>M2</v>
          </cell>
          <cell r="H70">
            <v>135000</v>
          </cell>
        </row>
        <row r="71">
          <cell r="C71" t="str">
            <v>ORNAMEN DINDING</v>
          </cell>
          <cell r="G71" t="str">
            <v>BH</v>
          </cell>
          <cell r="H71">
            <v>45000</v>
          </cell>
        </row>
        <row r="72">
          <cell r="C72" t="str">
            <v>BATU TEMPEL HITAM</v>
          </cell>
          <cell r="G72" t="str">
            <v>M2</v>
          </cell>
          <cell r="H72">
            <v>115000</v>
          </cell>
        </row>
        <row r="73">
          <cell r="C73" t="str">
            <v>BATU PARAS</v>
          </cell>
          <cell r="G73" t="str">
            <v>M2</v>
          </cell>
          <cell r="H73">
            <v>105000</v>
          </cell>
        </row>
        <row r="74">
          <cell r="C74" t="str">
            <v>BATU GRANIT</v>
          </cell>
          <cell r="G74" t="str">
            <v>M2</v>
          </cell>
          <cell r="H74">
            <v>275000</v>
          </cell>
        </row>
        <row r="75">
          <cell r="C75" t="str">
            <v>PANEL BETON PRACETAK</v>
          </cell>
          <cell r="G75" t="str">
            <v>LBR</v>
          </cell>
          <cell r="H75">
            <v>125000</v>
          </cell>
        </row>
        <row r="76">
          <cell r="C76" t="str">
            <v>KOLOM BETON PRACETAK</v>
          </cell>
          <cell r="G76" t="str">
            <v>BT</v>
          </cell>
          <cell r="H76">
            <v>250000</v>
          </cell>
        </row>
        <row r="77">
          <cell r="C77" t="str">
            <v>BAHAN  PENUTUP ATAP&amp; LANGIT-LANGIT</v>
          </cell>
          <cell r="H77" t="str">
            <v xml:space="preserve"> </v>
          </cell>
        </row>
        <row r="78">
          <cell r="C78" t="str">
            <v>ASBES GELOMBANG BESAR ( 1,05x3 )</v>
          </cell>
          <cell r="G78" t="str">
            <v>Lbr</v>
          </cell>
          <cell r="H78">
            <v>110000</v>
          </cell>
        </row>
        <row r="79">
          <cell r="C79" t="str">
            <v>ASBES GELOMBANG KECIL ( 1,05x3 )</v>
          </cell>
          <cell r="G79" t="str">
            <v>Lbr</v>
          </cell>
          <cell r="H79">
            <v>65000</v>
          </cell>
        </row>
        <row r="80">
          <cell r="C80" t="str">
            <v>ATAP SENG GELOMBANG KECIL ( 0,25 mm X 240 )</v>
          </cell>
          <cell r="G80" t="str">
            <v>M2</v>
          </cell>
          <cell r="H80">
            <v>30000</v>
          </cell>
        </row>
        <row r="81">
          <cell r="C81" t="str">
            <v>ASBES GELOMBANG BESAR ( 1,05x2,40 )</v>
          </cell>
          <cell r="G81" t="str">
            <v>Lbr</v>
          </cell>
          <cell r="H81">
            <v>54000</v>
          </cell>
        </row>
        <row r="82">
          <cell r="C82" t="str">
            <v>BUBUNGAN ASBES</v>
          </cell>
          <cell r="G82" t="str">
            <v>M'</v>
          </cell>
          <cell r="H82">
            <v>25000</v>
          </cell>
        </row>
        <row r="83">
          <cell r="C83" t="str">
            <v>BUBUNGAN FLUMPRESS</v>
          </cell>
          <cell r="G83" t="str">
            <v>BJ</v>
          </cell>
          <cell r="H83">
            <v>5000</v>
          </cell>
        </row>
        <row r="84">
          <cell r="C84" t="str">
            <v>BUBUNGAN BETON</v>
          </cell>
          <cell r="G84" t="str">
            <v>BJ</v>
          </cell>
          <cell r="H84">
            <v>6000</v>
          </cell>
        </row>
        <row r="85">
          <cell r="C85" t="str">
            <v>BUBUNGAN PLENTHONG BESAR</v>
          </cell>
          <cell r="G85" t="str">
            <v>BJ</v>
          </cell>
          <cell r="H85">
            <v>7000</v>
          </cell>
        </row>
        <row r="86">
          <cell r="C86" t="str">
            <v>BUBUNGAN PLENTHONG KECIL</v>
          </cell>
          <cell r="G86" t="str">
            <v>BJ</v>
          </cell>
          <cell r="H86">
            <v>5000</v>
          </cell>
        </row>
        <row r="87">
          <cell r="C87" t="str">
            <v>BUBUNGAN GLAZUR</v>
          </cell>
          <cell r="G87" t="str">
            <v>BJ</v>
          </cell>
          <cell r="H87">
            <v>7500</v>
          </cell>
        </row>
        <row r="88">
          <cell r="C88" t="str">
            <v>BUBUNGAN KP</v>
          </cell>
          <cell r="G88" t="str">
            <v>BJ</v>
          </cell>
          <cell r="H88">
            <v>6000</v>
          </cell>
        </row>
        <row r="89">
          <cell r="C89" t="str">
            <v>BUBUNGAN METAL</v>
          </cell>
          <cell r="G89" t="str">
            <v>BJ</v>
          </cell>
          <cell r="H89">
            <v>35000</v>
          </cell>
        </row>
        <row r="90">
          <cell r="C90" t="str">
            <v>BUBUNGAN ASPAL</v>
          </cell>
          <cell r="G90" t="str">
            <v>BJ</v>
          </cell>
          <cell r="H90">
            <v>80000</v>
          </cell>
        </row>
        <row r="91">
          <cell r="C91" t="str">
            <v>GENTENG BETON</v>
          </cell>
          <cell r="G91" t="str">
            <v>BJ</v>
          </cell>
          <cell r="H91">
            <v>4000</v>
          </cell>
        </row>
        <row r="92">
          <cell r="C92" t="str">
            <v>GENTENG PLENTONG BESAR</v>
          </cell>
          <cell r="G92" t="str">
            <v>BJ</v>
          </cell>
          <cell r="H92">
            <v>3500</v>
          </cell>
        </row>
        <row r="93">
          <cell r="C93" t="str">
            <v>GENTENG PLENTONG KECIL</v>
          </cell>
          <cell r="G93" t="str">
            <v>BJ</v>
          </cell>
          <cell r="H93">
            <v>2500</v>
          </cell>
        </row>
        <row r="94">
          <cell r="C94" t="str">
            <v>GENTENG GLAZUR ( ISI 18 / M2 )</v>
          </cell>
          <cell r="G94" t="str">
            <v>BJ</v>
          </cell>
          <cell r="H94">
            <v>7000</v>
          </cell>
        </row>
        <row r="95">
          <cell r="C95" t="str">
            <v>GENTENG FLUMPRES</v>
          </cell>
          <cell r="G95" t="str">
            <v>BJ</v>
          </cell>
          <cell r="H95">
            <v>1700</v>
          </cell>
        </row>
        <row r="96">
          <cell r="C96" t="str">
            <v>GENTENG TYPE KP</v>
          </cell>
          <cell r="G96" t="str">
            <v>BJ</v>
          </cell>
          <cell r="H96">
            <v>2700</v>
          </cell>
        </row>
        <row r="97">
          <cell r="C97" t="str">
            <v>GENTENG METAL (2x5)</v>
          </cell>
          <cell r="G97" t="str">
            <v>M2</v>
          </cell>
          <cell r="H97">
            <v>117000</v>
          </cell>
        </row>
        <row r="98">
          <cell r="C98" t="str">
            <v>ATAP GENTENG  ASPAL</v>
          </cell>
          <cell r="G98" t="str">
            <v>M2</v>
          </cell>
          <cell r="H98">
            <v>70000</v>
          </cell>
        </row>
        <row r="99">
          <cell r="C99" t="str">
            <v>RANGKA ATAP BAJA RINGAN</v>
          </cell>
          <cell r="G99" t="str">
            <v>M2</v>
          </cell>
          <cell r="H99">
            <v>165000</v>
          </cell>
        </row>
        <row r="100">
          <cell r="C100" t="str">
            <v>ETERNIT</v>
          </cell>
          <cell r="G100" t="str">
            <v>M2</v>
          </cell>
          <cell r="H100">
            <v>17000</v>
          </cell>
        </row>
        <row r="101">
          <cell r="C101" t="str">
            <v>PLAFOND GRC 4 mm</v>
          </cell>
          <cell r="G101" t="str">
            <v>LBR</v>
          </cell>
          <cell r="H101">
            <v>52000</v>
          </cell>
        </row>
        <row r="102">
          <cell r="C102" t="str">
            <v>PLAFOND AKUSTIK 30X30</v>
          </cell>
          <cell r="G102" t="str">
            <v>LBR</v>
          </cell>
          <cell r="H102">
            <v>15000</v>
          </cell>
        </row>
        <row r="103">
          <cell r="C103" t="str">
            <v>PLAFOND AKUSTIK 30X60</v>
          </cell>
          <cell r="G103" t="str">
            <v>LBR</v>
          </cell>
          <cell r="H103">
            <v>25000</v>
          </cell>
        </row>
        <row r="104">
          <cell r="C104" t="str">
            <v>PLAFOND AKUSTIK 60X120</v>
          </cell>
          <cell r="G104" t="str">
            <v>LBR</v>
          </cell>
          <cell r="H104">
            <v>39000</v>
          </cell>
        </row>
        <row r="105">
          <cell r="C105" t="str">
            <v>GYPSUM BOARD 9 mm</v>
          </cell>
          <cell r="G105" t="str">
            <v>LBR</v>
          </cell>
          <cell r="H105">
            <v>65000</v>
          </cell>
        </row>
        <row r="106">
          <cell r="C106" t="str">
            <v>KALSIBOARD 1X1</v>
          </cell>
          <cell r="G106" t="str">
            <v>M2</v>
          </cell>
          <cell r="H106">
            <v>35000</v>
          </cell>
        </row>
        <row r="107">
          <cell r="C107" t="str">
            <v>LIST PROFIL</v>
          </cell>
          <cell r="G107" t="str">
            <v>M'</v>
          </cell>
          <cell r="H107">
            <v>2500</v>
          </cell>
        </row>
        <row r="108">
          <cell r="C108" t="str">
            <v>LIST GYPSUM</v>
          </cell>
          <cell r="G108" t="str">
            <v>M'</v>
          </cell>
          <cell r="H108">
            <v>7000</v>
          </cell>
        </row>
        <row r="109">
          <cell r="C109" t="str">
            <v>CASTING</v>
          </cell>
          <cell r="G109" t="str">
            <v>KG</v>
          </cell>
          <cell r="H109">
            <v>2500</v>
          </cell>
        </row>
        <row r="110">
          <cell r="C110" t="str">
            <v>COMPOUN</v>
          </cell>
          <cell r="G110" t="str">
            <v>ZAK</v>
          </cell>
          <cell r="H110">
            <v>65000</v>
          </cell>
        </row>
        <row r="111">
          <cell r="C111" t="str">
            <v>KASA GYPSUM</v>
          </cell>
          <cell r="G111" t="str">
            <v>BH</v>
          </cell>
          <cell r="H111">
            <v>17500</v>
          </cell>
        </row>
        <row r="112">
          <cell r="C112" t="str">
            <v>TALANG KARPET L= 40 CM</v>
          </cell>
          <cell r="G112" t="str">
            <v>M'</v>
          </cell>
          <cell r="H112">
            <v>7500</v>
          </cell>
        </row>
        <row r="113">
          <cell r="C113" t="str">
            <v>TALANG KARPET L = 60 CM</v>
          </cell>
          <cell r="G113" t="str">
            <v>M'</v>
          </cell>
          <cell r="H113">
            <v>9000</v>
          </cell>
        </row>
        <row r="114">
          <cell r="C114" t="str">
            <v>TALANG SENG ( L = 0,90 M )</v>
          </cell>
          <cell r="G114" t="str">
            <v>M'</v>
          </cell>
          <cell r="H114">
            <v>24000</v>
          </cell>
        </row>
        <row r="115">
          <cell r="C115" t="str">
            <v>SENG  DATAR  BJLS  0.3</v>
          </cell>
          <cell r="G115" t="str">
            <v>M'</v>
          </cell>
          <cell r="H115">
            <v>40000</v>
          </cell>
        </row>
        <row r="116">
          <cell r="C116" t="str">
            <v>SENG  GELOMBANG  KECIL</v>
          </cell>
          <cell r="G116" t="str">
            <v>M2</v>
          </cell>
          <cell r="H116">
            <v>40000</v>
          </cell>
        </row>
        <row r="117">
          <cell r="C117" t="str">
            <v>BAHAN  KAYU</v>
          </cell>
          <cell r="H117" t="str">
            <v xml:space="preserve"> </v>
          </cell>
        </row>
        <row r="118">
          <cell r="C118" t="str">
            <v>PAPAN KAMPER</v>
          </cell>
          <cell r="G118" t="str">
            <v>M3</v>
          </cell>
          <cell r="H118">
            <v>10400000</v>
          </cell>
        </row>
        <row r="119">
          <cell r="C119" t="str">
            <v>PAPAN JATI</v>
          </cell>
          <cell r="G119" t="str">
            <v>M3</v>
          </cell>
          <cell r="H119">
            <v>15600000</v>
          </cell>
        </row>
        <row r="120">
          <cell r="C120" t="str">
            <v>KAYU AKASIA</v>
          </cell>
          <cell r="G120" t="str">
            <v>M3</v>
          </cell>
          <cell r="H120">
            <v>5720000</v>
          </cell>
        </row>
        <row r="121">
          <cell r="C121" t="str">
            <v>KAYU JATI</v>
          </cell>
          <cell r="G121" t="str">
            <v>M3</v>
          </cell>
          <cell r="H121">
            <v>15600000</v>
          </cell>
        </row>
        <row r="122">
          <cell r="C122" t="str">
            <v>KAYU KAMPER</v>
          </cell>
          <cell r="G122" t="str">
            <v>M3</v>
          </cell>
          <cell r="H122">
            <v>9360000</v>
          </cell>
        </row>
        <row r="123">
          <cell r="C123" t="str">
            <v>KAYU KRUING</v>
          </cell>
          <cell r="G123" t="str">
            <v>M3</v>
          </cell>
          <cell r="H123">
            <v>9360000</v>
          </cell>
        </row>
        <row r="124">
          <cell r="C124" t="str">
            <v>KAYU MERANTI</v>
          </cell>
          <cell r="G124" t="str">
            <v>M3</v>
          </cell>
          <cell r="H124">
            <v>6760000</v>
          </cell>
        </row>
        <row r="125">
          <cell r="C125" t="str">
            <v>KAYU SENGON</v>
          </cell>
          <cell r="G125" t="str">
            <v>M3</v>
          </cell>
          <cell r="H125">
            <v>2600000</v>
          </cell>
        </row>
        <row r="126">
          <cell r="C126" t="str">
            <v>TRIPLEK 3MM</v>
          </cell>
          <cell r="G126" t="str">
            <v>LBR</v>
          </cell>
          <cell r="H126">
            <v>46000</v>
          </cell>
        </row>
        <row r="127">
          <cell r="C127" t="str">
            <v>TAEKWOOD</v>
          </cell>
          <cell r="G127" t="str">
            <v>M2</v>
          </cell>
          <cell r="H127">
            <v>42000</v>
          </cell>
        </row>
        <row r="128">
          <cell r="C128" t="str">
            <v>KAYU KELAS II</v>
          </cell>
          <cell r="G128" t="str">
            <v>M3</v>
          </cell>
          <cell r="H128">
            <v>4305000</v>
          </cell>
        </row>
        <row r="129">
          <cell r="C129" t="str">
            <v>BALOK KAYU KELAS II</v>
          </cell>
          <cell r="G129" t="str">
            <v>M3</v>
          </cell>
          <cell r="H129">
            <v>4305000</v>
          </cell>
        </row>
        <row r="130">
          <cell r="C130" t="str">
            <v xml:space="preserve">RENG / USUK JATI </v>
          </cell>
          <cell r="G130" t="str">
            <v>M3</v>
          </cell>
          <cell r="H130">
            <v>12915000</v>
          </cell>
        </row>
        <row r="131">
          <cell r="C131" t="str">
            <v xml:space="preserve">RENG / USUK AKASIA </v>
          </cell>
          <cell r="G131" t="str">
            <v>M3</v>
          </cell>
          <cell r="H131">
            <v>4305000</v>
          </cell>
        </row>
        <row r="132">
          <cell r="C132" t="str">
            <v>USUK SENGON 5/7</v>
          </cell>
          <cell r="G132" t="str">
            <v>M3</v>
          </cell>
          <cell r="H132">
            <v>2870000</v>
          </cell>
        </row>
        <row r="133">
          <cell r="C133" t="str">
            <v>BAMBU</v>
          </cell>
          <cell r="G133" t="str">
            <v>BH</v>
          </cell>
          <cell r="H133">
            <v>10000</v>
          </cell>
        </row>
        <row r="134">
          <cell r="C134" t="str">
            <v>BILIK BAMBU</v>
          </cell>
          <cell r="G134" t="str">
            <v>M2</v>
          </cell>
          <cell r="H134">
            <v>57000</v>
          </cell>
        </row>
        <row r="135">
          <cell r="C135" t="str">
            <v>PLYWOOD TEBAL 4 MM</v>
          </cell>
          <cell r="G135" t="str">
            <v>M2</v>
          </cell>
          <cell r="H135">
            <v>56000</v>
          </cell>
        </row>
        <row r="136">
          <cell r="C136" t="str">
            <v>PLYWOOD TEBAL 9 MM</v>
          </cell>
          <cell r="G136" t="str">
            <v>M2</v>
          </cell>
          <cell r="H136">
            <v>110000</v>
          </cell>
        </row>
        <row r="137">
          <cell r="C137" t="str">
            <v>DOLKEN KAYU GALAM Ø (8-10) CM, PANJANG 4 M</v>
          </cell>
          <cell r="G137" t="str">
            <v>BT</v>
          </cell>
          <cell r="H137">
            <v>22000</v>
          </cell>
        </row>
        <row r="138">
          <cell r="C138" t="str">
            <v>KAYU KELAS III</v>
          </cell>
          <cell r="G138" t="str">
            <v>M3</v>
          </cell>
          <cell r="H138">
            <v>920000</v>
          </cell>
        </row>
        <row r="139">
          <cell r="C139" t="str">
            <v>TALI IJUK</v>
          </cell>
          <cell r="G139" t="str">
            <v>KG</v>
          </cell>
          <cell r="H139">
            <v>5500</v>
          </cell>
        </row>
        <row r="140">
          <cell r="C140" t="str">
            <v>FORMITE/PENJAGA JARAK BEKISTING/SPACER</v>
          </cell>
          <cell r="G140" t="str">
            <v>M3</v>
          </cell>
          <cell r="H140">
            <v>4500</v>
          </cell>
        </row>
        <row r="141">
          <cell r="C141" t="str">
            <v>FORMIKA</v>
          </cell>
          <cell r="G141" t="str">
            <v>LBR</v>
          </cell>
          <cell r="H141">
            <v>125000</v>
          </cell>
        </row>
        <row r="142">
          <cell r="C142" t="str">
            <v>BAHAN  BESI</v>
          </cell>
        </row>
        <row r="143">
          <cell r="C143" t="str">
            <v>BESI BETON</v>
          </cell>
          <cell r="G143" t="str">
            <v>KG</v>
          </cell>
          <cell r="H143">
            <v>11127</v>
          </cell>
        </row>
        <row r="144">
          <cell r="C144" t="str">
            <v>BESI BETON ULIR</v>
          </cell>
          <cell r="G144" t="str">
            <v>KG</v>
          </cell>
          <cell r="H144">
            <v>11317</v>
          </cell>
        </row>
        <row r="145">
          <cell r="C145" t="str">
            <v>BESI BAJA IWF</v>
          </cell>
          <cell r="G145" t="str">
            <v>KG</v>
          </cell>
          <cell r="H145">
            <v>13250</v>
          </cell>
        </row>
        <row r="146">
          <cell r="C146" t="str">
            <v>KAWAT BETON</v>
          </cell>
          <cell r="G146" t="str">
            <v>KG</v>
          </cell>
          <cell r="H146">
            <v>13000</v>
          </cell>
        </row>
        <row r="147">
          <cell r="C147" t="str">
            <v>BESI ANGKUR Ø=8 mm</v>
          </cell>
          <cell r="G147" t="str">
            <v>KG</v>
          </cell>
          <cell r="H147">
            <v>11127</v>
          </cell>
        </row>
        <row r="148">
          <cell r="C148" t="str">
            <v>PAKU</v>
          </cell>
          <cell r="G148" t="str">
            <v>KG</v>
          </cell>
          <cell r="H148">
            <v>14000</v>
          </cell>
        </row>
        <row r="149">
          <cell r="C149" t="str">
            <v>PAKU 5 CM - 10 CM</v>
          </cell>
          <cell r="G149" t="str">
            <v>KG</v>
          </cell>
          <cell r="H149">
            <v>14000</v>
          </cell>
        </row>
        <row r="150">
          <cell r="C150" t="str">
            <v>PAKU 5 CM - 12 CM</v>
          </cell>
          <cell r="G150" t="str">
            <v>KG</v>
          </cell>
          <cell r="H150">
            <v>14000</v>
          </cell>
        </row>
        <row r="151">
          <cell r="C151" t="str">
            <v>PAKU TRIPLEK</v>
          </cell>
          <cell r="G151" t="str">
            <v>KG</v>
          </cell>
          <cell r="H151">
            <v>20000</v>
          </cell>
        </row>
        <row r="152">
          <cell r="C152" t="str">
            <v>PAKU GYPSUM</v>
          </cell>
          <cell r="G152" t="str">
            <v>KG</v>
          </cell>
          <cell r="H152">
            <v>18000</v>
          </cell>
        </row>
        <row r="153">
          <cell r="C153" t="str">
            <v>PAKU GRC</v>
          </cell>
          <cell r="G153" t="str">
            <v>KG</v>
          </cell>
          <cell r="H153">
            <v>20000</v>
          </cell>
        </row>
        <row r="154">
          <cell r="C154" t="str">
            <v xml:space="preserve">PAKU ASBES </v>
          </cell>
          <cell r="G154" t="str">
            <v>KG</v>
          </cell>
          <cell r="H154">
            <v>20000</v>
          </cell>
        </row>
        <row r="155">
          <cell r="C155" t="str">
            <v>SEKRUP</v>
          </cell>
          <cell r="G155" t="str">
            <v>BH</v>
          </cell>
          <cell r="H155">
            <v>150</v>
          </cell>
        </row>
        <row r="156">
          <cell r="C156" t="str">
            <v>RAMSET</v>
          </cell>
          <cell r="G156" t="str">
            <v>BH</v>
          </cell>
          <cell r="H156">
            <v>7200</v>
          </cell>
        </row>
        <row r="157">
          <cell r="C157" t="str">
            <v>BESI, BEGEL, BAUT</v>
          </cell>
          <cell r="G157" t="str">
            <v>KG</v>
          </cell>
          <cell r="H157">
            <v>14000</v>
          </cell>
        </row>
        <row r="158">
          <cell r="C158" t="str">
            <v>BESI PROFIL</v>
          </cell>
          <cell r="G158" t="str">
            <v>KG</v>
          </cell>
          <cell r="H158">
            <v>15500</v>
          </cell>
        </row>
        <row r="159">
          <cell r="C159" t="str">
            <v>BESI SIKU L 30.30.0</v>
          </cell>
          <cell r="G159" t="str">
            <v>KG</v>
          </cell>
          <cell r="H159">
            <v>15500</v>
          </cell>
        </row>
        <row r="160">
          <cell r="C160" t="str">
            <v>BESI PLAT BAJA</v>
          </cell>
          <cell r="G160" t="str">
            <v>KG</v>
          </cell>
          <cell r="H160">
            <v>15500</v>
          </cell>
        </row>
        <row r="161">
          <cell r="C161" t="str">
            <v>REL PINTU DORONG</v>
          </cell>
          <cell r="G161" t="str">
            <v>BH</v>
          </cell>
          <cell r="H161">
            <v>350000</v>
          </cell>
        </row>
        <row r="162">
          <cell r="C162" t="str">
            <v>HOLLOW 2/4</v>
          </cell>
          <cell r="G162" t="str">
            <v>BTG</v>
          </cell>
          <cell r="H162">
            <v>32000</v>
          </cell>
        </row>
        <row r="163">
          <cell r="C163" t="str">
            <v>HOLLOW 4/4</v>
          </cell>
          <cell r="G163" t="str">
            <v>BTG</v>
          </cell>
          <cell r="H163">
            <v>48000</v>
          </cell>
        </row>
        <row r="164">
          <cell r="C164" t="str">
            <v>KAWAT DURI</v>
          </cell>
          <cell r="G164" t="str">
            <v>KG</v>
          </cell>
          <cell r="H164">
            <v>9500</v>
          </cell>
        </row>
        <row r="165">
          <cell r="C165" t="str">
            <v>PAGAR KAWAT JARING</v>
          </cell>
          <cell r="G165" t="str">
            <v>LBR</v>
          </cell>
          <cell r="H165">
            <v>80000</v>
          </cell>
        </row>
        <row r="166">
          <cell r="C166" t="str">
            <v>KAWAT NYAMUK</v>
          </cell>
          <cell r="G166" t="str">
            <v>M2</v>
          </cell>
          <cell r="H166">
            <v>8000</v>
          </cell>
        </row>
        <row r="167">
          <cell r="C167" t="str">
            <v>SENG PLAT</v>
          </cell>
          <cell r="G167" t="str">
            <v>M'</v>
          </cell>
          <cell r="H167">
            <v>24000</v>
          </cell>
        </row>
        <row r="168">
          <cell r="C168" t="str">
            <v>JARING KAWAT BAJA DILAS</v>
          </cell>
          <cell r="G168" t="str">
            <v>KG</v>
          </cell>
          <cell r="H168">
            <v>14000</v>
          </cell>
        </row>
        <row r="169">
          <cell r="C169" t="str">
            <v>PENGELASAN</v>
          </cell>
          <cell r="G169" t="str">
            <v>CM</v>
          </cell>
          <cell r="H169">
            <v>14000</v>
          </cell>
        </row>
        <row r="170">
          <cell r="C170" t="str">
            <v>BAHAN  SANITAIR / SALURAN  AIR</v>
          </cell>
          <cell r="H170" t="str">
            <v xml:space="preserve"> </v>
          </cell>
        </row>
        <row r="171">
          <cell r="C171" t="str">
            <v>PIPA PVC AW 1/2"</v>
          </cell>
          <cell r="G171" t="str">
            <v>M'</v>
          </cell>
          <cell r="H171">
            <v>5500</v>
          </cell>
        </row>
        <row r="172">
          <cell r="C172" t="str">
            <v>PIPA PVC AW 3/4"</v>
          </cell>
          <cell r="G172" t="str">
            <v>M'</v>
          </cell>
          <cell r="H172">
            <v>6875</v>
          </cell>
        </row>
        <row r="173">
          <cell r="C173" t="str">
            <v>PIPA PVC AW 1"</v>
          </cell>
          <cell r="G173" t="str">
            <v>M'</v>
          </cell>
          <cell r="H173">
            <v>7750</v>
          </cell>
        </row>
        <row r="174">
          <cell r="C174" t="str">
            <v>PIPA PVC AW 1 1/2"</v>
          </cell>
          <cell r="G174" t="str">
            <v>M'</v>
          </cell>
          <cell r="H174">
            <v>10000</v>
          </cell>
        </row>
        <row r="175">
          <cell r="C175" t="str">
            <v>PIPA PVC AW 2"</v>
          </cell>
          <cell r="G175" t="str">
            <v>M'</v>
          </cell>
          <cell r="H175">
            <v>12500</v>
          </cell>
        </row>
        <row r="176">
          <cell r="C176" t="str">
            <v>PIPA PVC AW 3"</v>
          </cell>
          <cell r="G176" t="str">
            <v>M'</v>
          </cell>
          <cell r="H176">
            <v>15000</v>
          </cell>
        </row>
        <row r="177">
          <cell r="C177" t="str">
            <v>PIPA PVC AW 4"</v>
          </cell>
          <cell r="G177" t="str">
            <v>M'</v>
          </cell>
          <cell r="H177">
            <v>24750</v>
          </cell>
        </row>
        <row r="178">
          <cell r="C178" t="str">
            <v>PIPA GALVANIS 1/2"</v>
          </cell>
          <cell r="G178" t="str">
            <v>M'</v>
          </cell>
          <cell r="H178">
            <v>40000</v>
          </cell>
        </row>
        <row r="179">
          <cell r="C179" t="str">
            <v>PIPA GALVANIS 3/4"</v>
          </cell>
          <cell r="G179" t="str">
            <v>M'</v>
          </cell>
          <cell r="H179">
            <v>49000</v>
          </cell>
        </row>
        <row r="180">
          <cell r="C180" t="str">
            <v>PIPA GALVANIS 1"</v>
          </cell>
          <cell r="G180" t="str">
            <v>M'</v>
          </cell>
          <cell r="H180">
            <v>69000</v>
          </cell>
        </row>
        <row r="181">
          <cell r="C181" t="str">
            <v>PIPA GALVANIS 1 1/4"</v>
          </cell>
          <cell r="G181" t="str">
            <v>M'</v>
          </cell>
          <cell r="H181">
            <v>102500</v>
          </cell>
        </row>
        <row r="182">
          <cell r="C182" t="str">
            <v>PIPA GALVANIS 1 1/2"</v>
          </cell>
          <cell r="G182" t="str">
            <v>M'</v>
          </cell>
          <cell r="H182">
            <v>125500</v>
          </cell>
        </row>
        <row r="183">
          <cell r="C183" t="str">
            <v>PIPA GALVANIS 2"</v>
          </cell>
          <cell r="G183" t="str">
            <v>M'</v>
          </cell>
          <cell r="H183">
            <v>145500</v>
          </cell>
        </row>
        <row r="184">
          <cell r="C184" t="str">
            <v>PIPA GALVANIS 2 1/2"</v>
          </cell>
          <cell r="G184" t="str">
            <v>M'</v>
          </cell>
          <cell r="H184">
            <v>206000</v>
          </cell>
        </row>
        <row r="185">
          <cell r="C185" t="str">
            <v>PIPA GALVANIS 3"</v>
          </cell>
          <cell r="G185" t="str">
            <v>M'</v>
          </cell>
          <cell r="H185">
            <v>258125</v>
          </cell>
        </row>
        <row r="186">
          <cell r="C186" t="str">
            <v>PIPA GALVANIS 4"</v>
          </cell>
          <cell r="G186" t="str">
            <v>M'</v>
          </cell>
          <cell r="H186">
            <v>370500</v>
          </cell>
        </row>
        <row r="187">
          <cell r="C187" t="str">
            <v>Strorox-100</v>
          </cell>
          <cell r="G187" t="str">
            <v>M'</v>
          </cell>
          <cell r="H187">
            <v>370500</v>
          </cell>
        </row>
        <row r="188">
          <cell r="C188" t="str">
            <v>KLOSET  DUDUK KERAMIK  TOTO</v>
          </cell>
          <cell r="G188" t="str">
            <v>BH</v>
          </cell>
          <cell r="H188">
            <v>2000000</v>
          </cell>
        </row>
        <row r="189">
          <cell r="C189" t="str">
            <v>KLOSET  JONGKOK  KERAMIK  STANDAR</v>
          </cell>
          <cell r="G189" t="str">
            <v>BH</v>
          </cell>
          <cell r="H189">
            <v>125000</v>
          </cell>
        </row>
        <row r="190">
          <cell r="C190" t="str">
            <v>URINOAR  KERAMIK  STANDAR</v>
          </cell>
          <cell r="G190" t="str">
            <v>BH</v>
          </cell>
          <cell r="H190">
            <v>550000</v>
          </cell>
        </row>
        <row r="191">
          <cell r="C191" t="str">
            <v>WASTAFEL  GANTUNG  KERAMIK</v>
          </cell>
          <cell r="G191" t="str">
            <v>BH</v>
          </cell>
          <cell r="H191">
            <v>350000</v>
          </cell>
        </row>
        <row r="192">
          <cell r="C192" t="str">
            <v>KRAN AIR</v>
          </cell>
          <cell r="G192" t="str">
            <v>BH</v>
          </cell>
          <cell r="H192">
            <v>22000</v>
          </cell>
        </row>
        <row r="193">
          <cell r="C193" t="str">
            <v>BUIS BETON U 20</v>
          </cell>
          <cell r="G193" t="str">
            <v>M'</v>
          </cell>
          <cell r="H193">
            <v>27000</v>
          </cell>
        </row>
        <row r="194">
          <cell r="C194" t="str">
            <v>BUIS BETON U 30</v>
          </cell>
          <cell r="G194" t="str">
            <v>M'</v>
          </cell>
          <cell r="H194">
            <v>40000</v>
          </cell>
        </row>
        <row r="195">
          <cell r="C195" t="str">
            <v>GORONG-GORONG DIA 60</v>
          </cell>
          <cell r="G195" t="str">
            <v>M'</v>
          </cell>
          <cell r="H195">
            <v>85000</v>
          </cell>
        </row>
        <row r="196">
          <cell r="C196" t="str">
            <v>GORONG-GORONG DIA 80</v>
          </cell>
          <cell r="G196" t="str">
            <v>M'</v>
          </cell>
          <cell r="H196">
            <v>115000</v>
          </cell>
        </row>
        <row r="197">
          <cell r="C197" t="str">
            <v>GORONG-GORONG DIA 100</v>
          </cell>
          <cell r="G197" t="str">
            <v>M'</v>
          </cell>
          <cell r="H197">
            <v>140000</v>
          </cell>
        </row>
        <row r="198">
          <cell r="C198" t="str">
            <v>GRILL</v>
          </cell>
          <cell r="G198" t="str">
            <v>M'</v>
          </cell>
          <cell r="H198">
            <v>90000</v>
          </cell>
        </row>
        <row r="199">
          <cell r="C199" t="str">
            <v>Waterstop lebar 150 mm</v>
          </cell>
          <cell r="G199" t="str">
            <v>M'</v>
          </cell>
          <cell r="H199">
            <v>25000</v>
          </cell>
        </row>
        <row r="200">
          <cell r="C200" t="str">
            <v>Waterstop lebar 200 mm</v>
          </cell>
          <cell r="G200" t="str">
            <v>M'</v>
          </cell>
          <cell r="H200">
            <v>35000</v>
          </cell>
        </row>
        <row r="201">
          <cell r="C201" t="str">
            <v>Waterstop lebar 230 mm - 320 mm</v>
          </cell>
          <cell r="G201" t="str">
            <v>M'</v>
          </cell>
          <cell r="H201">
            <v>40000</v>
          </cell>
        </row>
        <row r="202">
          <cell r="C202" t="str">
            <v>AVOUR</v>
          </cell>
          <cell r="G202" t="str">
            <v>BH</v>
          </cell>
          <cell r="H202">
            <v>30000</v>
          </cell>
        </row>
        <row r="203">
          <cell r="C203" t="str">
            <v>IJUK</v>
          </cell>
          <cell r="G203" t="str">
            <v>KG</v>
          </cell>
          <cell r="H203">
            <v>60000</v>
          </cell>
        </row>
        <row r="204">
          <cell r="C204" t="str">
            <v>BAHAN  FINISHING</v>
          </cell>
        </row>
        <row r="205">
          <cell r="C205" t="str">
            <v>CAT BESI SETARA ICI</v>
          </cell>
          <cell r="G205" t="str">
            <v>KG</v>
          </cell>
          <cell r="H205">
            <v>65000</v>
          </cell>
        </row>
        <row r="206">
          <cell r="C206" t="str">
            <v>CAT ANTI JAMUR</v>
          </cell>
          <cell r="G206" t="str">
            <v>KG</v>
          </cell>
          <cell r="H206">
            <v>38000</v>
          </cell>
        </row>
        <row r="207">
          <cell r="C207" t="str">
            <v>CAT GENTENG</v>
          </cell>
          <cell r="G207" t="str">
            <v>KG</v>
          </cell>
          <cell r="H207">
            <v>25000</v>
          </cell>
        </row>
        <row r="208">
          <cell r="C208" t="str">
            <v>CAT KAYU</v>
          </cell>
          <cell r="G208" t="str">
            <v>KG</v>
          </cell>
          <cell r="H208">
            <v>65000</v>
          </cell>
        </row>
        <row r="209">
          <cell r="C209" t="str">
            <v>CAT KAYU DASAR</v>
          </cell>
          <cell r="G209" t="str">
            <v>KG</v>
          </cell>
          <cell r="H209">
            <v>18000</v>
          </cell>
        </row>
        <row r="210">
          <cell r="C210" t="str">
            <v>CAT DASAR</v>
          </cell>
          <cell r="G210" t="str">
            <v>Ltr</v>
          </cell>
          <cell r="H210">
            <v>12000</v>
          </cell>
        </row>
        <row r="211">
          <cell r="C211" t="str">
            <v>CAT PENUTUP</v>
          </cell>
          <cell r="G211" t="str">
            <v>KG</v>
          </cell>
          <cell r="H211">
            <v>15000</v>
          </cell>
        </row>
        <row r="212">
          <cell r="C212" t="str">
            <v>CAT TEMBOK SETARA VINILEX</v>
          </cell>
          <cell r="G212" t="str">
            <v>KG</v>
          </cell>
          <cell r="H212">
            <v>20000</v>
          </cell>
        </row>
        <row r="213">
          <cell r="C213" t="str">
            <v>CAT TEMBOK DASAR ( setara dulux )</v>
          </cell>
          <cell r="G213" t="str">
            <v>Ltr</v>
          </cell>
          <cell r="H213">
            <v>45000</v>
          </cell>
        </row>
        <row r="214">
          <cell r="C214" t="str">
            <v>CAT PENUTUP ( setara dulux )</v>
          </cell>
          <cell r="G214" t="str">
            <v>Ltr</v>
          </cell>
          <cell r="H214">
            <v>100000</v>
          </cell>
        </row>
        <row r="215">
          <cell r="C215" t="str">
            <v>CAT PENUTUP setara ICI</v>
          </cell>
          <cell r="G215" t="str">
            <v>Ltr</v>
          </cell>
          <cell r="H215">
            <v>20000</v>
          </cell>
        </row>
        <row r="216">
          <cell r="C216" t="str">
            <v>DEMPUL</v>
          </cell>
          <cell r="G216" t="str">
            <v>KG</v>
          </cell>
          <cell r="H216">
            <v>25000</v>
          </cell>
        </row>
        <row r="217">
          <cell r="C217" t="str">
            <v>ROL CAT</v>
          </cell>
          <cell r="G217" t="str">
            <v>BH</v>
          </cell>
          <cell r="H217">
            <v>32500</v>
          </cell>
        </row>
        <row r="218">
          <cell r="C218" t="str">
            <v>MENI</v>
          </cell>
          <cell r="G218" t="str">
            <v>KG</v>
          </cell>
          <cell r="H218">
            <v>25000</v>
          </cell>
        </row>
        <row r="219">
          <cell r="C219" t="str">
            <v>MINYAK CAT / TINER</v>
          </cell>
          <cell r="G219" t="str">
            <v>LTR</v>
          </cell>
          <cell r="H219">
            <v>25000</v>
          </cell>
        </row>
        <row r="220">
          <cell r="C220" t="str">
            <v>TER</v>
          </cell>
          <cell r="G220" t="str">
            <v>LTR</v>
          </cell>
          <cell r="H220">
            <v>20000</v>
          </cell>
        </row>
        <row r="221">
          <cell r="C221" t="str">
            <v>BATU APUNG</v>
          </cell>
          <cell r="G221" t="str">
            <v>KG</v>
          </cell>
          <cell r="H221">
            <v>25000</v>
          </cell>
        </row>
        <row r="222">
          <cell r="C222" t="str">
            <v>PLAMIR</v>
          </cell>
          <cell r="G222" t="str">
            <v>KG</v>
          </cell>
          <cell r="H222">
            <v>25000</v>
          </cell>
        </row>
        <row r="223">
          <cell r="C223" t="str">
            <v>SIRLAK</v>
          </cell>
          <cell r="G223" t="str">
            <v>KG</v>
          </cell>
          <cell r="H223">
            <v>150000</v>
          </cell>
        </row>
        <row r="224">
          <cell r="C224" t="str">
            <v>SPIRITUS</v>
          </cell>
          <cell r="G224" t="str">
            <v>LTR</v>
          </cell>
          <cell r="H224">
            <v>11000</v>
          </cell>
        </row>
        <row r="225">
          <cell r="C225" t="str">
            <v>AMPELAS</v>
          </cell>
          <cell r="G225" t="str">
            <v>LBR</v>
          </cell>
          <cell r="H225">
            <v>3500</v>
          </cell>
        </row>
        <row r="226">
          <cell r="C226" t="str">
            <v>WALL PAPER</v>
          </cell>
          <cell r="G226" t="str">
            <v>M2</v>
          </cell>
          <cell r="H226">
            <v>55000</v>
          </cell>
        </row>
        <row r="227">
          <cell r="C227" t="str">
            <v>SODA API</v>
          </cell>
          <cell r="G227" t="str">
            <v>KG</v>
          </cell>
          <cell r="H227">
            <v>35000</v>
          </cell>
        </row>
        <row r="228">
          <cell r="C228" t="str">
            <v>PEREKAT</v>
          </cell>
          <cell r="G228" t="str">
            <v>KG</v>
          </cell>
          <cell r="H228">
            <v>25000</v>
          </cell>
        </row>
        <row r="229">
          <cell r="C229" t="str">
            <v>LEM KAYU</v>
          </cell>
          <cell r="G229" t="str">
            <v>KG</v>
          </cell>
          <cell r="H229">
            <v>14000</v>
          </cell>
        </row>
        <row r="230">
          <cell r="C230" t="str">
            <v>POLITUR</v>
          </cell>
          <cell r="G230" t="str">
            <v>LTR</v>
          </cell>
          <cell r="H230">
            <v>35000</v>
          </cell>
        </row>
        <row r="231">
          <cell r="C231" t="str">
            <v>POLITUR JADI</v>
          </cell>
          <cell r="G231" t="str">
            <v>LTR</v>
          </cell>
          <cell r="H231">
            <v>50000</v>
          </cell>
        </row>
        <row r="232">
          <cell r="C232" t="str">
            <v>VERNIS</v>
          </cell>
          <cell r="G232" t="str">
            <v>LTR</v>
          </cell>
          <cell r="H232">
            <v>30000</v>
          </cell>
        </row>
        <row r="233">
          <cell r="C233" t="str">
            <v xml:space="preserve">BAHAN  PENGGANTUNG / PENGUNCI </v>
          </cell>
        </row>
        <row r="234">
          <cell r="C234" t="str">
            <v>DOOR STOP</v>
          </cell>
          <cell r="G234" t="str">
            <v>BH</v>
          </cell>
          <cell r="H234">
            <v>25000</v>
          </cell>
        </row>
        <row r="235">
          <cell r="C235" t="str">
            <v>DOOR CLOSER</v>
          </cell>
          <cell r="G235" t="str">
            <v>BH</v>
          </cell>
          <cell r="H235">
            <v>150000</v>
          </cell>
        </row>
        <row r="236">
          <cell r="C236" t="str">
            <v>ENGSEL JENDELA (Stainlees)</v>
          </cell>
          <cell r="G236" t="str">
            <v>BH</v>
          </cell>
          <cell r="H236">
            <v>17500</v>
          </cell>
        </row>
        <row r="237">
          <cell r="C237" t="str">
            <v>ENGSEL PINTU (Stainlees)</v>
          </cell>
          <cell r="G237" t="str">
            <v>BH</v>
          </cell>
          <cell r="H237">
            <v>20000</v>
          </cell>
        </row>
        <row r="238">
          <cell r="C238" t="str">
            <v xml:space="preserve">CASEMENT JENDELA </v>
          </cell>
          <cell r="G238" t="str">
            <v>BH</v>
          </cell>
          <cell r="H238">
            <v>16500</v>
          </cell>
        </row>
        <row r="239">
          <cell r="C239" t="str">
            <v>GRENDEL JENDELA</v>
          </cell>
          <cell r="G239" t="str">
            <v>BH</v>
          </cell>
          <cell r="H239">
            <v>17500</v>
          </cell>
        </row>
        <row r="240">
          <cell r="C240" t="str">
            <v>GRENDEL PINTU</v>
          </cell>
          <cell r="G240" t="str">
            <v>BH</v>
          </cell>
          <cell r="H240">
            <v>18000</v>
          </cell>
        </row>
        <row r="241">
          <cell r="C241" t="str">
            <v>KAIT ANGIN</v>
          </cell>
          <cell r="G241" t="str">
            <v>BH</v>
          </cell>
          <cell r="H241">
            <v>15000</v>
          </cell>
        </row>
        <row r="242">
          <cell r="C242" t="str">
            <v xml:space="preserve">KUNCI TANAM 2 X PUTAR </v>
          </cell>
          <cell r="G242" t="str">
            <v>BH</v>
          </cell>
          <cell r="H242">
            <v>180000</v>
          </cell>
        </row>
        <row r="243">
          <cell r="C243" t="str">
            <v>HANDLE PINTU</v>
          </cell>
          <cell r="G243" t="str">
            <v>BH</v>
          </cell>
          <cell r="H243">
            <v>150000</v>
          </cell>
        </row>
        <row r="244">
          <cell r="C244" t="str">
            <v>KUNCI TANAM KAMAR MANDI</v>
          </cell>
          <cell r="G244" t="str">
            <v>BH</v>
          </cell>
          <cell r="H244">
            <v>250000</v>
          </cell>
        </row>
        <row r="245">
          <cell r="C245" t="str">
            <v>SLOT TANAM (Lock case dan Cylinder)</v>
          </cell>
          <cell r="G245" t="str">
            <v>BH</v>
          </cell>
          <cell r="H245">
            <v>120000</v>
          </cell>
        </row>
        <row r="246">
          <cell r="C246" t="str">
            <v>PEGANGAN JENDELA</v>
          </cell>
          <cell r="G246" t="str">
            <v>BH</v>
          </cell>
          <cell r="H246">
            <v>7000</v>
          </cell>
        </row>
        <row r="247">
          <cell r="C247" t="str">
            <v>PEGANGAN PINTU</v>
          </cell>
          <cell r="G247" t="str">
            <v>BH</v>
          </cell>
          <cell r="H247">
            <v>35000</v>
          </cell>
        </row>
        <row r="248">
          <cell r="C248" t="str">
            <v>KUNCI SILINDER</v>
          </cell>
          <cell r="G248" t="str">
            <v>BH</v>
          </cell>
          <cell r="H248">
            <v>80000</v>
          </cell>
        </row>
        <row r="249">
          <cell r="C249" t="str">
            <v>BAHAN  LISTRIK</v>
          </cell>
        </row>
        <row r="250">
          <cell r="C250" t="str">
            <v>LAMPU BARET</v>
          </cell>
          <cell r="G250" t="str">
            <v>BH</v>
          </cell>
          <cell r="H250">
            <v>200000</v>
          </cell>
        </row>
        <row r="251">
          <cell r="C251" t="str">
            <v>LAMPU SL 8 WATT</v>
          </cell>
          <cell r="G251" t="str">
            <v>BH</v>
          </cell>
          <cell r="H251">
            <v>26000</v>
          </cell>
        </row>
        <row r="252">
          <cell r="C252" t="str">
            <v>LAMPU SL 14 WATT</v>
          </cell>
          <cell r="G252" t="str">
            <v>BH</v>
          </cell>
          <cell r="H252">
            <v>32000</v>
          </cell>
        </row>
        <row r="253">
          <cell r="C253" t="str">
            <v>LAMPU SL 18 WATT</v>
          </cell>
          <cell r="G253" t="str">
            <v>BH</v>
          </cell>
          <cell r="H253">
            <v>35000</v>
          </cell>
        </row>
        <row r="254">
          <cell r="C254" t="str">
            <v>LAMPU XL 10 WATT</v>
          </cell>
          <cell r="G254" t="str">
            <v>BH</v>
          </cell>
          <cell r="H254">
            <v>30000</v>
          </cell>
        </row>
        <row r="255">
          <cell r="C255" t="str">
            <v>LAMPU TL 20 WATT</v>
          </cell>
          <cell r="G255" t="str">
            <v>BH</v>
          </cell>
          <cell r="H255">
            <v>46000</v>
          </cell>
        </row>
        <row r="256">
          <cell r="C256" t="str">
            <v>LAMPU HALIDE 70-150 W PUTIH</v>
          </cell>
          <cell r="G256" t="str">
            <v>BH</v>
          </cell>
          <cell r="H256">
            <v>1170000</v>
          </cell>
        </row>
        <row r="257">
          <cell r="C257" t="str">
            <v>LAMPU HALIDE 250-400 W PUTIH</v>
          </cell>
          <cell r="G257" t="str">
            <v>BH</v>
          </cell>
          <cell r="H257">
            <v>1800000</v>
          </cell>
        </row>
        <row r="258">
          <cell r="C258" t="str">
            <v>Lampu Dinding Antik &amp; Asesories</v>
          </cell>
          <cell r="G258" t="str">
            <v>BH</v>
          </cell>
          <cell r="H258">
            <v>650000</v>
          </cell>
        </row>
        <row r="259">
          <cell r="C259" t="str">
            <v>PANEL BOX + MCB</v>
          </cell>
          <cell r="G259" t="str">
            <v>BH</v>
          </cell>
          <cell r="H259">
            <v>125000</v>
          </cell>
        </row>
        <row r="260">
          <cell r="C260" t="str">
            <v>KABEL NYA 1 X 2,5 mm</v>
          </cell>
          <cell r="G260" t="str">
            <v>M'</v>
          </cell>
          <cell r="H260">
            <v>2250</v>
          </cell>
        </row>
        <row r="261">
          <cell r="C261" t="str">
            <v>PIPA PRALON 5/8"</v>
          </cell>
          <cell r="G261" t="str">
            <v>BTG</v>
          </cell>
          <cell r="H261">
            <v>11500</v>
          </cell>
        </row>
        <row r="262">
          <cell r="C262" t="str">
            <v>STOP KONTAK + INDOOS</v>
          </cell>
          <cell r="G262" t="str">
            <v>UNIT</v>
          </cell>
          <cell r="H262">
            <v>17500</v>
          </cell>
        </row>
        <row r="263">
          <cell r="C263" t="str">
            <v>SAKLAR TUNGGAL + INDOOS</v>
          </cell>
          <cell r="G263" t="str">
            <v>UNIT</v>
          </cell>
          <cell r="H263">
            <v>15000</v>
          </cell>
        </row>
        <row r="264">
          <cell r="C264" t="str">
            <v>SAKLAR GANDA + INDOOS</v>
          </cell>
          <cell r="G264" t="str">
            <v>UNIT</v>
          </cell>
          <cell r="H264">
            <v>17500</v>
          </cell>
        </row>
        <row r="265">
          <cell r="C265" t="str">
            <v>ISOLASI</v>
          </cell>
          <cell r="G265" t="str">
            <v>BH</v>
          </cell>
          <cell r="H265">
            <v>7500</v>
          </cell>
        </row>
        <row r="266">
          <cell r="C266" t="str">
            <v>OPER SPANENG</v>
          </cell>
          <cell r="G266" t="str">
            <v>UNIT</v>
          </cell>
        </row>
        <row r="267">
          <cell r="C267" t="str">
            <v>BAHAN ALUMINIUM</v>
          </cell>
        </row>
        <row r="268">
          <cell r="C268" t="str">
            <v>PROFIL ALUMINIUM</v>
          </cell>
          <cell r="G268" t="str">
            <v>M</v>
          </cell>
          <cell r="H268">
            <v>90000</v>
          </cell>
        </row>
        <row r="269">
          <cell r="C269" t="str">
            <v>RANGKA ALUMINIUM</v>
          </cell>
          <cell r="G269" t="str">
            <v>M</v>
          </cell>
          <cell r="H269">
            <v>58500</v>
          </cell>
        </row>
        <row r="270">
          <cell r="C270" t="str">
            <v>RANGKA ALUMINIUM JENDELA</v>
          </cell>
          <cell r="G270" t="str">
            <v>M</v>
          </cell>
          <cell r="H270">
            <v>90000</v>
          </cell>
        </row>
        <row r="271">
          <cell r="C271" t="str">
            <v>ROLLING DOOR ALUMINIUM</v>
          </cell>
          <cell r="G271" t="str">
            <v>M</v>
          </cell>
          <cell r="H271">
            <v>350000</v>
          </cell>
        </row>
        <row r="272">
          <cell r="C272" t="str">
            <v>SUNSCREEN ALLUMINIUM</v>
          </cell>
          <cell r="G272" t="str">
            <v>M2</v>
          </cell>
          <cell r="H272">
            <v>350000</v>
          </cell>
        </row>
        <row r="273">
          <cell r="C273" t="str">
            <v>SKRUP FIXER</v>
          </cell>
          <cell r="G273" t="str">
            <v>BH</v>
          </cell>
          <cell r="H273">
            <v>6050</v>
          </cell>
        </row>
        <row r="274">
          <cell r="C274" t="str">
            <v>PAKU RIPET</v>
          </cell>
          <cell r="G274" t="str">
            <v>BH</v>
          </cell>
          <cell r="H274">
            <v>3700</v>
          </cell>
        </row>
        <row r="275">
          <cell r="C275" t="str">
            <v>SEALANT</v>
          </cell>
          <cell r="G275" t="str">
            <v>TUBE</v>
          </cell>
          <cell r="H275">
            <v>40000</v>
          </cell>
        </row>
        <row r="276">
          <cell r="C276" t="str">
            <v>ALUMINIUM STRIP</v>
          </cell>
          <cell r="G276" t="str">
            <v>M</v>
          </cell>
          <cell r="H276">
            <v>80107</v>
          </cell>
        </row>
        <row r="277">
          <cell r="C277" t="str">
            <v>PROFIL ALLUMINIUM "T"</v>
          </cell>
          <cell r="G277" t="str">
            <v>M</v>
          </cell>
          <cell r="H277">
            <v>7500</v>
          </cell>
        </row>
        <row r="278">
          <cell r="C278" t="str">
            <v>PINTU ALUMINIUM</v>
          </cell>
          <cell r="G278" t="str">
            <v>M</v>
          </cell>
          <cell r="H278">
            <v>45350</v>
          </cell>
        </row>
        <row r="279">
          <cell r="C279" t="str">
            <v>PROFIL KACA</v>
          </cell>
          <cell r="G279" t="str">
            <v>M</v>
          </cell>
          <cell r="H279">
            <v>58500</v>
          </cell>
        </row>
        <row r="280">
          <cell r="C280" t="str">
            <v>RAMBUNCIS</v>
          </cell>
          <cell r="G280" t="str">
            <v>BH</v>
          </cell>
          <cell r="H280">
            <v>25000</v>
          </cell>
        </row>
        <row r="281">
          <cell r="C281" t="str">
            <v>LAMSKAR</v>
          </cell>
          <cell r="G281" t="str">
            <v>BH</v>
          </cell>
          <cell r="H281">
            <v>23000</v>
          </cell>
        </row>
        <row r="282">
          <cell r="C282" t="str">
            <v>SEAL KARET</v>
          </cell>
          <cell r="G282" t="str">
            <v>m'</v>
          </cell>
          <cell r="H282">
            <v>3650</v>
          </cell>
        </row>
        <row r="283">
          <cell r="C283" t="str">
            <v>PAKU BAUT</v>
          </cell>
          <cell r="G283" t="str">
            <v>BH</v>
          </cell>
          <cell r="H283">
            <v>58500</v>
          </cell>
        </row>
        <row r="284">
          <cell r="C284" t="str">
            <v>ALUMINIUM FOIL</v>
          </cell>
          <cell r="G284" t="str">
            <v>M2</v>
          </cell>
          <cell r="H284">
            <v>30000</v>
          </cell>
        </row>
        <row r="285">
          <cell r="C285" t="str">
            <v>BAHAN  LAIN - LAIN</v>
          </cell>
        </row>
        <row r="286">
          <cell r="C286" t="str">
            <v>KACA  BENING  5  MM</v>
          </cell>
          <cell r="G286" t="str">
            <v>M2</v>
          </cell>
          <cell r="H286">
            <v>80000</v>
          </cell>
        </row>
        <row r="287">
          <cell r="C287" t="str">
            <v>KACA  BENING 8  MM</v>
          </cell>
          <cell r="G287" t="str">
            <v>M2</v>
          </cell>
          <cell r="H287">
            <v>145000</v>
          </cell>
        </row>
        <row r="288">
          <cell r="C288" t="str">
            <v>KACA  RAYBEN  5  MM</v>
          </cell>
          <cell r="G288" t="str">
            <v>M2</v>
          </cell>
          <cell r="H288">
            <v>96800</v>
          </cell>
        </row>
        <row r="289">
          <cell r="C289" t="str">
            <v>KACA ES 5 mm</v>
          </cell>
          <cell r="G289" t="str">
            <v>M2</v>
          </cell>
          <cell r="H289">
            <v>125500</v>
          </cell>
        </row>
        <row r="290">
          <cell r="C290" t="str">
            <v>KACA ES 12 mm</v>
          </cell>
          <cell r="G290" t="str">
            <v>M2</v>
          </cell>
          <cell r="H290">
            <v>275500</v>
          </cell>
        </row>
        <row r="291">
          <cell r="C291" t="str">
            <v>JENDELA NAKO</v>
          </cell>
          <cell r="G291" t="str">
            <v>BH</v>
          </cell>
          <cell r="H291">
            <v>27500</v>
          </cell>
        </row>
        <row r="292">
          <cell r="C292" t="str">
            <v>VENETIONS BLINDS DAN VERTICAL BLINDS (TIRAI)</v>
          </cell>
          <cell r="G292" t="str">
            <v>M2</v>
          </cell>
          <cell r="H292">
            <v>235000</v>
          </cell>
        </row>
        <row r="293">
          <cell r="C293" t="str">
            <v>ROLLING DOOR</v>
          </cell>
          <cell r="G293" t="str">
            <v>M2</v>
          </cell>
          <cell r="H293">
            <v>350000</v>
          </cell>
        </row>
        <row r="294">
          <cell r="C294" t="str">
            <v>FOLDING GATE BESI</v>
          </cell>
          <cell r="G294" t="str">
            <v>M2</v>
          </cell>
          <cell r="H294">
            <v>460000</v>
          </cell>
        </row>
        <row r="295">
          <cell r="C295" t="str">
            <v>FOLDING GATE PLASTIK/PVC</v>
          </cell>
          <cell r="G295" t="str">
            <v>M2</v>
          </cell>
          <cell r="H295">
            <v>460000</v>
          </cell>
        </row>
        <row r="296">
          <cell r="C296" t="str">
            <v>PAGAR BRC ( 1,2 X 2,4 M )  ø 8 MM</v>
          </cell>
          <cell r="G296" t="str">
            <v>BH</v>
          </cell>
          <cell r="H296">
            <v>240000</v>
          </cell>
        </row>
        <row r="297">
          <cell r="C297" t="str">
            <v>PAGAR BRC ( 1,2 X 2,4 M ) ø 6 MM</v>
          </cell>
          <cell r="G297" t="str">
            <v>BH</v>
          </cell>
          <cell r="H297">
            <v>185000</v>
          </cell>
        </row>
        <row r="298">
          <cell r="C298" t="str">
            <v>BOUWPLANK</v>
          </cell>
          <cell r="G298" t="str">
            <v>M'</v>
          </cell>
          <cell r="H298">
            <v>26000</v>
          </cell>
        </row>
        <row r="299">
          <cell r="C299" t="str">
            <v>SEAL TAPE</v>
          </cell>
          <cell r="G299" t="str">
            <v>BH</v>
          </cell>
          <cell r="H299">
            <v>8500</v>
          </cell>
        </row>
        <row r="300">
          <cell r="C300" t="str">
            <v>KOL-KOLAN</v>
          </cell>
          <cell r="G300" t="str">
            <v>M'</v>
          </cell>
          <cell r="H300">
            <v>75000</v>
          </cell>
        </row>
        <row r="301">
          <cell r="C301" t="str">
            <v>KAWAT DURI (PAGAR)</v>
          </cell>
          <cell r="G301" t="str">
            <v xml:space="preserve">M' </v>
          </cell>
          <cell r="H301">
            <v>4850</v>
          </cell>
        </row>
        <row r="302">
          <cell r="C302" t="str">
            <v>KAWAT LAS</v>
          </cell>
          <cell r="G302" t="str">
            <v xml:space="preserve">M' </v>
          </cell>
          <cell r="H302">
            <v>4850</v>
          </cell>
        </row>
        <row r="303">
          <cell r="C303" t="str">
            <v>KAWAT LAS LISTRIK</v>
          </cell>
          <cell r="G303" t="str">
            <v xml:space="preserve">M' </v>
          </cell>
          <cell r="H303">
            <v>4850</v>
          </cell>
        </row>
        <row r="304">
          <cell r="C304" t="str">
            <v xml:space="preserve">ASPAL </v>
          </cell>
          <cell r="G304" t="str">
            <v>KG</v>
          </cell>
          <cell r="H304">
            <v>12500</v>
          </cell>
        </row>
        <row r="305">
          <cell r="C305" t="str">
            <v>SOLAR</v>
          </cell>
          <cell r="G305" t="str">
            <v>LTR</v>
          </cell>
          <cell r="H305">
            <v>7800</v>
          </cell>
        </row>
        <row r="306">
          <cell r="C306" t="str">
            <v>MINYAK PELUMAS</v>
          </cell>
          <cell r="G306" t="str">
            <v>LTR</v>
          </cell>
          <cell r="H306">
            <v>9000</v>
          </cell>
        </row>
        <row r="307">
          <cell r="C307" t="str">
            <v>MINYAK BEKISTING</v>
          </cell>
          <cell r="G307" t="str">
            <v>LTR</v>
          </cell>
          <cell r="H307">
            <v>10500</v>
          </cell>
        </row>
        <row r="308">
          <cell r="C308" t="str">
            <v>KERANJANG</v>
          </cell>
          <cell r="G308" t="str">
            <v>M'</v>
          </cell>
          <cell r="H308">
            <v>11000</v>
          </cell>
        </row>
        <row r="309">
          <cell r="C309" t="str">
            <v>TIMBRIS</v>
          </cell>
          <cell r="G309" t="str">
            <v>SEWA/HR</v>
          </cell>
          <cell r="H309">
            <v>29150</v>
          </cell>
        </row>
        <row r="310">
          <cell r="C310" t="str">
            <v>EMBER</v>
          </cell>
          <cell r="G310" t="str">
            <v>BH</v>
          </cell>
          <cell r="H310">
            <v>3500</v>
          </cell>
        </row>
        <row r="311">
          <cell r="C311" t="str">
            <v>KASUT KAYU</v>
          </cell>
          <cell r="G311" t="str">
            <v>BH</v>
          </cell>
          <cell r="H311">
            <v>12500</v>
          </cell>
        </row>
        <row r="312">
          <cell r="C312" t="str">
            <v>KOTAK ADUKAN</v>
          </cell>
          <cell r="G312" t="str">
            <v>BH</v>
          </cell>
          <cell r="H312">
            <v>50000</v>
          </cell>
        </row>
        <row r="313">
          <cell r="C313" t="str">
            <v>CETOK</v>
          </cell>
          <cell r="G313" t="str">
            <v>BH</v>
          </cell>
          <cell r="H313">
            <v>17000</v>
          </cell>
        </row>
        <row r="314">
          <cell r="C314" t="str">
            <v>KUAS</v>
          </cell>
          <cell r="G314" t="str">
            <v>BH</v>
          </cell>
          <cell r="H314">
            <v>4500</v>
          </cell>
        </row>
        <row r="315">
          <cell r="C315" t="str">
            <v>SABUN CUCI</v>
          </cell>
          <cell r="G315" t="str">
            <v>KG</v>
          </cell>
          <cell r="H315">
            <v>20000</v>
          </cell>
        </row>
        <row r="322">
          <cell r="G322" t="str">
            <v>SATUAN</v>
          </cell>
          <cell r="H322" t="str">
            <v>UPAH / HARI (Rp)</v>
          </cell>
        </row>
        <row r="324">
          <cell r="C324" t="str">
            <v>MANDOR</v>
          </cell>
          <cell r="G324" t="str">
            <v>ORG</v>
          </cell>
          <cell r="H324">
            <v>75000</v>
          </cell>
        </row>
        <row r="325">
          <cell r="C325" t="str">
            <v>KEPALA TUKANG</v>
          </cell>
          <cell r="G325" t="str">
            <v>ORG</v>
          </cell>
          <cell r="H325">
            <v>70000</v>
          </cell>
        </row>
        <row r="326">
          <cell r="C326" t="str">
            <v>TUKANG BATU</v>
          </cell>
          <cell r="G326" t="str">
            <v>ORG</v>
          </cell>
          <cell r="H326">
            <v>65000</v>
          </cell>
        </row>
        <row r="327">
          <cell r="C327" t="str">
            <v>TUKANG BESI</v>
          </cell>
          <cell r="G327" t="str">
            <v>ORG</v>
          </cell>
          <cell r="H327">
            <v>65000</v>
          </cell>
        </row>
        <row r="328">
          <cell r="C328" t="str">
            <v>TUKANG KAYU</v>
          </cell>
          <cell r="G328" t="str">
            <v>ORG</v>
          </cell>
          <cell r="H328">
            <v>65000</v>
          </cell>
        </row>
        <row r="329">
          <cell r="C329" t="str">
            <v>TUKANG CAT</v>
          </cell>
          <cell r="G329" t="str">
            <v>ORG</v>
          </cell>
          <cell r="H329">
            <v>65000</v>
          </cell>
        </row>
        <row r="330">
          <cell r="C330" t="str">
            <v>PEKERJA</v>
          </cell>
          <cell r="G330" t="str">
            <v>ORG</v>
          </cell>
          <cell r="H330">
            <v>55000</v>
          </cell>
        </row>
        <row r="331">
          <cell r="C331" t="str">
            <v>BURUH TAK TERLATIH</v>
          </cell>
          <cell r="G331" t="str">
            <v>ORG</v>
          </cell>
          <cell r="H331">
            <v>55000</v>
          </cell>
        </row>
        <row r="332">
          <cell r="C332" t="str">
            <v>OPERATOR TERLATIH</v>
          </cell>
          <cell r="G332" t="str">
            <v>ORG</v>
          </cell>
          <cell r="H332">
            <v>65000</v>
          </cell>
        </row>
        <row r="333">
          <cell r="C333" t="str">
            <v>PEMBANTU OPERATOR</v>
          </cell>
          <cell r="G333" t="str">
            <v>ORG</v>
          </cell>
          <cell r="H333">
            <v>55000</v>
          </cell>
        </row>
        <row r="334">
          <cell r="C334" t="str">
            <v>SOPIR</v>
          </cell>
          <cell r="G334" t="str">
            <v>ORG</v>
          </cell>
          <cell r="H334">
            <v>75000</v>
          </cell>
        </row>
        <row r="335">
          <cell r="C335" t="str">
            <v>PEMBANTU SOPIR</v>
          </cell>
          <cell r="G335" t="str">
            <v>ORG</v>
          </cell>
          <cell r="H335">
            <v>55000</v>
          </cell>
        </row>
        <row r="336">
          <cell r="C336" t="str">
            <v xml:space="preserve">TUKANG ALUMUNIUM </v>
          </cell>
          <cell r="G336" t="str">
            <v>ORG</v>
          </cell>
          <cell r="H336">
            <v>75000</v>
          </cell>
        </row>
        <row r="337">
          <cell r="C337" t="str">
            <v>TUKANG KHUSUS ALUMINIUM</v>
          </cell>
          <cell r="G337" t="str">
            <v>ORG</v>
          </cell>
          <cell r="H337">
            <v>75000</v>
          </cell>
        </row>
        <row r="338">
          <cell r="C338" t="str">
            <v xml:space="preserve">KEPALA TUKANG ALUMUNIUM </v>
          </cell>
          <cell r="G338" t="str">
            <v>ORG</v>
          </cell>
          <cell r="H338">
            <v>85000</v>
          </cell>
        </row>
        <row r="339">
          <cell r="C339" t="str">
            <v>TUKANG LAS KONSTRUKSI</v>
          </cell>
          <cell r="G339" t="str">
            <v>ORG</v>
          </cell>
          <cell r="H339">
            <v>90000</v>
          </cell>
        </row>
        <row r="340">
          <cell r="C340" t="str">
            <v>TUKANG LAS BIASA</v>
          </cell>
          <cell r="G340" t="str">
            <v>ORG</v>
          </cell>
          <cell r="H340">
            <v>75000</v>
          </cell>
        </row>
        <row r="341">
          <cell r="C341" t="str">
            <v>TUKANG LISTRIK</v>
          </cell>
          <cell r="G341" t="str">
            <v>ORG</v>
          </cell>
          <cell r="H341">
            <v>85000</v>
          </cell>
        </row>
        <row r="345">
          <cell r="G345" t="str">
            <v>Pacitan,                     2016</v>
          </cell>
        </row>
        <row r="347">
          <cell r="G347" t="str">
            <v>KEPALA DINAS CIPTA KARYA,</v>
          </cell>
        </row>
        <row r="348">
          <cell r="G348" t="str">
            <v>TATA RUANG DAN KEBERSIHAN</v>
          </cell>
        </row>
        <row r="349">
          <cell r="G349" t="str">
            <v>KABUPATEN PACITAN</v>
          </cell>
        </row>
        <row r="354">
          <cell r="G354" t="str">
            <v>Ir. EDY JUNAN AHMADI, MM</v>
          </cell>
        </row>
        <row r="355">
          <cell r="G355" t="str">
            <v>Pembina Utama Muda</v>
          </cell>
        </row>
        <row r="356">
          <cell r="G356" t="str">
            <v>NIP. 19620626 198703 1 010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PK"/>
      <sheetName val="Rekap Analis"/>
      <sheetName val="Bahan Bawah"/>
      <sheetName val="Bahan Atas"/>
      <sheetName val="Upah"/>
      <sheetName val="Analis Atas"/>
      <sheetName val="Analis Atas SNI"/>
      <sheetName val="Analis Bawah"/>
      <sheetName val="Analis Bawah SNI"/>
    </sheetNames>
    <sheetDataSet>
      <sheetData sheetId="0">
        <row r="16">
          <cell r="D16" t="str">
            <v>Tukang</v>
          </cell>
          <cell r="F16" t="str">
            <v>1 Oh</v>
          </cell>
          <cell r="H16">
            <v>27500</v>
          </cell>
        </row>
        <row r="17">
          <cell r="D17" t="str">
            <v xml:space="preserve">Kepala Tukang </v>
          </cell>
          <cell r="F17" t="str">
            <v>1 Oh</v>
          </cell>
          <cell r="H17">
            <v>30000</v>
          </cell>
        </row>
        <row r="18">
          <cell r="D18" t="str">
            <v>Pekerja / Buruh tak terlatih</v>
          </cell>
          <cell r="F18" t="str">
            <v>1 Oh</v>
          </cell>
          <cell r="H18">
            <v>20000</v>
          </cell>
        </row>
        <row r="19">
          <cell r="D19" t="str">
            <v>Mandor</v>
          </cell>
          <cell r="F19" t="str">
            <v>1 Oh</v>
          </cell>
          <cell r="H19">
            <v>32500</v>
          </cell>
        </row>
        <row r="20">
          <cell r="D20" t="str">
            <v>Mekanik semi terlatih</v>
          </cell>
          <cell r="F20" t="str">
            <v>1 Oh</v>
          </cell>
          <cell r="H20">
            <v>22500</v>
          </cell>
        </row>
        <row r="21">
          <cell r="D21" t="str">
            <v>Buruh terlatih</v>
          </cell>
          <cell r="F21" t="str">
            <v>1 Oh</v>
          </cell>
          <cell r="H21">
            <v>25000</v>
          </cell>
        </row>
        <row r="22">
          <cell r="D22" t="str">
            <v>Buruh semi  terlatih</v>
          </cell>
          <cell r="F22" t="str">
            <v>1 Oh</v>
          </cell>
          <cell r="H22">
            <v>22500</v>
          </cell>
        </row>
        <row r="23">
          <cell r="D23" t="str">
            <v>Operator terlatih</v>
          </cell>
          <cell r="F23" t="str">
            <v>1 Oh</v>
          </cell>
          <cell r="H23">
            <v>27500</v>
          </cell>
        </row>
        <row r="24">
          <cell r="D24" t="str">
            <v>Operator semi  terlatih</v>
          </cell>
          <cell r="F24" t="str">
            <v>1 Oh</v>
          </cell>
          <cell r="H24">
            <v>22500</v>
          </cell>
        </row>
        <row r="25">
          <cell r="D25" t="str">
            <v>Pembantu operator</v>
          </cell>
          <cell r="F25" t="str">
            <v>1 Oh</v>
          </cell>
          <cell r="H25">
            <v>20000</v>
          </cell>
        </row>
        <row r="26">
          <cell r="D26" t="str">
            <v xml:space="preserve">Sopir </v>
          </cell>
          <cell r="F26" t="str">
            <v>1 Oh</v>
          </cell>
          <cell r="H26">
            <v>27500</v>
          </cell>
        </row>
        <row r="27">
          <cell r="D27" t="str">
            <v>Mekanik  terlatih</v>
          </cell>
          <cell r="F27" t="str">
            <v>1 Oh</v>
          </cell>
          <cell r="H27">
            <v>27500</v>
          </cell>
        </row>
        <row r="28">
          <cell r="D28" t="str">
            <v>Pembantu  Sopir</v>
          </cell>
          <cell r="F28" t="str">
            <v>1 Oh</v>
          </cell>
          <cell r="H28">
            <v>20000</v>
          </cell>
        </row>
        <row r="30">
          <cell r="D30" t="str">
            <v>BAHAN / MATERIAL</v>
          </cell>
        </row>
        <row r="31">
          <cell r="D31" t="str">
            <v>Tanah urug</v>
          </cell>
          <cell r="F31" t="str">
            <v>M3</v>
          </cell>
          <cell r="H31">
            <v>30000</v>
          </cell>
        </row>
        <row r="32">
          <cell r="D32" t="str">
            <v>Tanah liat</v>
          </cell>
          <cell r="F32" t="str">
            <v>M3</v>
          </cell>
          <cell r="H32">
            <v>30000</v>
          </cell>
        </row>
        <row r="33">
          <cell r="D33" t="str">
            <v>Pasir Urug</v>
          </cell>
          <cell r="F33" t="str">
            <v>M3</v>
          </cell>
          <cell r="H33">
            <v>35000</v>
          </cell>
        </row>
        <row r="34">
          <cell r="D34" t="str">
            <v xml:space="preserve">Pasir pasang / beton </v>
          </cell>
          <cell r="F34" t="str">
            <v>M3</v>
          </cell>
          <cell r="H34">
            <v>50000</v>
          </cell>
        </row>
        <row r="35">
          <cell r="D35" t="str">
            <v>Sirtu Urug</v>
          </cell>
          <cell r="F35" t="str">
            <v>M3</v>
          </cell>
          <cell r="H35">
            <v>45000</v>
          </cell>
        </row>
        <row r="36">
          <cell r="D36" t="str">
            <v>Sirtu  royalti</v>
          </cell>
          <cell r="F36" t="str">
            <v>M3</v>
          </cell>
          <cell r="H36">
            <v>32500</v>
          </cell>
        </row>
        <row r="38">
          <cell r="D38" t="str">
            <v>Batu pecah 5-7 cm</v>
          </cell>
          <cell r="F38" t="str">
            <v>M3</v>
          </cell>
          <cell r="H38">
            <v>90000</v>
          </cell>
        </row>
        <row r="39">
          <cell r="D39" t="str">
            <v>Batu pecah 3-5 cm</v>
          </cell>
          <cell r="F39" t="str">
            <v>M3</v>
          </cell>
          <cell r="H39">
            <v>95000</v>
          </cell>
        </row>
        <row r="40">
          <cell r="D40" t="str">
            <v>Batu pecah 2-3 cm</v>
          </cell>
          <cell r="F40" t="str">
            <v>M3</v>
          </cell>
          <cell r="H40">
            <v>110000</v>
          </cell>
        </row>
        <row r="41">
          <cell r="D41" t="str">
            <v>Batu pecah 1-2 cm</v>
          </cell>
          <cell r="F41" t="str">
            <v>M3</v>
          </cell>
          <cell r="H41">
            <v>145000</v>
          </cell>
        </row>
        <row r="42">
          <cell r="D42" t="str">
            <v>Batu pecah 0,5-1 cm</v>
          </cell>
          <cell r="F42" t="str">
            <v>M3</v>
          </cell>
          <cell r="H42">
            <v>150000</v>
          </cell>
        </row>
        <row r="43">
          <cell r="D43" t="str">
            <v xml:space="preserve">Batu Kali / batu belah, 15 - 20 cm </v>
          </cell>
          <cell r="F43" t="str">
            <v>M3</v>
          </cell>
          <cell r="H43">
            <v>86600</v>
          </cell>
        </row>
        <row r="44">
          <cell r="D44" t="str">
            <v>Batu Bata / Merah</v>
          </cell>
          <cell r="F44" t="str">
            <v>Bj</v>
          </cell>
          <cell r="H44">
            <v>230</v>
          </cell>
        </row>
        <row r="45">
          <cell r="D45" t="str">
            <v>Bataco</v>
          </cell>
          <cell r="F45" t="str">
            <v>Bh</v>
          </cell>
          <cell r="H45">
            <v>1500</v>
          </cell>
        </row>
        <row r="46">
          <cell r="D46" t="str">
            <v>Batu putih / gunung</v>
          </cell>
          <cell r="F46" t="str">
            <v>M3</v>
          </cell>
          <cell r="H46">
            <v>75000</v>
          </cell>
        </row>
        <row r="47">
          <cell r="D47" t="str">
            <v>Batu marmo  biasa</v>
          </cell>
          <cell r="F47" t="str">
            <v>M2</v>
          </cell>
          <cell r="H47">
            <v>60000</v>
          </cell>
        </row>
        <row r="48">
          <cell r="D48" t="str">
            <v>Batu  marmo  warna</v>
          </cell>
          <cell r="F48" t="str">
            <v>M2</v>
          </cell>
          <cell r="H48">
            <v>70000</v>
          </cell>
        </row>
        <row r="49">
          <cell r="D49" t="str">
            <v xml:space="preserve">Semen Merah </v>
          </cell>
          <cell r="F49" t="str">
            <v>M3</v>
          </cell>
          <cell r="H49">
            <v>70000</v>
          </cell>
        </row>
        <row r="50">
          <cell r="D50" t="str">
            <v>Semen Putih / warna</v>
          </cell>
          <cell r="F50" t="str">
            <v>Kg</v>
          </cell>
          <cell r="H50">
            <v>1500</v>
          </cell>
        </row>
        <row r="51">
          <cell r="D51" t="str">
            <v>PC / Portland cement, Gresik</v>
          </cell>
          <cell r="F51" t="str">
            <v>Kg</v>
          </cell>
          <cell r="H51">
            <v>750</v>
          </cell>
        </row>
        <row r="52">
          <cell r="D52" t="str">
            <v>Kapur Batu</v>
          </cell>
          <cell r="F52" t="str">
            <v>M3</v>
          </cell>
          <cell r="H52">
            <v>400000</v>
          </cell>
        </row>
        <row r="53">
          <cell r="D53" t="str">
            <v xml:space="preserve"> Kayu Jati Balok Lokal, kualitas baik</v>
          </cell>
          <cell r="F53" t="str">
            <v>M3</v>
          </cell>
          <cell r="H53">
            <v>8500000</v>
          </cell>
        </row>
        <row r="54">
          <cell r="D54" t="str">
            <v xml:space="preserve"> Kayu Kamper Balok</v>
          </cell>
          <cell r="F54" t="str">
            <v>M3</v>
          </cell>
          <cell r="H54">
            <v>3850000</v>
          </cell>
        </row>
        <row r="55">
          <cell r="D55" t="str">
            <v xml:space="preserve"> Kayu Kruing Balok</v>
          </cell>
          <cell r="F55" t="str">
            <v>M3</v>
          </cell>
          <cell r="H55">
            <v>2500000</v>
          </cell>
        </row>
        <row r="56">
          <cell r="D56" t="str">
            <v xml:space="preserve"> Kayu Balau Balok</v>
          </cell>
          <cell r="F56" t="str">
            <v>M3</v>
          </cell>
          <cell r="H56">
            <v>3600000</v>
          </cell>
        </row>
        <row r="57">
          <cell r="D57" t="str">
            <v xml:space="preserve"> Kayu Meranti Balok</v>
          </cell>
          <cell r="F57" t="str">
            <v>M3</v>
          </cell>
          <cell r="H57">
            <v>1750000</v>
          </cell>
        </row>
        <row r="58">
          <cell r="D58" t="str">
            <v>Balok Kayu Tahun ( Mauni/Mindi/Sengon Tekik)</v>
          </cell>
          <cell r="F58" t="str">
            <v>M3</v>
          </cell>
          <cell r="H58">
            <v>1250000</v>
          </cell>
        </row>
        <row r="59">
          <cell r="D59" t="str">
            <v>Kayu jati papan lokal</v>
          </cell>
          <cell r="F59" t="str">
            <v>M3</v>
          </cell>
          <cell r="H59">
            <v>9500000</v>
          </cell>
        </row>
        <row r="60">
          <cell r="D60" t="str">
            <v>Kayu Kamper papan</v>
          </cell>
          <cell r="F60" t="str">
            <v>M3</v>
          </cell>
          <cell r="H60">
            <v>4100000</v>
          </cell>
        </row>
        <row r="61">
          <cell r="D61" t="str">
            <v>Kayu Kruing Papan</v>
          </cell>
          <cell r="F61" t="str">
            <v>M3</v>
          </cell>
          <cell r="H61">
            <v>2850000</v>
          </cell>
        </row>
        <row r="62">
          <cell r="D62" t="str">
            <v>Kayu Balau Papan</v>
          </cell>
          <cell r="F62" t="str">
            <v>M3</v>
          </cell>
          <cell r="H62">
            <v>4000000</v>
          </cell>
        </row>
        <row r="63">
          <cell r="D63" t="str">
            <v>Kayu Meranti Papan</v>
          </cell>
          <cell r="F63" t="str">
            <v>M3</v>
          </cell>
          <cell r="H63">
            <v>1900000</v>
          </cell>
        </row>
        <row r="64">
          <cell r="D64" t="str">
            <v>Kayu Tahun papan ( Mauni/Mindi/Sengon Tekik)</v>
          </cell>
          <cell r="F64" t="str">
            <v>M3</v>
          </cell>
          <cell r="H64">
            <v>1600000</v>
          </cell>
        </row>
        <row r="65">
          <cell r="D65" t="str">
            <v>Dolken Kayu jati lokal dia 10cm -15 cm, pjg = 3 m</v>
          </cell>
          <cell r="F65" t="str">
            <v>Btg</v>
          </cell>
          <cell r="H65">
            <v>85000</v>
          </cell>
        </row>
        <row r="66">
          <cell r="D66" t="str">
            <v>List Eternit ( kayu )</v>
          </cell>
          <cell r="F66" t="str">
            <v>M'</v>
          </cell>
          <cell r="H66">
            <v>3000</v>
          </cell>
        </row>
        <row r="67">
          <cell r="D67" t="str">
            <v>Besi Beton /  tulangan beton</v>
          </cell>
          <cell r="F67" t="str">
            <v>Kg</v>
          </cell>
          <cell r="H67">
            <v>7500</v>
          </cell>
        </row>
        <row r="68">
          <cell r="D68" t="str">
            <v>Kawat Beton / bendraat</v>
          </cell>
          <cell r="F68" t="str">
            <v>Kg</v>
          </cell>
          <cell r="H68">
            <v>6750</v>
          </cell>
        </row>
        <row r="69">
          <cell r="D69" t="str">
            <v xml:space="preserve">Besi plat  </v>
          </cell>
          <cell r="F69" t="str">
            <v>Kg</v>
          </cell>
          <cell r="H69">
            <v>8500</v>
          </cell>
        </row>
        <row r="70">
          <cell r="D70" t="str">
            <v xml:space="preserve">Teralis Besi </v>
          </cell>
          <cell r="F70" t="str">
            <v>M2</v>
          </cell>
          <cell r="H70">
            <v>150000</v>
          </cell>
        </row>
        <row r="71">
          <cell r="D71" t="str">
            <v>Besi Beugel/Baut</v>
          </cell>
          <cell r="F71" t="str">
            <v>Kg</v>
          </cell>
          <cell r="H71">
            <v>7500</v>
          </cell>
        </row>
        <row r="72">
          <cell r="D72" t="str">
            <v>Kawat Duri</v>
          </cell>
          <cell r="F72" t="str">
            <v>M'</v>
          </cell>
          <cell r="H72">
            <v>3500</v>
          </cell>
        </row>
        <row r="73">
          <cell r="D73" t="str">
            <v>Kawat Harmonika</v>
          </cell>
          <cell r="F73" t="str">
            <v>M2</v>
          </cell>
          <cell r="H73">
            <v>17500</v>
          </cell>
        </row>
        <row r="74">
          <cell r="D74" t="str">
            <v>Kawat Nyamuk aluminium</v>
          </cell>
          <cell r="F74" t="str">
            <v>M2</v>
          </cell>
          <cell r="H74">
            <v>20000</v>
          </cell>
        </row>
        <row r="75">
          <cell r="D75" t="str">
            <v>Rel pintu  dorong</v>
          </cell>
          <cell r="F75" t="str">
            <v>Unit</v>
          </cell>
          <cell r="H75">
            <v>100000</v>
          </cell>
        </row>
        <row r="76">
          <cell r="D76" t="str">
            <v>Roling Door  aluminium</v>
          </cell>
          <cell r="F76" t="str">
            <v>M2</v>
          </cell>
          <cell r="H76">
            <v>225000</v>
          </cell>
        </row>
        <row r="77">
          <cell r="D77" t="str">
            <v>Pintu aluminium</v>
          </cell>
          <cell r="F77" t="str">
            <v>M2</v>
          </cell>
          <cell r="H77">
            <v>250000</v>
          </cell>
        </row>
        <row r="78">
          <cell r="D78" t="str">
            <v>Pintu besi lipat</v>
          </cell>
          <cell r="F78" t="str">
            <v>M2</v>
          </cell>
          <cell r="H78">
            <v>275000</v>
          </cell>
        </row>
        <row r="79">
          <cell r="D79" t="str">
            <v>Pintu besi baja</v>
          </cell>
          <cell r="F79" t="str">
            <v>M2</v>
          </cell>
          <cell r="H79">
            <v>275000</v>
          </cell>
        </row>
        <row r="80">
          <cell r="D80" t="str">
            <v>Baja Profil</v>
          </cell>
          <cell r="F80" t="str">
            <v>Kg</v>
          </cell>
          <cell r="H80">
            <v>10000</v>
          </cell>
        </row>
        <row r="81">
          <cell r="D81" t="str">
            <v>Kawat ayaman  bronjong galvanis</v>
          </cell>
          <cell r="F81" t="str">
            <v>Kg</v>
          </cell>
          <cell r="H81">
            <v>9550</v>
          </cell>
        </row>
        <row r="82">
          <cell r="D82" t="str">
            <v>Baja  L</v>
          </cell>
          <cell r="F82" t="str">
            <v>Kg</v>
          </cell>
          <cell r="H82">
            <v>9000</v>
          </cell>
        </row>
        <row r="83">
          <cell r="D83" t="str">
            <v>Kran Dia  1/2 "</v>
          </cell>
          <cell r="F83" t="str">
            <v>Bh</v>
          </cell>
          <cell r="H83">
            <v>12000</v>
          </cell>
        </row>
        <row r="84">
          <cell r="D84" t="str">
            <v>Kran Dia  3/4 "</v>
          </cell>
          <cell r="F84" t="str">
            <v>Bh</v>
          </cell>
          <cell r="H84">
            <v>16500</v>
          </cell>
        </row>
        <row r="85">
          <cell r="D85" t="str">
            <v>Stop Kran Dia  1/2 "</v>
          </cell>
          <cell r="F85" t="str">
            <v>Bh</v>
          </cell>
          <cell r="H85">
            <v>20000</v>
          </cell>
        </row>
        <row r="86">
          <cell r="D86" t="str">
            <v>Stop Kran Dia  3/4 "</v>
          </cell>
          <cell r="F86" t="str">
            <v>Bh</v>
          </cell>
          <cell r="H86">
            <v>25000</v>
          </cell>
        </row>
        <row r="87">
          <cell r="D87" t="str">
            <v>Stop Kran Dia  1 "</v>
          </cell>
          <cell r="F87" t="str">
            <v>Bh</v>
          </cell>
          <cell r="H87">
            <v>30000</v>
          </cell>
        </row>
        <row r="88">
          <cell r="D88" t="str">
            <v>Pipa PVC  AW Dia 1/2 "</v>
          </cell>
          <cell r="F88" t="str">
            <v>M'</v>
          </cell>
          <cell r="H88">
            <v>3000</v>
          </cell>
        </row>
        <row r="89">
          <cell r="D89" t="str">
            <v>Pipa PVC  AW Dia 3/4 "</v>
          </cell>
          <cell r="F89" t="str">
            <v>M'</v>
          </cell>
          <cell r="H89">
            <v>3500</v>
          </cell>
        </row>
        <row r="90">
          <cell r="D90" t="str">
            <v>Pipa PVC  AW Dia 1 "</v>
          </cell>
          <cell r="F90" t="str">
            <v>M'</v>
          </cell>
          <cell r="H90">
            <v>5000</v>
          </cell>
        </row>
        <row r="91">
          <cell r="D91" t="str">
            <v>Pipa PVC  AW Dia 1,5 "</v>
          </cell>
          <cell r="F91" t="str">
            <v>M'</v>
          </cell>
          <cell r="H91">
            <v>6500</v>
          </cell>
        </row>
        <row r="92">
          <cell r="D92" t="str">
            <v>Pipa PVC  AW Dia 2 "</v>
          </cell>
          <cell r="F92" t="str">
            <v>M'</v>
          </cell>
          <cell r="H92">
            <v>7000</v>
          </cell>
        </row>
        <row r="93">
          <cell r="D93" t="str">
            <v>Pipa PVC  AW Dia 3 "</v>
          </cell>
          <cell r="F93" t="str">
            <v>M'</v>
          </cell>
          <cell r="H93">
            <v>14000</v>
          </cell>
        </row>
        <row r="94">
          <cell r="D94" t="str">
            <v>Pipa PVC  AW Dia 4 "</v>
          </cell>
          <cell r="F94" t="str">
            <v>M'</v>
          </cell>
          <cell r="H94">
            <v>20000</v>
          </cell>
        </row>
        <row r="95">
          <cell r="D95" t="str">
            <v>Pipa Galvanis  Dia 1/2 "</v>
          </cell>
          <cell r="F95" t="str">
            <v>M'</v>
          </cell>
          <cell r="H95">
            <v>12000</v>
          </cell>
        </row>
        <row r="96">
          <cell r="D96" t="str">
            <v>Pipa Galvanis  Dia 3/4 "</v>
          </cell>
          <cell r="F96" t="str">
            <v>M'</v>
          </cell>
          <cell r="H96">
            <v>16200</v>
          </cell>
        </row>
        <row r="97">
          <cell r="D97" t="str">
            <v>Pipa Galvanis  Dia 1 "</v>
          </cell>
          <cell r="F97" t="str">
            <v>M'</v>
          </cell>
          <cell r="H97">
            <v>19800</v>
          </cell>
        </row>
        <row r="98">
          <cell r="D98" t="str">
            <v>Pipa Galvanis  Dia 1,5 "</v>
          </cell>
          <cell r="F98" t="str">
            <v>M'</v>
          </cell>
          <cell r="H98">
            <v>40800</v>
          </cell>
        </row>
        <row r="99">
          <cell r="D99" t="str">
            <v>Pipa Galvanis  Dia 2 "</v>
          </cell>
          <cell r="F99" t="str">
            <v>M'</v>
          </cell>
          <cell r="H99">
            <v>48000</v>
          </cell>
        </row>
        <row r="100">
          <cell r="D100" t="str">
            <v>Pipa Galvanis  Dia 3 "</v>
          </cell>
          <cell r="F100" t="str">
            <v>M'</v>
          </cell>
          <cell r="H100">
            <v>72600</v>
          </cell>
        </row>
        <row r="101">
          <cell r="D101" t="str">
            <v>Pipa Galvanis  Dia 4 "</v>
          </cell>
          <cell r="F101" t="str">
            <v>M'</v>
          </cell>
          <cell r="H101">
            <v>101400</v>
          </cell>
        </row>
        <row r="102">
          <cell r="D102" t="str">
            <v>Pipa Galvanis  Dia 6 "</v>
          </cell>
          <cell r="F102" t="str">
            <v>M'</v>
          </cell>
          <cell r="H102">
            <v>165000</v>
          </cell>
        </row>
        <row r="103">
          <cell r="D103" t="str">
            <v>Pipa Galvanis  Dia 8 "</v>
          </cell>
          <cell r="F103" t="str">
            <v>M'</v>
          </cell>
          <cell r="H103">
            <v>237600</v>
          </cell>
        </row>
        <row r="104">
          <cell r="D104" t="str">
            <v>Pipa Galvanis  Dia 10 "</v>
          </cell>
          <cell r="F104" t="str">
            <v>M'</v>
          </cell>
          <cell r="H104">
            <v>297000</v>
          </cell>
        </row>
        <row r="105">
          <cell r="D105" t="str">
            <v>Pipa Galvanis  Dia 12 "</v>
          </cell>
          <cell r="F105" t="str">
            <v>M'</v>
          </cell>
          <cell r="H105">
            <v>330000</v>
          </cell>
        </row>
        <row r="106">
          <cell r="D106" t="str">
            <v>Buis Beton 1/2 Dia  20 Cm</v>
          </cell>
          <cell r="F106" t="str">
            <v>M'</v>
          </cell>
          <cell r="H106">
            <v>12500</v>
          </cell>
        </row>
        <row r="107">
          <cell r="D107" t="str">
            <v>Buis Beton Dia   20 Cm</v>
          </cell>
          <cell r="F107" t="str">
            <v>M'</v>
          </cell>
          <cell r="H107">
            <v>23000</v>
          </cell>
        </row>
        <row r="108">
          <cell r="D108" t="str">
            <v>Buis Beton 1/2 Dia 30 Cm</v>
          </cell>
          <cell r="F108" t="str">
            <v>M'</v>
          </cell>
          <cell r="H108">
            <v>15000</v>
          </cell>
        </row>
        <row r="109">
          <cell r="D109" t="str">
            <v>Buis Beton Dia 30 Cm</v>
          </cell>
          <cell r="F109" t="str">
            <v>M'</v>
          </cell>
          <cell r="H109">
            <v>30000</v>
          </cell>
        </row>
        <row r="110">
          <cell r="D110" t="str">
            <v>Buis Beton Dia 40 Cm</v>
          </cell>
          <cell r="F110" t="str">
            <v>M'</v>
          </cell>
          <cell r="H110">
            <v>38500</v>
          </cell>
        </row>
        <row r="111">
          <cell r="D111" t="str">
            <v>Buis Beton Dia 50 Cm</v>
          </cell>
          <cell r="F111" t="str">
            <v>M'</v>
          </cell>
          <cell r="H111">
            <v>57000</v>
          </cell>
        </row>
        <row r="112">
          <cell r="D112" t="str">
            <v>Buis Beton Dia 60 Cm</v>
          </cell>
          <cell r="F112" t="str">
            <v>M'</v>
          </cell>
          <cell r="H112">
            <v>65000</v>
          </cell>
        </row>
        <row r="113">
          <cell r="D113" t="str">
            <v>Buis Beton Dia 80 Cm</v>
          </cell>
          <cell r="F113" t="str">
            <v>M'</v>
          </cell>
          <cell r="H113">
            <v>76000</v>
          </cell>
        </row>
        <row r="114">
          <cell r="D114" t="str">
            <v>Buis Beton Dia 100 Cm</v>
          </cell>
          <cell r="F114" t="str">
            <v>M'</v>
          </cell>
          <cell r="H114">
            <v>100000</v>
          </cell>
        </row>
        <row r="115">
          <cell r="D115" t="str">
            <v>Seal Tape</v>
          </cell>
          <cell r="F115" t="str">
            <v>Roll</v>
          </cell>
          <cell r="H115">
            <v>2000</v>
          </cell>
        </row>
        <row r="116">
          <cell r="D116" t="str">
            <v>Ubin Abu-abu Uk. 20Cm x 20Cm</v>
          </cell>
          <cell r="F116" t="str">
            <v>M2</v>
          </cell>
          <cell r="H116">
            <v>19000</v>
          </cell>
        </row>
        <row r="117">
          <cell r="D117" t="str">
            <v>Ubin Teraso Uk 30 Cm x 30 Cm</v>
          </cell>
          <cell r="F117" t="str">
            <v>M2</v>
          </cell>
          <cell r="H117">
            <v>25000</v>
          </cell>
        </row>
        <row r="118">
          <cell r="D118" t="str">
            <v>Ubin Wafel Uk 20Cm x 20Cm</v>
          </cell>
          <cell r="F118" t="str">
            <v>M2</v>
          </cell>
          <cell r="H118">
            <v>32000</v>
          </cell>
        </row>
        <row r="119">
          <cell r="D119" t="str">
            <v>Paving Stone abu - abu tebal 6 cm</v>
          </cell>
          <cell r="F119" t="str">
            <v>M2</v>
          </cell>
          <cell r="H119">
            <v>25000</v>
          </cell>
        </row>
        <row r="120">
          <cell r="D120" t="str">
            <v>Paving Stone Warna tebal 6 cm</v>
          </cell>
          <cell r="F120" t="str">
            <v>M2</v>
          </cell>
          <cell r="H120">
            <v>27500</v>
          </cell>
        </row>
        <row r="121">
          <cell r="D121" t="str">
            <v>Paving Stone abu - abu tebal 8 cm</v>
          </cell>
          <cell r="F121" t="str">
            <v>M2</v>
          </cell>
          <cell r="H121">
            <v>30000</v>
          </cell>
        </row>
        <row r="122">
          <cell r="D122" t="str">
            <v>Paving Stone Warna tebal 8 cm</v>
          </cell>
          <cell r="F122" t="str">
            <v>M2</v>
          </cell>
          <cell r="H122">
            <v>32500</v>
          </cell>
        </row>
        <row r="123">
          <cell r="D123" t="str">
            <v>Keramik Arstistik Uk. 10 x 20 cm</v>
          </cell>
          <cell r="F123" t="str">
            <v>M'</v>
          </cell>
          <cell r="H123">
            <v>50000</v>
          </cell>
        </row>
        <row r="124">
          <cell r="D124" t="str">
            <v>Keramik Uk. 20Cm x 20Cm</v>
          </cell>
          <cell r="F124" t="str">
            <v>M2</v>
          </cell>
          <cell r="H124">
            <v>37500</v>
          </cell>
        </row>
        <row r="125">
          <cell r="D125" t="str">
            <v>Keramik putih Uk. 30 cm x 30 cm</v>
          </cell>
          <cell r="F125" t="str">
            <v>M2</v>
          </cell>
          <cell r="H125">
            <v>30000</v>
          </cell>
        </row>
        <row r="126">
          <cell r="D126" t="str">
            <v>Keramik motif Uk. 30 cm x 30 cm</v>
          </cell>
          <cell r="F126" t="str">
            <v>M2</v>
          </cell>
          <cell r="H126">
            <v>37500</v>
          </cell>
        </row>
        <row r="127">
          <cell r="D127" t="str">
            <v>Marmer Hitam</v>
          </cell>
          <cell r="F127" t="str">
            <v>M2</v>
          </cell>
          <cell r="H127">
            <v>90000</v>
          </cell>
        </row>
        <row r="128">
          <cell r="D128" t="str">
            <v>Marmer Putih</v>
          </cell>
          <cell r="F128" t="str">
            <v>M2</v>
          </cell>
          <cell r="H128">
            <v>75000</v>
          </cell>
        </row>
        <row r="129">
          <cell r="D129" t="str">
            <v>Beton Rooster Lokal  abu - abu Uk. 40 x 20 cm</v>
          </cell>
          <cell r="F129" t="str">
            <v>M2</v>
          </cell>
          <cell r="H129">
            <v>75000</v>
          </cell>
        </row>
        <row r="130">
          <cell r="D130" t="str">
            <v>Beton Rooster Lokal  warna</v>
          </cell>
          <cell r="F130" t="str">
            <v>M2</v>
          </cell>
          <cell r="H130">
            <v>77500</v>
          </cell>
        </row>
        <row r="131">
          <cell r="D131" t="str">
            <v>Keramik putih Uk. 40 x 40 cm</v>
          </cell>
          <cell r="F131" t="str">
            <v>M2</v>
          </cell>
          <cell r="H131">
            <v>35000</v>
          </cell>
        </row>
        <row r="132">
          <cell r="D132" t="str">
            <v>Keramik motif Uk. 40 x 40 cm</v>
          </cell>
          <cell r="F132" t="str">
            <v>M2</v>
          </cell>
          <cell r="H132">
            <v>60000</v>
          </cell>
        </row>
        <row r="133">
          <cell r="D133" t="str">
            <v>Batu Bobos</v>
          </cell>
          <cell r="F133" t="str">
            <v>M2</v>
          </cell>
          <cell r="H133">
            <v>60000</v>
          </cell>
        </row>
        <row r="134">
          <cell r="D134" t="str">
            <v>Batu warna ( hias )</v>
          </cell>
          <cell r="F134" t="str">
            <v>Zak</v>
          </cell>
          <cell r="H134">
            <v>55000</v>
          </cell>
        </row>
        <row r="135">
          <cell r="D135" t="str">
            <v>Con block  abu -  abu  tebal  8 Cm</v>
          </cell>
          <cell r="F135" t="str">
            <v>M2</v>
          </cell>
          <cell r="H135">
            <v>40400</v>
          </cell>
        </row>
        <row r="136">
          <cell r="D136" t="str">
            <v>Con block  warna   tebal  8 Cm</v>
          </cell>
          <cell r="F136" t="str">
            <v>M2</v>
          </cell>
          <cell r="H136">
            <v>46200</v>
          </cell>
        </row>
        <row r="137">
          <cell r="D137" t="str">
            <v>Tegel  porselin  dinding   20/25 Cm</v>
          </cell>
          <cell r="F137" t="str">
            <v>M2</v>
          </cell>
          <cell r="H137">
            <v>38500</v>
          </cell>
        </row>
        <row r="138">
          <cell r="D138" t="str">
            <v>Batu Lempeng</v>
          </cell>
          <cell r="F138" t="str">
            <v>M2</v>
          </cell>
          <cell r="H138">
            <v>50000</v>
          </cell>
        </row>
        <row r="139">
          <cell r="D139" t="str">
            <v>Batu plontos  5/7 cm</v>
          </cell>
          <cell r="F139" t="str">
            <v>M3</v>
          </cell>
          <cell r="H139">
            <v>115000</v>
          </cell>
        </row>
        <row r="140">
          <cell r="D140" t="str">
            <v>Genteng Beton</v>
          </cell>
          <cell r="F140" t="str">
            <v>Bh</v>
          </cell>
          <cell r="H140">
            <v>2300</v>
          </cell>
        </row>
        <row r="141">
          <cell r="D141" t="str">
            <v>Genteng Pres  lokal</v>
          </cell>
          <cell r="F141" t="str">
            <v>Bh</v>
          </cell>
          <cell r="H141">
            <v>650</v>
          </cell>
        </row>
        <row r="142">
          <cell r="D142" t="str">
            <v>Genteng pres besar</v>
          </cell>
          <cell r="F142" t="str">
            <v>Bh</v>
          </cell>
          <cell r="H142">
            <v>1300</v>
          </cell>
        </row>
        <row r="143">
          <cell r="D143" t="str">
            <v>Genteng  model karangpilang, lokal</v>
          </cell>
          <cell r="F143" t="str">
            <v>Bh</v>
          </cell>
          <cell r="H143">
            <v>850</v>
          </cell>
        </row>
        <row r="144">
          <cell r="D144" t="str">
            <v>Genteng  Bubung  genteng  MKP</v>
          </cell>
          <cell r="F144" t="str">
            <v>Bh</v>
          </cell>
          <cell r="H144">
            <v>3750</v>
          </cell>
        </row>
        <row r="145">
          <cell r="D145" t="str">
            <v>Genteng Metal</v>
          </cell>
          <cell r="F145" t="str">
            <v>Lbr</v>
          </cell>
          <cell r="H145">
            <v>66000</v>
          </cell>
        </row>
        <row r="146">
          <cell r="D146" t="str">
            <v>Genteng Kaca</v>
          </cell>
          <cell r="F146" t="str">
            <v>Bh</v>
          </cell>
          <cell r="H146">
            <v>5000</v>
          </cell>
        </row>
        <row r="147">
          <cell r="D147" t="str">
            <v>Asbes Gelombang Besar Uk. 305 x 105 x0,5 Cm</v>
          </cell>
          <cell r="F147" t="str">
            <v>Lbr</v>
          </cell>
          <cell r="H147">
            <v>46500</v>
          </cell>
        </row>
        <row r="148">
          <cell r="D148" t="str">
            <v>Harpleks  ( Uk 40 .200. 04 )</v>
          </cell>
          <cell r="F148" t="str">
            <v>Lbr</v>
          </cell>
          <cell r="H148">
            <v>10200</v>
          </cell>
        </row>
        <row r="149">
          <cell r="D149" t="str">
            <v>Asbes Gelombang Kecil  Uk. 1.80 x 105 x0,4 Cm</v>
          </cell>
          <cell r="F149" t="str">
            <v>Lbr</v>
          </cell>
          <cell r="H149">
            <v>38500</v>
          </cell>
        </row>
        <row r="150">
          <cell r="D150" t="str">
            <v>Seng Gelombang Bjls 30 uk 180 x 90 x 0,03Cm</v>
          </cell>
          <cell r="F150" t="str">
            <v>Lbr</v>
          </cell>
          <cell r="H150">
            <v>47000</v>
          </cell>
        </row>
        <row r="151">
          <cell r="D151" t="str">
            <v xml:space="preserve">Seng Gelombang Bjls 20 uk. 180 x 90 x 0,02 cm </v>
          </cell>
          <cell r="F151" t="str">
            <v>Lbr</v>
          </cell>
          <cell r="H151">
            <v>31500</v>
          </cell>
        </row>
        <row r="152">
          <cell r="D152" t="str">
            <v xml:space="preserve">Seng Plat BJLS 30 lebar  0,90 m </v>
          </cell>
          <cell r="F152" t="str">
            <v>M'</v>
          </cell>
          <cell r="H152">
            <v>30800</v>
          </cell>
        </row>
        <row r="153">
          <cell r="D153" t="str">
            <v>Seng Plat BJLS 20  lebar  0,90 m</v>
          </cell>
          <cell r="F153" t="str">
            <v>M'</v>
          </cell>
          <cell r="H153">
            <v>20500</v>
          </cell>
        </row>
        <row r="154">
          <cell r="D154" t="str">
            <v>Atap Sirap  ( Kayu Ulin )</v>
          </cell>
          <cell r="F154" t="str">
            <v>M2</v>
          </cell>
          <cell r="H154">
            <v>84000</v>
          </cell>
        </row>
        <row r="155">
          <cell r="D155" t="str">
            <v>Atap aluminium gelombang</v>
          </cell>
          <cell r="F155" t="str">
            <v>M2</v>
          </cell>
          <cell r="H155">
            <v>84000</v>
          </cell>
        </row>
        <row r="156">
          <cell r="D156" t="str">
            <v>Alumunium foil</v>
          </cell>
          <cell r="F156" t="str">
            <v>M2</v>
          </cell>
          <cell r="H156">
            <v>5400</v>
          </cell>
        </row>
        <row r="157">
          <cell r="D157" t="str">
            <v>Atap sirap Asbes</v>
          </cell>
          <cell r="F157" t="str">
            <v>M2</v>
          </cell>
          <cell r="H157">
            <v>66000</v>
          </cell>
        </row>
        <row r="158">
          <cell r="D158" t="str">
            <v>Bubung asbes gel besar (  Ardek  1Stel 2 Lmbr )</v>
          </cell>
          <cell r="F158" t="str">
            <v>Stel</v>
          </cell>
          <cell r="H158">
            <v>40800</v>
          </cell>
        </row>
        <row r="159">
          <cell r="D159" t="str">
            <v>Bubung asbes gel kecil (  Ardek  1Stel 2 Lmbr )</v>
          </cell>
          <cell r="F159" t="str">
            <v>Stel</v>
          </cell>
          <cell r="H159">
            <v>30000</v>
          </cell>
        </row>
        <row r="160">
          <cell r="D160" t="str">
            <v>Nok atap  genteng  metal</v>
          </cell>
          <cell r="F160" t="str">
            <v>Lbr</v>
          </cell>
          <cell r="H160">
            <v>30000</v>
          </cell>
        </row>
        <row r="161">
          <cell r="D161" t="str">
            <v>Genteng bubung biasa</v>
          </cell>
          <cell r="F161" t="str">
            <v>Bh</v>
          </cell>
          <cell r="H161">
            <v>3500</v>
          </cell>
        </row>
        <row r="162">
          <cell r="D162" t="str">
            <v>Genteng bubung  beton</v>
          </cell>
          <cell r="F162" t="str">
            <v>Bh</v>
          </cell>
          <cell r="H162">
            <v>5000</v>
          </cell>
        </row>
        <row r="163">
          <cell r="D163" t="str">
            <v>Nok Aluminium</v>
          </cell>
          <cell r="F163" t="str">
            <v>M'</v>
          </cell>
          <cell r="H163">
            <v>38500</v>
          </cell>
        </row>
        <row r="164">
          <cell r="D164" t="str">
            <v>Eternit polos (Asbes)</v>
          </cell>
          <cell r="F164" t="str">
            <v>M2</v>
          </cell>
          <cell r="H164">
            <v>7700</v>
          </cell>
        </row>
        <row r="165">
          <cell r="D165" t="str">
            <v>Eternit  kembang</v>
          </cell>
          <cell r="F165" t="str">
            <v>M2</v>
          </cell>
          <cell r="H165">
            <v>8500</v>
          </cell>
        </row>
        <row r="166">
          <cell r="D166" t="str">
            <v>Seng gelombang BJLS 30 uk.305 x 90 x 0,03 Cm</v>
          </cell>
          <cell r="F166" t="str">
            <v>Lbr</v>
          </cell>
          <cell r="H166">
            <v>81000</v>
          </cell>
        </row>
        <row r="167">
          <cell r="D167" t="str">
            <v>Seng gelombang BJLS 20 uk. 305 x 90 x 0,02 cm</v>
          </cell>
          <cell r="F167" t="str">
            <v>Lbr</v>
          </cell>
          <cell r="H167">
            <v>54000</v>
          </cell>
        </row>
        <row r="168">
          <cell r="D168" t="str">
            <v xml:space="preserve">Formika </v>
          </cell>
          <cell r="F168" t="str">
            <v>Lbr</v>
          </cell>
          <cell r="H168">
            <v>162000</v>
          </cell>
        </row>
        <row r="169">
          <cell r="D169" t="str">
            <v>Multiplek 6 mm, uk  1,20 x 2,40 m</v>
          </cell>
          <cell r="F169" t="str">
            <v>Lbr</v>
          </cell>
          <cell r="H169">
            <v>67500</v>
          </cell>
        </row>
        <row r="170">
          <cell r="D170" t="str">
            <v>Multiplek 9 mm, uk. 1,20 x 2,40  m</v>
          </cell>
          <cell r="F170" t="str">
            <v>Lbr</v>
          </cell>
          <cell r="H170">
            <v>101250</v>
          </cell>
        </row>
        <row r="171">
          <cell r="D171" t="str">
            <v>Tripleks tebal  3 mm ( 0.90 x 2.40 ) m</v>
          </cell>
          <cell r="F171" t="str">
            <v>Lbr</v>
          </cell>
          <cell r="H171">
            <v>21000</v>
          </cell>
        </row>
        <row r="172">
          <cell r="D172" t="str">
            <v>Tripleks tebal   4 mm ( 1.20 x 2.40 ) m</v>
          </cell>
          <cell r="F172" t="str">
            <v>Lbr</v>
          </cell>
          <cell r="H172">
            <v>45000</v>
          </cell>
        </row>
        <row r="173">
          <cell r="D173" t="str">
            <v>Tripleks tebal  4 mm ( 0.90 x 2.00 ) m</v>
          </cell>
          <cell r="F173" t="str">
            <v>Lbr</v>
          </cell>
          <cell r="H173">
            <v>28000</v>
          </cell>
        </row>
        <row r="174">
          <cell r="D174" t="str">
            <v>Tripleks tebal  4 mm ( 1.22 x 2.44 ) m</v>
          </cell>
          <cell r="F174" t="str">
            <v>Lbr</v>
          </cell>
          <cell r="H174">
            <v>46500</v>
          </cell>
        </row>
        <row r="175">
          <cell r="D175" t="str">
            <v>Tripleks tebal  4 mm ( 1.10 x 2.10 ) m</v>
          </cell>
          <cell r="F175" t="str">
            <v>Lbr</v>
          </cell>
          <cell r="H175">
            <v>36000</v>
          </cell>
        </row>
        <row r="176">
          <cell r="D176" t="str">
            <v>Tekwood  dilapis aluminium</v>
          </cell>
          <cell r="F176" t="str">
            <v>Lbr</v>
          </cell>
          <cell r="H176">
            <v>84000</v>
          </cell>
        </row>
        <row r="177">
          <cell r="D177" t="str">
            <v>Teakwood ( 122  X   242 ) Cm</v>
          </cell>
          <cell r="F177" t="str">
            <v>Lbr</v>
          </cell>
          <cell r="H177">
            <v>66000</v>
          </cell>
        </row>
        <row r="178">
          <cell r="D178" t="str">
            <v>Naco (Kerangka dan Daun )</v>
          </cell>
          <cell r="F178" t="str">
            <v>M2</v>
          </cell>
          <cell r="H178">
            <v>175000</v>
          </cell>
        </row>
        <row r="179">
          <cell r="D179" t="str">
            <v>Kaca Bening Uk. 3 mm</v>
          </cell>
          <cell r="F179" t="str">
            <v>M2</v>
          </cell>
          <cell r="H179">
            <v>30000</v>
          </cell>
        </row>
        <row r="180">
          <cell r="D180" t="str">
            <v>Kaca Bening Uk. 5 mm</v>
          </cell>
          <cell r="F180" t="str">
            <v>M2</v>
          </cell>
          <cell r="H180">
            <v>40000</v>
          </cell>
        </row>
        <row r="181">
          <cell r="D181" t="str">
            <v>Kaca Ray-band Uk. 5 mm</v>
          </cell>
          <cell r="F181" t="str">
            <v>M2</v>
          </cell>
          <cell r="H181">
            <v>48500</v>
          </cell>
        </row>
        <row r="182">
          <cell r="D182" t="str">
            <v>Kaca  air  5 Cm</v>
          </cell>
          <cell r="F182" t="str">
            <v>M2</v>
          </cell>
          <cell r="H182">
            <v>48500</v>
          </cell>
        </row>
        <row r="183">
          <cell r="D183" t="str">
            <v>Glass block</v>
          </cell>
          <cell r="F183" t="str">
            <v>Bj</v>
          </cell>
          <cell r="H183">
            <v>16500</v>
          </cell>
        </row>
        <row r="184">
          <cell r="D184" t="str">
            <v>Paku Seng ( Paku payung )</v>
          </cell>
          <cell r="F184" t="str">
            <v>Kg</v>
          </cell>
          <cell r="H184">
            <v>16000</v>
          </cell>
        </row>
        <row r="185">
          <cell r="D185" t="str">
            <v>Paku Asbes</v>
          </cell>
          <cell r="F185" t="str">
            <v>Kg</v>
          </cell>
          <cell r="H185">
            <v>16000</v>
          </cell>
        </row>
        <row r="186">
          <cell r="D186" t="str">
            <v>Paku Kait  ( pancing )</v>
          </cell>
          <cell r="F186" t="str">
            <v>Bh</v>
          </cell>
          <cell r="H186">
            <v>600</v>
          </cell>
        </row>
        <row r="187">
          <cell r="D187" t="str">
            <v>Paku Sumbat</v>
          </cell>
          <cell r="F187" t="str">
            <v>Bh</v>
          </cell>
          <cell r="H187">
            <v>600</v>
          </cell>
        </row>
        <row r="188">
          <cell r="D188" t="str">
            <v>Paku Sekrup</v>
          </cell>
          <cell r="F188" t="str">
            <v>Bh</v>
          </cell>
          <cell r="H188">
            <v>120</v>
          </cell>
        </row>
        <row r="189">
          <cell r="D189" t="str">
            <v>Paku  biasa</v>
          </cell>
          <cell r="F189" t="str">
            <v>Kg</v>
          </cell>
          <cell r="H189">
            <v>7500</v>
          </cell>
        </row>
        <row r="190">
          <cell r="D190" t="str">
            <v>Paku beton</v>
          </cell>
          <cell r="F190" t="str">
            <v>Kg</v>
          </cell>
          <cell r="H190">
            <v>18000</v>
          </cell>
        </row>
        <row r="191">
          <cell r="D191" t="str">
            <v xml:space="preserve">Engsel Pintu  (Arch )  nylon </v>
          </cell>
          <cell r="F191" t="str">
            <v>Bh</v>
          </cell>
          <cell r="H191">
            <v>6600</v>
          </cell>
        </row>
        <row r="192">
          <cell r="D192" t="str">
            <v>Engsel Jendela  (Arch )</v>
          </cell>
          <cell r="F192" t="str">
            <v>Bh</v>
          </cell>
          <cell r="H192">
            <v>4800</v>
          </cell>
        </row>
        <row r="193">
          <cell r="D193" t="str">
            <v>Engsel Pintu  (  H  )</v>
          </cell>
          <cell r="F193" t="str">
            <v>Bh</v>
          </cell>
          <cell r="H193">
            <v>4800</v>
          </cell>
        </row>
        <row r="194">
          <cell r="D194" t="str">
            <v>Engsel Jendela  (  H )</v>
          </cell>
          <cell r="F194" t="str">
            <v>Bh</v>
          </cell>
          <cell r="H194">
            <v>4200</v>
          </cell>
        </row>
        <row r="195">
          <cell r="D195" t="str">
            <v>Grendel Pintu  ( Alfa )</v>
          </cell>
          <cell r="F195" t="str">
            <v>Bh</v>
          </cell>
          <cell r="H195">
            <v>4200</v>
          </cell>
        </row>
        <row r="196">
          <cell r="D196" t="str">
            <v>Grendel Pintu  Panjang ( sespen )</v>
          </cell>
          <cell r="F196" t="str">
            <v>Bh</v>
          </cell>
          <cell r="H196">
            <v>9000</v>
          </cell>
        </row>
        <row r="197">
          <cell r="D197" t="str">
            <v>Slot ( Kunci-kunci pintu  ) lokal</v>
          </cell>
          <cell r="F197" t="str">
            <v>Bh</v>
          </cell>
          <cell r="H197">
            <v>60600</v>
          </cell>
        </row>
        <row r="198">
          <cell r="D198" t="str">
            <v>Hak Angin</v>
          </cell>
          <cell r="F198" t="str">
            <v>Set</v>
          </cell>
          <cell r="H198">
            <v>7200</v>
          </cell>
        </row>
        <row r="199">
          <cell r="D199" t="str">
            <v>Cat Tembok Decolyd</v>
          </cell>
          <cell r="F199" t="str">
            <v>Kg</v>
          </cell>
          <cell r="H199">
            <v>9500</v>
          </cell>
        </row>
        <row r="200">
          <cell r="D200" t="str">
            <v>Plamur Tembok</v>
          </cell>
          <cell r="F200" t="str">
            <v>Kg</v>
          </cell>
          <cell r="H200">
            <v>3500</v>
          </cell>
        </row>
        <row r="201">
          <cell r="D201" t="str">
            <v>Cat Kayu Emco</v>
          </cell>
          <cell r="F201" t="str">
            <v>Kg</v>
          </cell>
          <cell r="H201">
            <v>33000</v>
          </cell>
        </row>
        <row r="202">
          <cell r="D202" t="str">
            <v>Dempul Kayu</v>
          </cell>
          <cell r="F202" t="str">
            <v>Kg</v>
          </cell>
          <cell r="H202">
            <v>10000</v>
          </cell>
        </row>
        <row r="203">
          <cell r="D203" t="str">
            <v>Cat Meny  kayu</v>
          </cell>
          <cell r="F203" t="str">
            <v>Kg</v>
          </cell>
          <cell r="H203">
            <v>9500</v>
          </cell>
        </row>
        <row r="204">
          <cell r="D204" t="str">
            <v>Minyak Cat / Thiner  B</v>
          </cell>
          <cell r="F204" t="str">
            <v>Ltr</v>
          </cell>
          <cell r="H204">
            <v>4500</v>
          </cell>
        </row>
        <row r="205">
          <cell r="D205" t="str">
            <v>Minyak Cat / Thiner  A</v>
          </cell>
          <cell r="F205" t="str">
            <v>Ltr</v>
          </cell>
          <cell r="H205">
            <v>13500</v>
          </cell>
        </row>
        <row r="206">
          <cell r="D206" t="str">
            <v>Residu ( Ter )</v>
          </cell>
          <cell r="F206" t="str">
            <v>Ltr</v>
          </cell>
          <cell r="H206">
            <v>3500</v>
          </cell>
        </row>
        <row r="207">
          <cell r="D207" t="str">
            <v>Teak oil</v>
          </cell>
          <cell r="F207" t="str">
            <v>Ltr</v>
          </cell>
          <cell r="H207">
            <v>4620</v>
          </cell>
        </row>
        <row r="208">
          <cell r="D208" t="str">
            <v>Kertas gosok ( rempelas )</v>
          </cell>
          <cell r="F208" t="str">
            <v>Lbr</v>
          </cell>
          <cell r="H208">
            <v>2500</v>
          </cell>
        </row>
        <row r="209">
          <cell r="D209" t="str">
            <v>Vernis</v>
          </cell>
          <cell r="F209" t="str">
            <v>Ltr</v>
          </cell>
          <cell r="H209">
            <v>11000</v>
          </cell>
        </row>
        <row r="210">
          <cell r="D210" t="str">
            <v xml:space="preserve">Politur </v>
          </cell>
          <cell r="F210" t="str">
            <v>Ltr</v>
          </cell>
          <cell r="H210">
            <v>23400</v>
          </cell>
        </row>
        <row r="211">
          <cell r="D211" t="str">
            <v>Lem  ( Kayu + Tembok )</v>
          </cell>
          <cell r="F211" t="str">
            <v>Kg</v>
          </cell>
          <cell r="H211">
            <v>8000</v>
          </cell>
        </row>
        <row r="212">
          <cell r="D212" t="str">
            <v>Kuas Eterna  4 "</v>
          </cell>
          <cell r="F212" t="str">
            <v>Bj</v>
          </cell>
          <cell r="H212">
            <v>10000</v>
          </cell>
        </row>
        <row r="213">
          <cell r="D213" t="str">
            <v>Soda api</v>
          </cell>
          <cell r="F213" t="str">
            <v>Kg</v>
          </cell>
          <cell r="H213">
            <v>22800</v>
          </cell>
        </row>
        <row r="214">
          <cell r="D214" t="str">
            <v>Cat  besi</v>
          </cell>
          <cell r="F214" t="str">
            <v>Kg</v>
          </cell>
          <cell r="H214">
            <v>33000</v>
          </cell>
        </row>
        <row r="215">
          <cell r="D215" t="str">
            <v>Cat Meny  besi</v>
          </cell>
          <cell r="F215" t="str">
            <v>Kg</v>
          </cell>
          <cell r="H215">
            <v>11600</v>
          </cell>
        </row>
        <row r="216">
          <cell r="D216" t="str">
            <v>Cat  term</v>
          </cell>
          <cell r="F216" t="str">
            <v>Kg</v>
          </cell>
          <cell r="H216">
            <v>27000</v>
          </cell>
        </row>
        <row r="217">
          <cell r="D217" t="str">
            <v>Glass bird</v>
          </cell>
          <cell r="F217" t="str">
            <v>Kg</v>
          </cell>
          <cell r="H217">
            <v>40200</v>
          </cell>
        </row>
        <row r="218">
          <cell r="D218" t="str">
            <v>Plamur  kayu</v>
          </cell>
          <cell r="F218" t="str">
            <v>Kg</v>
          </cell>
          <cell r="H218">
            <v>10000</v>
          </cell>
        </row>
        <row r="219">
          <cell r="D219" t="str">
            <v>Coutting</v>
          </cell>
          <cell r="F219" t="str">
            <v>Ltr</v>
          </cell>
          <cell r="H219">
            <v>50000</v>
          </cell>
        </row>
        <row r="220">
          <cell r="D220" t="str">
            <v>HCL / air keras</v>
          </cell>
          <cell r="F220" t="str">
            <v>Ltr</v>
          </cell>
          <cell r="H220">
            <v>10000</v>
          </cell>
        </row>
        <row r="221">
          <cell r="D221" t="str">
            <v>Solar</v>
          </cell>
          <cell r="F221" t="str">
            <v>Liter</v>
          </cell>
          <cell r="H221">
            <v>2200</v>
          </cell>
        </row>
        <row r="222">
          <cell r="D222" t="str">
            <v>Bensin</v>
          </cell>
          <cell r="F222" t="str">
            <v>Liter</v>
          </cell>
          <cell r="H222">
            <v>2400</v>
          </cell>
        </row>
        <row r="223">
          <cell r="D223" t="str">
            <v>Minyak Aspal</v>
          </cell>
          <cell r="F223" t="str">
            <v>Liter</v>
          </cell>
          <cell r="H223">
            <v>2640</v>
          </cell>
        </row>
        <row r="224">
          <cell r="D224" t="str">
            <v>Minyak Flux</v>
          </cell>
          <cell r="F224" t="str">
            <v>Liter</v>
          </cell>
          <cell r="H224">
            <v>3000</v>
          </cell>
        </row>
        <row r="225">
          <cell r="D225" t="str">
            <v>Minyak Tanah</v>
          </cell>
          <cell r="F225" t="str">
            <v>Liter</v>
          </cell>
          <cell r="H225">
            <v>1200</v>
          </cell>
        </row>
        <row r="226">
          <cell r="D226" t="str">
            <v>Minyak Pelumas</v>
          </cell>
          <cell r="F226" t="str">
            <v>Liter</v>
          </cell>
          <cell r="H226">
            <v>1800</v>
          </cell>
        </row>
        <row r="227">
          <cell r="D227" t="str">
            <v>Oli Gardan</v>
          </cell>
          <cell r="F227" t="str">
            <v>Liter</v>
          </cell>
          <cell r="H227">
            <v>30000</v>
          </cell>
        </row>
        <row r="228">
          <cell r="D228" t="str">
            <v>Stempet / Gemuk</v>
          </cell>
          <cell r="F228" t="str">
            <v>Kg</v>
          </cell>
          <cell r="H228">
            <v>20200</v>
          </cell>
        </row>
        <row r="229">
          <cell r="D229" t="str">
            <v>Air diangkut sejauh 3 Km</v>
          </cell>
          <cell r="F229" t="str">
            <v>M3</v>
          </cell>
          <cell r="H229">
            <v>30000</v>
          </cell>
        </row>
        <row r="230">
          <cell r="D230" t="str">
            <v>Bak Mandi teraso</v>
          </cell>
          <cell r="F230" t="str">
            <v>Bh</v>
          </cell>
          <cell r="H230">
            <v>66000</v>
          </cell>
        </row>
        <row r="231">
          <cell r="D231" t="str">
            <v>Bak  cuci  traso</v>
          </cell>
          <cell r="F231" t="str">
            <v>Bh</v>
          </cell>
          <cell r="H231">
            <v>120000</v>
          </cell>
        </row>
        <row r="232">
          <cell r="D232" t="str">
            <v>Tempat Sabun</v>
          </cell>
          <cell r="F232" t="str">
            <v>Bh</v>
          </cell>
          <cell r="H232">
            <v>24000</v>
          </cell>
        </row>
        <row r="233">
          <cell r="D233" t="str">
            <v>Pipa kurasan</v>
          </cell>
          <cell r="F233" t="str">
            <v>Bh</v>
          </cell>
          <cell r="H233">
            <v>19200</v>
          </cell>
        </row>
        <row r="234">
          <cell r="D234" t="str">
            <v>Kloset Jongkok teraso</v>
          </cell>
          <cell r="F234" t="str">
            <v>Bh</v>
          </cell>
          <cell r="H234">
            <v>42000</v>
          </cell>
        </row>
        <row r="235">
          <cell r="D235" t="str">
            <v>Kloset Jongkok Keramik</v>
          </cell>
          <cell r="F235" t="str">
            <v>Bh</v>
          </cell>
          <cell r="H235">
            <v>84000</v>
          </cell>
        </row>
        <row r="236">
          <cell r="D236" t="str">
            <v>Kloset Duduk Keramik</v>
          </cell>
          <cell r="F236" t="str">
            <v>Bh</v>
          </cell>
          <cell r="H236">
            <v>300000</v>
          </cell>
        </row>
        <row r="237">
          <cell r="D237" t="str">
            <v>Kloset Monoblok Lokal</v>
          </cell>
          <cell r="F237" t="str">
            <v>Bh</v>
          </cell>
          <cell r="H237">
            <v>360000</v>
          </cell>
        </row>
        <row r="238">
          <cell r="D238" t="str">
            <v xml:space="preserve">Bak Cuci Tangan Wastafel </v>
          </cell>
          <cell r="F238" t="str">
            <v>Bh</v>
          </cell>
          <cell r="H238">
            <v>396000</v>
          </cell>
        </row>
        <row r="239">
          <cell r="D239" t="str">
            <v>Bak Mandi Fiber glaas, 1.00 m x 1.00 m</v>
          </cell>
          <cell r="F239" t="str">
            <v>Bh</v>
          </cell>
          <cell r="H239">
            <v>350000</v>
          </cell>
        </row>
        <row r="240">
          <cell r="D240" t="str">
            <v>Bak Kip</v>
          </cell>
          <cell r="F240" t="str">
            <v>Bh</v>
          </cell>
          <cell r="H240">
            <v>540000</v>
          </cell>
        </row>
        <row r="241">
          <cell r="D241" t="str">
            <v>Partikel  boord  t = 18 mm (1.22 m x 2.42 m  )</v>
          </cell>
          <cell r="F241" t="str">
            <v>Lbr</v>
          </cell>
          <cell r="H241">
            <v>120000</v>
          </cell>
        </row>
        <row r="242">
          <cell r="D242" t="str">
            <v>Gypsum board  ( 1,2 x 2,4 m )</v>
          </cell>
          <cell r="F242" t="str">
            <v>M2</v>
          </cell>
          <cell r="H242">
            <v>44800</v>
          </cell>
        </row>
        <row r="243">
          <cell r="D243" t="str">
            <v>List Profil kecil  ( gypsum )</v>
          </cell>
          <cell r="F243" t="str">
            <v>M'</v>
          </cell>
          <cell r="H243">
            <v>10200</v>
          </cell>
        </row>
        <row r="244">
          <cell r="D244" t="str">
            <v>List Profil besar ( gypsum )</v>
          </cell>
          <cell r="F244" t="str">
            <v>M'</v>
          </cell>
          <cell r="H244">
            <v>18000</v>
          </cell>
        </row>
        <row r="245">
          <cell r="D245" t="str">
            <v>Bak Cuci Stenlis</v>
          </cell>
          <cell r="F245" t="str">
            <v>M2</v>
          </cell>
          <cell r="H245">
            <v>300000</v>
          </cell>
        </row>
        <row r="246">
          <cell r="D246" t="str">
            <v>Septictank dan Rembesan 6  m3</v>
          </cell>
          <cell r="F246" t="str">
            <v>Bh</v>
          </cell>
          <cell r="H246">
            <v>4200000</v>
          </cell>
        </row>
        <row r="247">
          <cell r="D247" t="str">
            <v>Ijuk</v>
          </cell>
          <cell r="F247" t="str">
            <v>Kg</v>
          </cell>
          <cell r="H247">
            <v>1000</v>
          </cell>
        </row>
        <row r="248">
          <cell r="D248" t="str">
            <v>Aspal kemas</v>
          </cell>
          <cell r="F248" t="str">
            <v>Kg</v>
          </cell>
          <cell r="H248">
            <v>3200</v>
          </cell>
        </row>
        <row r="249">
          <cell r="D249" t="str">
            <v>As-Buton</v>
          </cell>
          <cell r="F249" t="str">
            <v>Ton</v>
          </cell>
          <cell r="H249">
            <v>1320000</v>
          </cell>
        </row>
        <row r="250">
          <cell r="D250" t="str">
            <v>Kayu bakar</v>
          </cell>
          <cell r="F250" t="str">
            <v>M3</v>
          </cell>
          <cell r="H250">
            <v>120000</v>
          </cell>
        </row>
        <row r="251">
          <cell r="D251" t="str">
            <v>Aspal curah</v>
          </cell>
          <cell r="F251" t="str">
            <v>Kg</v>
          </cell>
          <cell r="H251">
            <v>3000</v>
          </cell>
        </row>
        <row r="252">
          <cell r="D252" t="str">
            <v>Grasak</v>
          </cell>
          <cell r="F252" t="str">
            <v>M3</v>
          </cell>
          <cell r="H252">
            <v>50000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Pipe"/>
      <sheetName val="Elektrik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RAB"/>
      <sheetName val="Rekap"/>
      <sheetName val="Jadwal"/>
      <sheetName val="An Alt"/>
      <sheetName val="Persiapan"/>
      <sheetName val="LS-Persiapan"/>
      <sheetName val="teknis-LS"/>
      <sheetName val="Kisdam"/>
      <sheetName val="an-kisdam"/>
      <sheetName val="Metode"/>
      <sheetName val="M.Pemb.Utama"/>
      <sheetName val="BOQ"/>
      <sheetName val="Sub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 refreshError="1">
        <row r="19">
          <cell r="H19">
            <v>3950</v>
          </cell>
        </row>
        <row r="43">
          <cell r="H43">
            <v>990000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sulan Jln (Rutin)"/>
      <sheetName val="Daftar Usulan Jln (Berkala)"/>
      <sheetName val="Daftar Usulan Jln (Rehab)"/>
      <sheetName val="Usulan A"/>
      <sheetName val="Usulan B"/>
      <sheetName val="Sheet2"/>
    </sheetNames>
    <sheetDataSet>
      <sheetData sheetId="0">
        <row r="1">
          <cell r="B1" t="str">
            <v>DAFTAR  INDUK  JARINGAN   JALAN   KABUPATEN</v>
          </cell>
          <cell r="V1" t="str">
            <v>K 1</v>
          </cell>
        </row>
        <row r="2">
          <cell r="B2" t="str">
            <v>YANG MASUK USULAN PEMELIHARAAN RUTIN</v>
          </cell>
        </row>
        <row r="4">
          <cell r="B4" t="str">
            <v xml:space="preserve">P R O P I N S I </v>
          </cell>
          <cell r="D4" t="str">
            <v>: (64)   KALIMANTAN TIMUR</v>
          </cell>
        </row>
        <row r="5">
          <cell r="B5" t="str">
            <v xml:space="preserve">KABUPATEN </v>
          </cell>
          <cell r="D5" t="str">
            <v>: (04)   BULUNGAN</v>
          </cell>
        </row>
        <row r="6">
          <cell r="U6" t="str">
            <v>Halaman  :  1</v>
          </cell>
        </row>
        <row r="7">
          <cell r="B7" t="str">
            <v>PENENTUAN  RUAS  JALAN</v>
          </cell>
          <cell r="K7" t="str">
            <v>KARAKTERISTIK  YANG  ADA</v>
          </cell>
        </row>
        <row r="8">
          <cell r="E8" t="str">
            <v>Titik</v>
          </cell>
          <cell r="F8" t="str">
            <v>Titik</v>
          </cell>
          <cell r="G8" t="str">
            <v>Pan-</v>
          </cell>
          <cell r="H8" t="str">
            <v>Klasi-</v>
          </cell>
          <cell r="I8" t="str">
            <v>Kode</v>
          </cell>
          <cell r="M8" t="str">
            <v>Lebar</v>
          </cell>
          <cell r="N8" t="str">
            <v>Permukaan</v>
          </cell>
          <cell r="P8" t="str">
            <v>Ham-</v>
          </cell>
          <cell r="Q8" t="str">
            <v>Tahun Terakhir</v>
          </cell>
          <cell r="S8" t="str">
            <v>K</v>
          </cell>
        </row>
        <row r="9">
          <cell r="B9" t="str">
            <v>No.</v>
          </cell>
          <cell r="C9" t="str">
            <v>Nama</v>
          </cell>
          <cell r="D9" t="str">
            <v>Nama</v>
          </cell>
          <cell r="E9" t="str">
            <v>Pengenal</v>
          </cell>
          <cell r="F9" t="str">
            <v>Pengenal</v>
          </cell>
          <cell r="G9" t="str">
            <v>jang</v>
          </cell>
          <cell r="H9" t="str">
            <v>fikasi</v>
          </cell>
          <cell r="I9" t="str">
            <v>Status</v>
          </cell>
          <cell r="J9" t="str">
            <v>Termasuk</v>
          </cell>
          <cell r="K9" t="str">
            <v>Panjang Bagian</v>
          </cell>
          <cell r="M9" t="str">
            <v>Perke</v>
          </cell>
          <cell r="N9" t="str">
            <v>Jalan</v>
          </cell>
          <cell r="P9" t="str">
            <v>batan</v>
          </cell>
          <cell r="Q9" t="str">
            <v>Pekerjaan</v>
          </cell>
          <cell r="S9" t="str">
            <v>R</v>
          </cell>
          <cell r="T9" t="str">
            <v>Total LHR</v>
          </cell>
          <cell r="V9" t="str">
            <v>Tanggal</v>
          </cell>
        </row>
        <row r="10">
          <cell r="B10" t="str">
            <v>Ruas</v>
          </cell>
          <cell r="C10" t="str">
            <v>Pangkal  Ruas</v>
          </cell>
          <cell r="D10" t="str">
            <v>Ujung  Ruas</v>
          </cell>
          <cell r="E10" t="str">
            <v>Pangkal</v>
          </cell>
          <cell r="F10" t="str">
            <v>Ujung</v>
          </cell>
          <cell r="G10" t="str">
            <v>Ruas</v>
          </cell>
          <cell r="H10" t="str">
            <v>Ruas</v>
          </cell>
          <cell r="I10" t="str">
            <v>Adm.</v>
          </cell>
          <cell r="J10" t="str">
            <v>Kecamatan</v>
          </cell>
          <cell r="K10" t="str">
            <v>Km</v>
          </cell>
          <cell r="L10" t="str">
            <v>Km</v>
          </cell>
          <cell r="M10" t="str">
            <v>rasan</v>
          </cell>
          <cell r="N10" t="str">
            <v>Tipe</v>
          </cell>
          <cell r="O10" t="str">
            <v>Kon-</v>
          </cell>
          <cell r="P10" t="str">
            <v>Lalu-</v>
          </cell>
          <cell r="S10" t="str">
            <v>L</v>
          </cell>
          <cell r="T10" t="str">
            <v>Kend.</v>
          </cell>
          <cell r="U10" t="str">
            <v>Ekiv.</v>
          </cell>
          <cell r="V10" t="str">
            <v>Perubahan</v>
          </cell>
        </row>
        <row r="11">
          <cell r="G11" t="str">
            <v>(Km)</v>
          </cell>
          <cell r="K11" t="str">
            <v>Awal</v>
          </cell>
          <cell r="L11" t="str">
            <v>Akhir</v>
          </cell>
          <cell r="M11" t="str">
            <v>( m )</v>
          </cell>
          <cell r="O11" t="str">
            <v>disi</v>
          </cell>
          <cell r="P11" t="str">
            <v>lintas</v>
          </cell>
          <cell r="Q11" t="str">
            <v>PK</v>
          </cell>
          <cell r="R11" t="str">
            <v>MP</v>
          </cell>
          <cell r="S11" t="str">
            <v>L</v>
          </cell>
          <cell r="T11" t="str">
            <v>Roda 4</v>
          </cell>
          <cell r="U11" t="str">
            <v>Roda 4</v>
          </cell>
          <cell r="V11" t="str">
            <v>Data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 xml:space="preserve"> 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 xml:space="preserve"> 10.1</v>
          </cell>
          <cell r="L12" t="str">
            <v xml:space="preserve"> 10.2</v>
          </cell>
          <cell r="M12" t="str">
            <v>11</v>
          </cell>
          <cell r="N12" t="str">
            <v>12.1</v>
          </cell>
          <cell r="O12" t="str">
            <v>12.2</v>
          </cell>
          <cell r="P12" t="str">
            <v>13</v>
          </cell>
          <cell r="Q12" t="str">
            <v>14.1</v>
          </cell>
          <cell r="R12" t="str">
            <v>14.2</v>
          </cell>
          <cell r="S12" t="str">
            <v>15</v>
          </cell>
          <cell r="T12" t="str">
            <v>16.1</v>
          </cell>
          <cell r="U12" t="str">
            <v>16.2</v>
          </cell>
          <cell r="V12" t="str">
            <v>17</v>
          </cell>
        </row>
        <row r="14">
          <cell r="B14" t="str">
            <v xml:space="preserve"> 075</v>
          </cell>
          <cell r="C14" t="str">
            <v xml:space="preserve"> Jl. Jeruk</v>
          </cell>
          <cell r="D14" t="str">
            <v xml:space="preserve"> Tanjung Selor</v>
          </cell>
          <cell r="E14" t="str">
            <v>134/134</v>
          </cell>
          <cell r="F14" t="str">
            <v>25 / 25</v>
          </cell>
          <cell r="G14">
            <v>1.1000000000000001</v>
          </cell>
          <cell r="H14" t="str">
            <v>KOTA</v>
          </cell>
          <cell r="I14" t="str">
            <v>K</v>
          </cell>
          <cell r="J14" t="str">
            <v>Tanjung Selor</v>
          </cell>
          <cell r="K14">
            <v>0</v>
          </cell>
          <cell r="L14">
            <v>0.3</v>
          </cell>
          <cell r="M14">
            <v>8</v>
          </cell>
          <cell r="N14" t="str">
            <v>A</v>
          </cell>
          <cell r="O14" t="str">
            <v>SB</v>
          </cell>
          <cell r="P14" t="str">
            <v>TB</v>
          </cell>
          <cell r="Q14" t="str">
            <v>00</v>
          </cell>
          <cell r="R14">
            <v>98</v>
          </cell>
          <cell r="S14">
            <v>2.1</v>
          </cell>
          <cell r="V14" t="str">
            <v>08 / 03</v>
          </cell>
        </row>
        <row r="15">
          <cell r="K15">
            <v>0.3</v>
          </cell>
          <cell r="L15">
            <v>1.1000000000000001</v>
          </cell>
          <cell r="M15">
            <v>8</v>
          </cell>
          <cell r="N15" t="str">
            <v>A</v>
          </cell>
          <cell r="O15" t="str">
            <v>SB</v>
          </cell>
          <cell r="P15" t="str">
            <v>TB</v>
          </cell>
          <cell r="Q15" t="str">
            <v>00</v>
          </cell>
          <cell r="R15">
            <v>98</v>
          </cell>
          <cell r="S15">
            <v>2.1</v>
          </cell>
          <cell r="V15" t="str">
            <v>08 / 03</v>
          </cell>
        </row>
        <row r="16">
          <cell r="B16" t="str">
            <v xml:space="preserve"> 076</v>
          </cell>
          <cell r="C16" t="str">
            <v xml:space="preserve"> Jl. Salak</v>
          </cell>
          <cell r="D16" t="str">
            <v xml:space="preserve"> Tanjung Selor</v>
          </cell>
          <cell r="E16" t="str">
            <v>134/134</v>
          </cell>
          <cell r="F16" t="str">
            <v>25 / 25</v>
          </cell>
          <cell r="G16">
            <v>1.2</v>
          </cell>
          <cell r="H16" t="str">
            <v>KOTA</v>
          </cell>
          <cell r="I16" t="str">
            <v>K</v>
          </cell>
          <cell r="J16" t="str">
            <v>Tanjung Selor</v>
          </cell>
          <cell r="K16">
            <v>0</v>
          </cell>
          <cell r="L16">
            <v>0.1</v>
          </cell>
          <cell r="M16">
            <v>6</v>
          </cell>
          <cell r="N16" t="str">
            <v>A</v>
          </cell>
          <cell r="O16" t="str">
            <v>SB</v>
          </cell>
          <cell r="P16" t="str">
            <v>TB</v>
          </cell>
          <cell r="Q16" t="str">
            <v>00</v>
          </cell>
          <cell r="R16">
            <v>98</v>
          </cell>
          <cell r="S16">
            <v>2.1</v>
          </cell>
          <cell r="V16" t="str">
            <v>08 / 03</v>
          </cell>
        </row>
        <row r="17">
          <cell r="K17">
            <v>0.1</v>
          </cell>
          <cell r="L17">
            <v>1.2</v>
          </cell>
          <cell r="M17">
            <v>6</v>
          </cell>
          <cell r="N17" t="str">
            <v>A</v>
          </cell>
          <cell r="O17" t="str">
            <v>SB</v>
          </cell>
          <cell r="P17" t="str">
            <v>TB</v>
          </cell>
          <cell r="Q17" t="str">
            <v>00</v>
          </cell>
          <cell r="R17">
            <v>98</v>
          </cell>
          <cell r="S17">
            <v>2.1</v>
          </cell>
          <cell r="V17" t="str">
            <v>08 / 03</v>
          </cell>
        </row>
        <row r="18">
          <cell r="B18" t="str">
            <v xml:space="preserve"> 077</v>
          </cell>
          <cell r="C18" t="str">
            <v xml:space="preserve"> Jl. Durian</v>
          </cell>
          <cell r="D18" t="str">
            <v xml:space="preserve"> Tanjung Selor</v>
          </cell>
          <cell r="E18" t="str">
            <v>134/134/140</v>
          </cell>
          <cell r="F18" t="str">
            <v>25 / 25</v>
          </cell>
          <cell r="G18">
            <v>1.25</v>
          </cell>
          <cell r="H18" t="str">
            <v>KOTA</v>
          </cell>
          <cell r="I18" t="str">
            <v>K</v>
          </cell>
          <cell r="J18" t="str">
            <v>Tanjung Selor</v>
          </cell>
          <cell r="K18">
            <v>0</v>
          </cell>
          <cell r="L18">
            <v>0.15</v>
          </cell>
          <cell r="M18">
            <v>6</v>
          </cell>
          <cell r="N18" t="str">
            <v>A</v>
          </cell>
          <cell r="O18" t="str">
            <v>SB</v>
          </cell>
          <cell r="P18" t="str">
            <v>TB</v>
          </cell>
          <cell r="Q18" t="str">
            <v>00</v>
          </cell>
          <cell r="R18">
            <v>98</v>
          </cell>
          <cell r="S18">
            <v>2.1</v>
          </cell>
          <cell r="V18" t="str">
            <v>08 / 03</v>
          </cell>
        </row>
        <row r="19">
          <cell r="K19">
            <v>0.15</v>
          </cell>
          <cell r="L19">
            <v>1.25</v>
          </cell>
          <cell r="M19">
            <v>6</v>
          </cell>
          <cell r="N19" t="str">
            <v>A</v>
          </cell>
          <cell r="O19" t="str">
            <v>SB</v>
          </cell>
          <cell r="P19" t="str">
            <v>TB</v>
          </cell>
          <cell r="Q19" t="str">
            <v>00</v>
          </cell>
          <cell r="R19">
            <v>98</v>
          </cell>
          <cell r="S19">
            <v>2.1</v>
          </cell>
          <cell r="V19" t="str">
            <v>08 / 03</v>
          </cell>
        </row>
        <row r="20">
          <cell r="B20" t="str">
            <v xml:space="preserve"> 078</v>
          </cell>
          <cell r="C20" t="str">
            <v xml:space="preserve"> Jl. Langsat</v>
          </cell>
          <cell r="D20" t="str">
            <v xml:space="preserve"> Tanjung Selor</v>
          </cell>
          <cell r="E20" t="str">
            <v>76/76</v>
          </cell>
          <cell r="F20" t="str">
            <v>80/80</v>
          </cell>
          <cell r="G20">
            <v>0.84</v>
          </cell>
          <cell r="H20" t="str">
            <v>KOTA</v>
          </cell>
          <cell r="I20" t="str">
            <v>K</v>
          </cell>
          <cell r="J20" t="str">
            <v>Tanjung Selor</v>
          </cell>
          <cell r="K20">
            <v>0</v>
          </cell>
          <cell r="L20">
            <v>0.84</v>
          </cell>
          <cell r="M20">
            <v>5</v>
          </cell>
          <cell r="N20" t="str">
            <v>A</v>
          </cell>
          <cell r="O20" t="str">
            <v>SB</v>
          </cell>
          <cell r="P20" t="str">
            <v>TB</v>
          </cell>
          <cell r="Q20" t="str">
            <v>00</v>
          </cell>
          <cell r="R20">
            <v>98</v>
          </cell>
          <cell r="S20">
            <v>2.1</v>
          </cell>
          <cell r="V20" t="str">
            <v>08 / 03</v>
          </cell>
        </row>
        <row r="21">
          <cell r="B21" t="str">
            <v xml:space="preserve"> 079</v>
          </cell>
          <cell r="C21" t="str">
            <v xml:space="preserve"> Jl. Mangga</v>
          </cell>
          <cell r="D21" t="str">
            <v xml:space="preserve"> Tanjung Selor</v>
          </cell>
          <cell r="E21" t="str">
            <v>78/78</v>
          </cell>
          <cell r="F21" t="str">
            <v>25 / 25</v>
          </cell>
          <cell r="G21">
            <v>1.2</v>
          </cell>
          <cell r="H21" t="str">
            <v>KOTA</v>
          </cell>
          <cell r="I21" t="str">
            <v>K</v>
          </cell>
          <cell r="J21" t="str">
            <v>Tanjung Selor</v>
          </cell>
          <cell r="K21">
            <v>0</v>
          </cell>
          <cell r="L21">
            <v>1.2</v>
          </cell>
          <cell r="M21">
            <v>6</v>
          </cell>
          <cell r="N21" t="str">
            <v>A</v>
          </cell>
          <cell r="O21" t="str">
            <v>SB</v>
          </cell>
          <cell r="P21" t="str">
            <v>TB</v>
          </cell>
          <cell r="Q21" t="str">
            <v>00</v>
          </cell>
          <cell r="R21">
            <v>98</v>
          </cell>
          <cell r="S21">
            <v>2.1</v>
          </cell>
          <cell r="V21" t="str">
            <v>08 / 03</v>
          </cell>
        </row>
        <row r="22">
          <cell r="B22" t="str">
            <v xml:space="preserve"> 080</v>
          </cell>
          <cell r="C22" t="str">
            <v xml:space="preserve"> Jl. Semangka</v>
          </cell>
          <cell r="D22" t="str">
            <v xml:space="preserve"> Tanjung Selor</v>
          </cell>
          <cell r="E22" t="str">
            <v>129/129</v>
          </cell>
          <cell r="F22" t="str">
            <v>25 / 25</v>
          </cell>
          <cell r="G22">
            <v>1.3</v>
          </cell>
          <cell r="H22" t="str">
            <v>KOTA</v>
          </cell>
          <cell r="I22" t="str">
            <v>K</v>
          </cell>
          <cell r="J22" t="str">
            <v>Tanjung Selor</v>
          </cell>
          <cell r="K22">
            <v>0</v>
          </cell>
          <cell r="L22">
            <v>1.3</v>
          </cell>
          <cell r="M22">
            <v>5</v>
          </cell>
          <cell r="N22" t="str">
            <v>A</v>
          </cell>
          <cell r="O22" t="str">
            <v>SB</v>
          </cell>
          <cell r="P22" t="str">
            <v>TB</v>
          </cell>
          <cell r="Q22" t="str">
            <v>00</v>
          </cell>
          <cell r="R22">
            <v>98</v>
          </cell>
          <cell r="S22">
            <v>2.1</v>
          </cell>
          <cell r="V22" t="str">
            <v>08 / 03</v>
          </cell>
        </row>
        <row r="23">
          <cell r="B23" t="str">
            <v xml:space="preserve"> 081</v>
          </cell>
          <cell r="C23" t="str">
            <v xml:space="preserve"> Jl. Rambutan</v>
          </cell>
          <cell r="D23" t="str">
            <v xml:space="preserve"> Tanjung Selor</v>
          </cell>
          <cell r="E23" t="str">
            <v>39/39</v>
          </cell>
          <cell r="F23" t="str">
            <v>80 / 80</v>
          </cell>
          <cell r="G23">
            <v>1.57</v>
          </cell>
          <cell r="H23" t="str">
            <v>KOTA</v>
          </cell>
          <cell r="I23" t="str">
            <v>K</v>
          </cell>
          <cell r="J23" t="str">
            <v>Tanjung Selor</v>
          </cell>
          <cell r="K23">
            <v>0</v>
          </cell>
          <cell r="L23">
            <v>1.57</v>
          </cell>
          <cell r="M23">
            <v>8</v>
          </cell>
          <cell r="N23" t="str">
            <v>A</v>
          </cell>
          <cell r="O23" t="str">
            <v>SB</v>
          </cell>
          <cell r="P23" t="str">
            <v>TB</v>
          </cell>
          <cell r="Q23" t="str">
            <v>00</v>
          </cell>
          <cell r="R23">
            <v>98</v>
          </cell>
          <cell r="S23">
            <v>2.1</v>
          </cell>
          <cell r="V23" t="str">
            <v>08 / 03</v>
          </cell>
        </row>
        <row r="24">
          <cell r="K24">
            <v>4</v>
          </cell>
          <cell r="L24">
            <v>8.6999999999999993</v>
          </cell>
          <cell r="M24">
            <v>0</v>
          </cell>
          <cell r="N24" t="str">
            <v>T</v>
          </cell>
          <cell r="O24" t="str">
            <v>SB</v>
          </cell>
          <cell r="P24" t="str">
            <v>TST</v>
          </cell>
          <cell r="Q24" t="str">
            <v>00</v>
          </cell>
          <cell r="R24">
            <v>98</v>
          </cell>
          <cell r="S24">
            <v>2.1</v>
          </cell>
          <cell r="V24" t="str">
            <v>08 / 03</v>
          </cell>
        </row>
        <row r="25">
          <cell r="B25" t="str">
            <v xml:space="preserve"> 083</v>
          </cell>
          <cell r="C25" t="str">
            <v xml:space="preserve"> Jl. Duku</v>
          </cell>
          <cell r="D25" t="str">
            <v xml:space="preserve"> Tanjung Selor</v>
          </cell>
          <cell r="E25" t="str">
            <v>134/134</v>
          </cell>
          <cell r="F25" t="str">
            <v>25 / 25</v>
          </cell>
          <cell r="G25">
            <v>1.1499999999999999</v>
          </cell>
          <cell r="H25" t="str">
            <v>KOTA</v>
          </cell>
          <cell r="I25" t="str">
            <v>K</v>
          </cell>
          <cell r="J25" t="str">
            <v>Tanjung Selor</v>
          </cell>
          <cell r="K25">
            <v>0</v>
          </cell>
          <cell r="L25">
            <v>0.1</v>
          </cell>
          <cell r="M25">
            <v>6</v>
          </cell>
          <cell r="N25" t="str">
            <v>A</v>
          </cell>
          <cell r="O25" t="str">
            <v>SB</v>
          </cell>
          <cell r="P25" t="str">
            <v>TB</v>
          </cell>
          <cell r="Q25" t="str">
            <v>00</v>
          </cell>
          <cell r="R25">
            <v>98</v>
          </cell>
          <cell r="S25">
            <v>2.1</v>
          </cell>
          <cell r="V25" t="str">
            <v>08 / 03</v>
          </cell>
        </row>
        <row r="26">
          <cell r="K26">
            <v>0.1</v>
          </cell>
          <cell r="L26">
            <v>1.1499999999999999</v>
          </cell>
          <cell r="M26">
            <v>6</v>
          </cell>
          <cell r="N26" t="str">
            <v>A</v>
          </cell>
          <cell r="O26" t="str">
            <v>SB</v>
          </cell>
          <cell r="P26" t="str">
            <v>TB</v>
          </cell>
          <cell r="Q26" t="str">
            <v>00</v>
          </cell>
          <cell r="R26">
            <v>98</v>
          </cell>
          <cell r="S26">
            <v>2.1</v>
          </cell>
          <cell r="V26" t="str">
            <v>08 / 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"/>
      <sheetName val="RABA"/>
      <sheetName val="RABB"/>
      <sheetName val="RABC"/>
      <sheetName val="RABD"/>
      <sheetName val="RABE"/>
      <sheetName val="ANALIS"/>
      <sheetName val="UPAH"/>
    </sheetNames>
    <sheetDataSet>
      <sheetData sheetId="0" refreshError="1"/>
      <sheetData sheetId="1">
        <row r="104">
          <cell r="H104" t="str">
            <v>CV. KARYA UTAMA</v>
          </cell>
        </row>
        <row r="108">
          <cell r="H108" t="str">
            <v>MUHAMMAD ISWANDI</v>
          </cell>
        </row>
        <row r="109">
          <cell r="H109" t="str">
            <v>DIREKTUR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kp B. UP"/>
      <sheetName val="Brt Acra Pem Lap."/>
      <sheetName val="No Item 1.2"/>
      <sheetName val="MBLSS "/>
      <sheetName val="Lamp 1.2 B"/>
      <sheetName val="Lamp 1.2 E2"/>
      <sheetName val="Lamp 1.2 E3"/>
      <sheetName val="Lamp 1.2 E4"/>
      <sheetName val="No Item 3.1 (3)"/>
      <sheetName val="Rkp Gal 0-2m"/>
      <sheetName val="Gal Kota"/>
      <sheetName val="Gal Limboto"/>
      <sheetName val="No Item 3.1 (4)"/>
      <sheetName val="No Item 7.1.(5)"/>
      <sheetName val="Rkp Btn K250"/>
      <sheetName val="Beton K250 Kt"/>
      <sheetName val="Beton K250 Lbt"/>
      <sheetName val="No Item 7.1 (8)"/>
      <sheetName val="Rkp Btn K125 "/>
      <sheetName val="Beton K125 Kt"/>
      <sheetName val="Beton K125 Lbt"/>
      <sheetName val="No Item 7.3.(1)  "/>
      <sheetName val="Rkp Besi Polos"/>
      <sheetName val="Dtr besi KT+Lbt"/>
      <sheetName val="No Item 7.3.(3) "/>
      <sheetName val="Rkp Besi Ulir"/>
      <sheetName val="Sket bs abtn"/>
      <sheetName val="Dtr besi KT"/>
      <sheetName val="Dtr besi Lbt"/>
      <sheetName val="No Item 7.6.(10)"/>
      <sheetName val="Rkp Png tpc"/>
      <sheetName val="Pengadaan Tpc"/>
      <sheetName val="No Item 7.6.(17)"/>
      <sheetName val="Rkp Pemcg"/>
      <sheetName val="Pemancangan Kt"/>
      <sheetName val="Pemancagan Lbt"/>
      <sheetName val="TTK PCNG"/>
      <sheetName val="Denah Kt"/>
      <sheetName val="Denah Lbt"/>
      <sheetName val="Bkst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A"/>
      <sheetName val="B"/>
      <sheetName val="C"/>
    </sheetNames>
    <sheetDataSet>
      <sheetData sheetId="0"/>
      <sheetData sheetId="1">
        <row r="15">
          <cell r="D15" t="str">
            <v>DIVISI   3.    PEKERJAAN TANAH</v>
          </cell>
        </row>
      </sheetData>
      <sheetData sheetId="2">
        <row r="10">
          <cell r="J10">
            <v>7407</v>
          </cell>
        </row>
      </sheetData>
      <sheetData sheetId="3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S"/>
      <sheetName val="AN.SEDANG"/>
      <sheetName val="C-2"/>
      <sheetName val="D.K H"/>
      <sheetName val="RK"/>
      <sheetName val="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"/>
      <sheetName val="MUKAMC"/>
      <sheetName val="REKAP"/>
      <sheetName val="REKAPMC"/>
      <sheetName val="MOBILISASI"/>
      <sheetName val="GALIAN BIASA"/>
      <sheetName val="TIMBUNAN PILIHAN"/>
      <sheetName val="BETON K-225"/>
      <sheetName val="BETON K-225_ISI"/>
      <sheetName val="BETON K-175"/>
      <sheetName val="BETON K-125"/>
      <sheetName val="PEMBESIAN"/>
      <sheetName val="STIFFNER"/>
      <sheetName val="PENYEDIAAN_TP"/>
      <sheetName val="PANCANG_800"/>
      <sheetName val="PANCANG_500"/>
      <sheetName val="LOADING_TESS"/>
      <sheetName val="PAS_BATU"/>
      <sheetName val="Rekap (2)"/>
      <sheetName val="Perhtgn Pmbsi Pipa pcg (2)"/>
      <sheetName val="Daftar Besi Pier"/>
      <sheetName val="daFTAR Besi Abutment"/>
      <sheetName val="daFTAR Besi Syap"/>
      <sheetName val="MANDOR"/>
      <sheetName val="PEKERJA"/>
      <sheetName val="TUKANG"/>
      <sheetName val="DUMP_TRUCK"/>
      <sheetName val="WHEEL"/>
      <sheetName val="EXCAVATOR"/>
      <sheetName val="CRANE"/>
      <sheetName val="POMPA_A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40">
          <cell r="O140">
            <v>1360.4894000000002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5">
          <cell r="H55">
            <v>10248.598176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55">
          <cell r="H55">
            <v>110877.69278200001</v>
          </cell>
        </row>
      </sheetData>
      <sheetData sheetId="23"/>
      <sheetData sheetId="24"/>
      <sheetData sheetId="25"/>
      <sheetData sheetId="26" refreshError="1">
        <row r="55">
          <cell r="H55">
            <v>79963.219121999995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>
        <row r="55">
          <cell r="H55">
            <v>103726.354036</v>
          </cell>
        </row>
      </sheetData>
      <sheetData sheetId="39"/>
      <sheetData sheetId="40" refreshError="1">
        <row r="55">
          <cell r="H55">
            <v>117280.57437799999</v>
          </cell>
        </row>
      </sheetData>
      <sheetData sheetId="41"/>
      <sheetData sheetId="42" refreshError="1">
        <row r="55">
          <cell r="H55">
            <v>100101.043762</v>
          </cell>
        </row>
      </sheetData>
      <sheetData sheetId="43"/>
      <sheetData sheetId="44" refreshError="1">
        <row r="55">
          <cell r="H55">
            <v>161459.92681799998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>
        <row r="55">
          <cell r="H55">
            <v>182678.30472000001</v>
          </cell>
        </row>
      </sheetData>
      <sheetData sheetId="52"/>
      <sheetData sheetId="53" refreshError="1">
        <row r="55">
          <cell r="H55">
            <v>282041.38275749999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 refreshError="1">
        <row r="11">
          <cell r="E11">
            <v>129250</v>
          </cell>
        </row>
        <row r="29">
          <cell r="E29">
            <v>39000</v>
          </cell>
        </row>
        <row r="30">
          <cell r="E30">
            <v>25452</v>
          </cell>
        </row>
        <row r="32">
          <cell r="E32">
            <v>39000</v>
          </cell>
        </row>
        <row r="38">
          <cell r="E38">
            <v>36250</v>
          </cell>
        </row>
        <row r="49">
          <cell r="E49">
            <v>29106</v>
          </cell>
        </row>
        <row r="53">
          <cell r="E53">
            <v>2100</v>
          </cell>
        </row>
        <row r="54">
          <cell r="E54">
            <v>2100</v>
          </cell>
        </row>
        <row r="55">
          <cell r="E55">
            <v>15400</v>
          </cell>
        </row>
        <row r="66">
          <cell r="E66">
            <v>35000</v>
          </cell>
        </row>
        <row r="69">
          <cell r="E69">
            <v>37500</v>
          </cell>
        </row>
        <row r="70">
          <cell r="E70">
            <v>35000</v>
          </cell>
        </row>
        <row r="71">
          <cell r="E71">
            <v>50000</v>
          </cell>
        </row>
        <row r="74">
          <cell r="E74">
            <v>28875</v>
          </cell>
        </row>
        <row r="77">
          <cell r="E77">
            <v>25000</v>
          </cell>
        </row>
        <row r="79">
          <cell r="E79">
            <v>35000</v>
          </cell>
        </row>
      </sheetData>
      <sheetData sheetId="169"/>
      <sheetData sheetId="170"/>
      <sheetData sheetId="171"/>
      <sheetData sheetId="17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5">
          <cell r="H55">
            <v>59896.230880000003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39">
          <cell r="E39">
            <v>168976.5</v>
          </cell>
        </row>
        <row r="67">
          <cell r="E67">
            <v>40000</v>
          </cell>
        </row>
        <row r="75">
          <cell r="E75">
            <v>23100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UPAH&amp;BAHAN"/>
      <sheetName val="AHS"/>
    </sheetNames>
    <sheetDataSet>
      <sheetData sheetId="0"/>
      <sheetData sheetId="1" refreshError="1"/>
      <sheetData sheetId="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KH (3)"/>
      <sheetName val="E"/>
      <sheetName val="K"/>
      <sheetName val="bahan"/>
      <sheetName val="analis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BH AB (13)"/>
      <sheetName val=" ANL. bw"/>
      <sheetName val="REKAP AB"/>
      <sheetName val="UPBH AB (11)"/>
      <sheetName val="UPBH AB"/>
      <sheetName val="ALAT"/>
    </sheetNames>
    <sheetDataSet>
      <sheetData sheetId="0"/>
      <sheetData sheetId="1">
        <row r="33">
          <cell r="A33">
            <v>1</v>
          </cell>
          <cell r="I33">
            <v>17985</v>
          </cell>
          <cell r="J33">
            <v>376730</v>
          </cell>
          <cell r="K33">
            <v>394715</v>
          </cell>
        </row>
        <row r="34">
          <cell r="B34">
            <v>2</v>
          </cell>
          <cell r="D34" t="str">
            <v xml:space="preserve">1 M`PAGAR SEMENTARA DARI SENG GELOMBANG  </v>
          </cell>
        </row>
        <row r="35">
          <cell r="D35" t="str">
            <v>TINGGI 2 M</v>
          </cell>
        </row>
        <row r="36">
          <cell r="D36" t="str">
            <v>TENAGA :</v>
          </cell>
        </row>
        <row r="37">
          <cell r="D37" t="str">
            <v>Tukang kayu</v>
          </cell>
          <cell r="F37">
            <v>0.2</v>
          </cell>
          <cell r="G37" t="str">
            <v>Oh</v>
          </cell>
          <cell r="H37">
            <v>33000</v>
          </cell>
          <cell r="I37">
            <v>6600</v>
          </cell>
        </row>
        <row r="38">
          <cell r="D38" t="str">
            <v xml:space="preserve">Kepala Tukang </v>
          </cell>
          <cell r="F38">
            <v>0.02</v>
          </cell>
          <cell r="G38" t="str">
            <v>Oh</v>
          </cell>
          <cell r="H38">
            <v>35750</v>
          </cell>
          <cell r="I38">
            <v>715</v>
          </cell>
        </row>
        <row r="39">
          <cell r="D39" t="str">
            <v>Pekerja / Buruh tak terlatih</v>
          </cell>
          <cell r="F39">
            <v>0.4</v>
          </cell>
          <cell r="G39" t="str">
            <v>Oh</v>
          </cell>
          <cell r="H39">
            <v>24750</v>
          </cell>
          <cell r="I39">
            <v>9900</v>
          </cell>
        </row>
        <row r="40">
          <cell r="D40" t="str">
            <v>Mandor</v>
          </cell>
          <cell r="F40">
            <v>0.02</v>
          </cell>
          <cell r="G40" t="str">
            <v>Oh</v>
          </cell>
          <cell r="H40">
            <v>38500</v>
          </cell>
          <cell r="I40">
            <v>770</v>
          </cell>
        </row>
        <row r="42">
          <cell r="D42" t="str">
            <v>BAHAN :</v>
          </cell>
        </row>
        <row r="43">
          <cell r="D43" t="str">
            <v>Dolken Kayu jati lokal dia 10cm -15 cm, pjg = 3 m</v>
          </cell>
          <cell r="F43">
            <v>1.25</v>
          </cell>
          <cell r="G43" t="str">
            <v>Btng</v>
          </cell>
          <cell r="H43">
            <v>140000</v>
          </cell>
          <cell r="J43">
            <v>175000</v>
          </cell>
        </row>
        <row r="44">
          <cell r="D44" t="str">
            <v>PC / Portland cement</v>
          </cell>
          <cell r="F44">
            <v>2.5</v>
          </cell>
          <cell r="G44" t="str">
            <v>Kg</v>
          </cell>
          <cell r="H44">
            <v>850</v>
          </cell>
          <cell r="J44">
            <v>2125</v>
          </cell>
        </row>
        <row r="45">
          <cell r="D45" t="str">
            <v xml:space="preserve">Pasir pasang / beton </v>
          </cell>
          <cell r="F45">
            <v>5.0000000000000001E-3</v>
          </cell>
          <cell r="G45" t="str">
            <v>M3</v>
          </cell>
          <cell r="H45">
            <v>120000</v>
          </cell>
          <cell r="J45">
            <v>600</v>
          </cell>
        </row>
        <row r="46">
          <cell r="D46" t="str">
            <v>Batu pecah 2-3 cm</v>
          </cell>
          <cell r="F46">
            <v>9.0000000000000011E-3</v>
          </cell>
          <cell r="G46" t="str">
            <v>M3</v>
          </cell>
          <cell r="H46">
            <v>165000</v>
          </cell>
          <cell r="J46">
            <v>1485.0000000000002</v>
          </cell>
        </row>
        <row r="47">
          <cell r="D47" t="str">
            <v xml:space="preserve">Seng Gelombang Bjls 20 uk. 180 x 90 x 0,02 cm </v>
          </cell>
          <cell r="F47">
            <v>1.2</v>
          </cell>
          <cell r="G47" t="str">
            <v>Lbr</v>
          </cell>
          <cell r="H47">
            <v>40000</v>
          </cell>
          <cell r="J47">
            <v>48000</v>
          </cell>
        </row>
        <row r="48">
          <cell r="D48" t="str">
            <v>Balok Kayu Tahun ( Mauni/ Akasia )</v>
          </cell>
          <cell r="F48">
            <v>7.2000000000000008E-2</v>
          </cell>
          <cell r="G48" t="str">
            <v>M3</v>
          </cell>
          <cell r="H48">
            <v>2700000</v>
          </cell>
          <cell r="J48">
            <v>194400.00000000003</v>
          </cell>
        </row>
        <row r="49">
          <cell r="D49" t="str">
            <v>Cat Meny  besi</v>
          </cell>
          <cell r="F49">
            <v>0.45</v>
          </cell>
          <cell r="G49" t="str">
            <v>Kg</v>
          </cell>
          <cell r="H49">
            <v>24000</v>
          </cell>
          <cell r="J49">
            <v>10800</v>
          </cell>
        </row>
        <row r="50">
          <cell r="D50" t="str">
            <v>Paku  biasa</v>
          </cell>
          <cell r="F50">
            <v>0.06</v>
          </cell>
          <cell r="G50" t="str">
            <v>Kg</v>
          </cell>
          <cell r="H50">
            <v>12000</v>
          </cell>
          <cell r="J50">
            <v>720</v>
          </cell>
        </row>
        <row r="51">
          <cell r="A51">
            <v>2</v>
          </cell>
          <cell r="I51">
            <v>17985</v>
          </cell>
          <cell r="J51">
            <v>433130</v>
          </cell>
          <cell r="K51">
            <v>451115</v>
          </cell>
        </row>
        <row r="52">
          <cell r="B52">
            <v>3</v>
          </cell>
          <cell r="D52" t="str">
            <v xml:space="preserve">1 M ` PAGAR SEMENTARA DARI KAWAT DURI  </v>
          </cell>
        </row>
        <row r="53">
          <cell r="D53" t="str">
            <v>TINGGI 1.8M</v>
          </cell>
        </row>
        <row r="54">
          <cell r="D54" t="str">
            <v>TENAGA :</v>
          </cell>
        </row>
        <row r="55">
          <cell r="D55" t="str">
            <v>Tukang kayu</v>
          </cell>
          <cell r="F55">
            <v>0.2</v>
          </cell>
          <cell r="G55" t="str">
            <v>Oh</v>
          </cell>
          <cell r="H55">
            <v>33000</v>
          </cell>
          <cell r="I55">
            <v>6600</v>
          </cell>
        </row>
        <row r="56">
          <cell r="D56" t="str">
            <v xml:space="preserve">Kepala Tukang </v>
          </cell>
          <cell r="F56">
            <v>0.02</v>
          </cell>
          <cell r="G56" t="str">
            <v>Oh</v>
          </cell>
          <cell r="H56">
            <v>35750</v>
          </cell>
          <cell r="I56">
            <v>715</v>
          </cell>
        </row>
        <row r="57">
          <cell r="D57" t="str">
            <v>Pekerja / Buruh tak terlatih</v>
          </cell>
          <cell r="F57">
            <v>0.3</v>
          </cell>
          <cell r="G57" t="str">
            <v>Oh</v>
          </cell>
          <cell r="H57">
            <v>24750</v>
          </cell>
          <cell r="I57">
            <v>7425</v>
          </cell>
        </row>
        <row r="58">
          <cell r="D58" t="str">
            <v>Mandor</v>
          </cell>
          <cell r="F58">
            <v>0.02</v>
          </cell>
          <cell r="G58" t="str">
            <v>Oh</v>
          </cell>
          <cell r="H58">
            <v>38500</v>
          </cell>
          <cell r="I58">
            <v>770</v>
          </cell>
        </row>
        <row r="60">
          <cell r="D60" t="str">
            <v>BAHAN :</v>
          </cell>
        </row>
        <row r="61">
          <cell r="D61" t="str">
            <v>Dolken Kayu jati lokal dia 10cm -15 cm, pjg = 3 m</v>
          </cell>
          <cell r="F61">
            <v>1</v>
          </cell>
          <cell r="G61" t="str">
            <v>Btng</v>
          </cell>
          <cell r="H61">
            <v>140000</v>
          </cell>
          <cell r="J61">
            <v>140000</v>
          </cell>
        </row>
        <row r="62">
          <cell r="D62" t="str">
            <v>PC / Portland cement</v>
          </cell>
          <cell r="F62">
            <v>2</v>
          </cell>
          <cell r="G62" t="str">
            <v>Kg</v>
          </cell>
          <cell r="H62">
            <v>850</v>
          </cell>
          <cell r="J62">
            <v>1700</v>
          </cell>
        </row>
        <row r="63">
          <cell r="D63" t="str">
            <v xml:space="preserve">Pasir pasang / beton </v>
          </cell>
          <cell r="F63">
            <v>5.0000000000000001E-3</v>
          </cell>
          <cell r="G63" t="str">
            <v>M3</v>
          </cell>
          <cell r="H63">
            <v>120000</v>
          </cell>
          <cell r="J63">
            <v>600</v>
          </cell>
        </row>
        <row r="64">
          <cell r="D64" t="str">
            <v>Batu pecah 2-3 cm</v>
          </cell>
          <cell r="F64">
            <v>9.0000000000000011E-3</v>
          </cell>
          <cell r="G64" t="str">
            <v>M3</v>
          </cell>
          <cell r="H64">
            <v>165000</v>
          </cell>
          <cell r="J64">
            <v>1485.0000000000002</v>
          </cell>
        </row>
        <row r="65">
          <cell r="D65" t="str">
            <v>Kawat Duri</v>
          </cell>
          <cell r="F65">
            <v>1.1000000000000001</v>
          </cell>
          <cell r="G65" t="str">
            <v>M'</v>
          </cell>
          <cell r="H65">
            <v>5500</v>
          </cell>
          <cell r="J65">
            <v>6050.0000000000009</v>
          </cell>
        </row>
        <row r="66">
          <cell r="D66" t="str">
            <v>Paku  biasa</v>
          </cell>
          <cell r="F66">
            <v>0.06</v>
          </cell>
          <cell r="G66" t="str">
            <v>Kg</v>
          </cell>
          <cell r="H66">
            <v>12000</v>
          </cell>
          <cell r="J66">
            <v>720</v>
          </cell>
        </row>
        <row r="67">
          <cell r="A67">
            <v>3</v>
          </cell>
          <cell r="I67">
            <v>15510</v>
          </cell>
          <cell r="J67">
            <v>150555</v>
          </cell>
          <cell r="K67">
            <v>166065</v>
          </cell>
        </row>
        <row r="68">
          <cell r="B68">
            <v>4</v>
          </cell>
          <cell r="D68" t="str">
            <v xml:space="preserve">1 M`PENGUKURAN DAN PEMASANGAN </v>
          </cell>
        </row>
        <row r="69">
          <cell r="D69" t="str">
            <v xml:space="preserve">BOUWPLANK </v>
          </cell>
        </row>
        <row r="70">
          <cell r="D70" t="str">
            <v>TENAGA :</v>
          </cell>
        </row>
        <row r="71">
          <cell r="D71" t="str">
            <v>Tukang kayu</v>
          </cell>
          <cell r="F71">
            <v>0.1</v>
          </cell>
          <cell r="G71" t="str">
            <v>Oh</v>
          </cell>
          <cell r="H71">
            <v>33000</v>
          </cell>
          <cell r="I71">
            <v>3300</v>
          </cell>
        </row>
        <row r="72">
          <cell r="D72" t="str">
            <v xml:space="preserve">Kepala Tukang </v>
          </cell>
          <cell r="F72">
            <v>0.01</v>
          </cell>
          <cell r="G72" t="str">
            <v>Oh</v>
          </cell>
          <cell r="H72">
            <v>35750</v>
          </cell>
          <cell r="I72">
            <v>357.5</v>
          </cell>
        </row>
        <row r="73">
          <cell r="D73" t="str">
            <v>Pekerja / Buruh tak terlatih</v>
          </cell>
          <cell r="F73">
            <v>0.1</v>
          </cell>
          <cell r="G73" t="str">
            <v>Oh</v>
          </cell>
          <cell r="H73">
            <v>24750</v>
          </cell>
          <cell r="I73">
            <v>2475</v>
          </cell>
        </row>
        <row r="74">
          <cell r="D74" t="str">
            <v>Mandor</v>
          </cell>
          <cell r="F74">
            <v>5.0000000000000001E-3</v>
          </cell>
          <cell r="G74" t="str">
            <v>Oh</v>
          </cell>
          <cell r="H74">
            <v>38500</v>
          </cell>
          <cell r="I74">
            <v>192.5</v>
          </cell>
        </row>
        <row r="76">
          <cell r="D76" t="str">
            <v>BAHAN :</v>
          </cell>
        </row>
        <row r="77">
          <cell r="D77" t="str">
            <v>Kayu Tahun papan ( Mauni/akasia)</v>
          </cell>
          <cell r="F77">
            <v>7.0000000000000001E-3</v>
          </cell>
          <cell r="G77" t="str">
            <v>m3</v>
          </cell>
          <cell r="H77">
            <v>2700000</v>
          </cell>
          <cell r="J77">
            <v>18900</v>
          </cell>
        </row>
        <row r="78">
          <cell r="D78" t="str">
            <v>Balok Kayu Tahun ( Mauni/ Akasia )</v>
          </cell>
          <cell r="F78">
            <v>1.2E-2</v>
          </cell>
          <cell r="G78" t="str">
            <v>M3</v>
          </cell>
          <cell r="H78">
            <v>2700000</v>
          </cell>
          <cell r="J78">
            <v>32400</v>
          </cell>
        </row>
        <row r="79">
          <cell r="D79" t="str">
            <v>Paku  biasa</v>
          </cell>
          <cell r="F79">
            <v>0.02</v>
          </cell>
          <cell r="G79" t="str">
            <v>Kg</v>
          </cell>
          <cell r="H79">
            <v>12000</v>
          </cell>
          <cell r="J79">
            <v>240</v>
          </cell>
        </row>
        <row r="80">
          <cell r="A80">
            <v>4</v>
          </cell>
          <cell r="I80">
            <v>6325</v>
          </cell>
          <cell r="J80">
            <v>51540</v>
          </cell>
          <cell r="K80">
            <v>57865</v>
          </cell>
        </row>
        <row r="82">
          <cell r="B82">
            <v>5</v>
          </cell>
          <cell r="D82" t="str">
            <v xml:space="preserve">1  M 2  PEMBUATAN KANTOR SEMENTARA DNG </v>
          </cell>
        </row>
        <row r="83">
          <cell r="D83" t="str">
            <v xml:space="preserve">LANTAI   PLESTERAN </v>
          </cell>
        </row>
        <row r="84">
          <cell r="D84" t="str">
            <v>TENAGA :</v>
          </cell>
        </row>
        <row r="85">
          <cell r="D85" t="str">
            <v>Tukang kayu</v>
          </cell>
          <cell r="F85">
            <v>2</v>
          </cell>
          <cell r="G85" t="str">
            <v>Oh</v>
          </cell>
          <cell r="H85">
            <v>33000</v>
          </cell>
          <cell r="I85">
            <v>66000</v>
          </cell>
        </row>
        <row r="86">
          <cell r="D86" t="str">
            <v>Tukang batu</v>
          </cell>
          <cell r="F86">
            <v>1</v>
          </cell>
          <cell r="G86" t="str">
            <v>Oh</v>
          </cell>
          <cell r="H86">
            <v>33000</v>
          </cell>
          <cell r="I86">
            <v>33000</v>
          </cell>
        </row>
        <row r="87">
          <cell r="D87" t="str">
            <v xml:space="preserve">Kepala Tukang </v>
          </cell>
          <cell r="F87">
            <v>0.3</v>
          </cell>
          <cell r="G87" t="str">
            <v>Oh</v>
          </cell>
          <cell r="H87">
            <v>35750</v>
          </cell>
          <cell r="I87">
            <v>10725</v>
          </cell>
        </row>
        <row r="88">
          <cell r="D88" t="str">
            <v>Pekerja / Buruh tak terlatih</v>
          </cell>
          <cell r="F88">
            <v>2</v>
          </cell>
          <cell r="G88" t="str">
            <v>Oh</v>
          </cell>
          <cell r="H88">
            <v>24750</v>
          </cell>
          <cell r="I88">
            <v>49500</v>
          </cell>
        </row>
        <row r="89">
          <cell r="D89" t="str">
            <v>Mandor</v>
          </cell>
          <cell r="F89">
            <v>0.05</v>
          </cell>
          <cell r="G89" t="str">
            <v>Oh</v>
          </cell>
          <cell r="H89">
            <v>38500</v>
          </cell>
          <cell r="I89">
            <v>1925</v>
          </cell>
        </row>
        <row r="90">
          <cell r="D90" t="str">
            <v>BAHAN :</v>
          </cell>
        </row>
        <row r="91">
          <cell r="D91" t="str">
            <v>Dolken Kayu jati lokal dia 10cm -15 cm, pjg = 3 m</v>
          </cell>
          <cell r="F91">
            <v>1.25</v>
          </cell>
          <cell r="G91" t="str">
            <v>Btng</v>
          </cell>
          <cell r="H91">
            <v>140000</v>
          </cell>
          <cell r="J91">
            <v>175000</v>
          </cell>
        </row>
        <row r="92">
          <cell r="D92" t="str">
            <v>PC / Portland cement</v>
          </cell>
          <cell r="F92">
            <v>35</v>
          </cell>
          <cell r="G92" t="str">
            <v>Kg</v>
          </cell>
          <cell r="H92">
            <v>850</v>
          </cell>
          <cell r="J92">
            <v>29750</v>
          </cell>
        </row>
        <row r="93">
          <cell r="D93" t="str">
            <v xml:space="preserve">Pasir pasang / beton </v>
          </cell>
          <cell r="F93">
            <v>0.15</v>
          </cell>
          <cell r="G93" t="str">
            <v>M3</v>
          </cell>
          <cell r="H93">
            <v>120000</v>
          </cell>
          <cell r="J93">
            <v>18000</v>
          </cell>
        </row>
        <row r="94">
          <cell r="D94" t="str">
            <v xml:space="preserve">Pasir pasang / beton </v>
          </cell>
          <cell r="F94">
            <v>0.1</v>
          </cell>
          <cell r="G94" t="str">
            <v>M3</v>
          </cell>
          <cell r="H94">
            <v>120000</v>
          </cell>
          <cell r="J94">
            <v>12000</v>
          </cell>
        </row>
        <row r="95">
          <cell r="D95" t="str">
            <v>Batu pecah 2-3 cm</v>
          </cell>
          <cell r="F95">
            <v>0.15</v>
          </cell>
          <cell r="G95" t="str">
            <v>M3</v>
          </cell>
          <cell r="H95">
            <v>165000</v>
          </cell>
          <cell r="J95">
            <v>24750</v>
          </cell>
        </row>
        <row r="96">
          <cell r="D96" t="str">
            <v xml:space="preserve">Seng Gelombang Bjls 20 uk. 180 x 90 x 0,02 cm </v>
          </cell>
          <cell r="F96">
            <v>0.75</v>
          </cell>
          <cell r="G96" t="str">
            <v>Lbr</v>
          </cell>
          <cell r="H96">
            <v>40000</v>
          </cell>
          <cell r="J96">
            <v>30000</v>
          </cell>
        </row>
        <row r="97">
          <cell r="D97" t="str">
            <v>Balok Kayu Tahun ( Mauni/ Akasia )</v>
          </cell>
          <cell r="F97">
            <v>0.18</v>
          </cell>
          <cell r="G97" t="str">
            <v>M3</v>
          </cell>
          <cell r="H97">
            <v>2700000</v>
          </cell>
          <cell r="J97">
            <v>486000</v>
          </cell>
        </row>
        <row r="98">
          <cell r="D98" t="str">
            <v>Batu Bata / Merah</v>
          </cell>
          <cell r="F98">
            <v>30</v>
          </cell>
          <cell r="G98" t="str">
            <v>Bh</v>
          </cell>
          <cell r="H98">
            <v>330</v>
          </cell>
          <cell r="J98">
            <v>9900</v>
          </cell>
        </row>
        <row r="99">
          <cell r="D99" t="str">
            <v>Naco (Kerangka dan Daun )</v>
          </cell>
          <cell r="F99">
            <v>0.2857142857142857</v>
          </cell>
          <cell r="G99" t="str">
            <v>M2</v>
          </cell>
          <cell r="H99">
            <v>231000</v>
          </cell>
          <cell r="J99">
            <v>66000</v>
          </cell>
        </row>
        <row r="100">
          <cell r="D100" t="str">
            <v>Kaca Bening Uk. 3 mm</v>
          </cell>
          <cell r="F100">
            <v>0.08</v>
          </cell>
          <cell r="G100" t="str">
            <v>M2</v>
          </cell>
          <cell r="H100">
            <v>46000</v>
          </cell>
          <cell r="J100">
            <v>3680</v>
          </cell>
        </row>
        <row r="101">
          <cell r="D101" t="str">
            <v>Slot ( Kunci-kunci pintu  ) lokal</v>
          </cell>
          <cell r="F101">
            <v>0.15</v>
          </cell>
          <cell r="G101" t="str">
            <v>Bh</v>
          </cell>
          <cell r="H101">
            <v>75000</v>
          </cell>
          <cell r="J101">
            <v>11250</v>
          </cell>
        </row>
        <row r="102">
          <cell r="D102" t="str">
            <v>Tripleks tebal  4 mm ( 1.22 x 2.44 ) m</v>
          </cell>
          <cell r="F102">
            <v>0.06</v>
          </cell>
          <cell r="G102" t="str">
            <v>Lb</v>
          </cell>
          <cell r="H102">
            <v>69000</v>
          </cell>
          <cell r="J102">
            <v>4140</v>
          </cell>
        </row>
        <row r="103">
          <cell r="D103" t="str">
            <v>Paku  biasa</v>
          </cell>
          <cell r="F103">
            <v>0.85</v>
          </cell>
          <cell r="G103" t="str">
            <v>Kg</v>
          </cell>
          <cell r="H103">
            <v>12000</v>
          </cell>
          <cell r="J103">
            <v>10200</v>
          </cell>
        </row>
        <row r="104">
          <cell r="A104">
            <v>5</v>
          </cell>
          <cell r="I104">
            <v>161150</v>
          </cell>
          <cell r="J104">
            <v>880670</v>
          </cell>
          <cell r="K104">
            <v>1041820</v>
          </cell>
        </row>
        <row r="105">
          <cell r="B105">
            <v>6</v>
          </cell>
          <cell r="D105" t="str">
            <v>1  M 2  PEMBUATAN GUDANG SEMEN DAN ALAT - ALAT</v>
          </cell>
        </row>
        <row r="106">
          <cell r="D106" t="str">
            <v>TENAGA :</v>
          </cell>
        </row>
        <row r="107">
          <cell r="D107" t="str">
            <v>Tukang kayu</v>
          </cell>
          <cell r="F107">
            <v>2</v>
          </cell>
          <cell r="G107" t="str">
            <v>Oh</v>
          </cell>
          <cell r="H107">
            <v>33000</v>
          </cell>
          <cell r="I107">
            <v>66000</v>
          </cell>
        </row>
        <row r="108">
          <cell r="D108" t="str">
            <v xml:space="preserve">Kepala Tukang </v>
          </cell>
          <cell r="F108">
            <v>0.2</v>
          </cell>
          <cell r="G108" t="str">
            <v>Oh</v>
          </cell>
          <cell r="H108">
            <v>35750</v>
          </cell>
          <cell r="I108">
            <v>7150</v>
          </cell>
        </row>
        <row r="109">
          <cell r="D109" t="str">
            <v>Pekerja / Buruh tak terlatih</v>
          </cell>
          <cell r="F109">
            <v>1</v>
          </cell>
          <cell r="G109" t="str">
            <v>Oh</v>
          </cell>
          <cell r="H109">
            <v>24750</v>
          </cell>
          <cell r="I109">
            <v>24750</v>
          </cell>
        </row>
        <row r="110">
          <cell r="D110" t="str">
            <v>Mandor</v>
          </cell>
          <cell r="F110">
            <v>0.05</v>
          </cell>
          <cell r="G110" t="str">
            <v>Oh</v>
          </cell>
          <cell r="H110">
            <v>38500</v>
          </cell>
          <cell r="I110">
            <v>1925</v>
          </cell>
        </row>
        <row r="111">
          <cell r="D111" t="str">
            <v>BAHAN :</v>
          </cell>
        </row>
        <row r="112">
          <cell r="D112" t="str">
            <v>Dolken Kayu jati lokal dia 10cm -15 cm, pjg = 3 m</v>
          </cell>
          <cell r="F112">
            <v>1.7</v>
          </cell>
          <cell r="G112" t="str">
            <v>Btng</v>
          </cell>
          <cell r="H112">
            <v>140000</v>
          </cell>
          <cell r="J112">
            <v>238000</v>
          </cell>
        </row>
        <row r="113">
          <cell r="D113" t="str">
            <v>PC / Portland cement</v>
          </cell>
          <cell r="F113">
            <v>10.5</v>
          </cell>
          <cell r="G113" t="str">
            <v>Kg</v>
          </cell>
          <cell r="H113">
            <v>850</v>
          </cell>
          <cell r="J113">
            <v>8925</v>
          </cell>
        </row>
        <row r="114">
          <cell r="D114" t="str">
            <v xml:space="preserve">Pasir pasang / beton </v>
          </cell>
          <cell r="F114">
            <v>0.03</v>
          </cell>
          <cell r="G114" t="str">
            <v>M3</v>
          </cell>
          <cell r="H114">
            <v>120000</v>
          </cell>
          <cell r="J114">
            <v>3600</v>
          </cell>
        </row>
        <row r="115">
          <cell r="D115" t="str">
            <v>Batu pecah 2-3 cm</v>
          </cell>
          <cell r="F115">
            <v>0.05</v>
          </cell>
          <cell r="G115" t="str">
            <v>M3</v>
          </cell>
          <cell r="H115">
            <v>165000</v>
          </cell>
          <cell r="J115">
            <v>8250</v>
          </cell>
        </row>
        <row r="116">
          <cell r="D116" t="str">
            <v xml:space="preserve">Seng Gelombang Bjls 20 uk. 180 x 90 x 0,02 cm </v>
          </cell>
          <cell r="F116">
            <v>1.5</v>
          </cell>
          <cell r="G116" t="str">
            <v>Lbr</v>
          </cell>
          <cell r="H116">
            <v>40000</v>
          </cell>
          <cell r="J116">
            <v>60000</v>
          </cell>
        </row>
        <row r="117">
          <cell r="D117" t="str">
            <v>Balok Kayu Tahun ( Mauni/ Akasia )</v>
          </cell>
          <cell r="F117">
            <v>0.21</v>
          </cell>
          <cell r="G117" t="str">
            <v>M3</v>
          </cell>
          <cell r="H117">
            <v>2700000</v>
          </cell>
          <cell r="J117">
            <v>567000</v>
          </cell>
        </row>
        <row r="118">
          <cell r="D118" t="str">
            <v>Paku  biasa</v>
          </cell>
          <cell r="F118">
            <v>0.3</v>
          </cell>
          <cell r="G118" t="str">
            <v>Kg</v>
          </cell>
          <cell r="H118">
            <v>12000</v>
          </cell>
          <cell r="J118">
            <v>3600</v>
          </cell>
        </row>
        <row r="119">
          <cell r="A119">
            <v>6</v>
          </cell>
          <cell r="I119">
            <v>99825</v>
          </cell>
          <cell r="J119">
            <v>889375</v>
          </cell>
          <cell r="K119">
            <v>989200</v>
          </cell>
        </row>
        <row r="120">
          <cell r="B120">
            <v>7</v>
          </cell>
          <cell r="D120" t="str">
            <v xml:space="preserve">1  M 2  PEMBUATAN  RUMAH JAGA /KOSTRUKSI KAYU </v>
          </cell>
        </row>
        <row r="121">
          <cell r="D121" t="str">
            <v>TENAGA :</v>
          </cell>
        </row>
        <row r="122">
          <cell r="D122" t="str">
            <v>Tukang kayu</v>
          </cell>
          <cell r="F122">
            <v>1.5</v>
          </cell>
          <cell r="G122" t="str">
            <v>Oh</v>
          </cell>
          <cell r="H122">
            <v>33000</v>
          </cell>
          <cell r="I122">
            <v>49500</v>
          </cell>
        </row>
        <row r="123">
          <cell r="D123" t="str">
            <v xml:space="preserve">Kepala Tukang </v>
          </cell>
          <cell r="F123">
            <v>0.15</v>
          </cell>
          <cell r="G123" t="str">
            <v>Oh</v>
          </cell>
          <cell r="H123">
            <v>35750</v>
          </cell>
          <cell r="I123">
            <v>5362.5</v>
          </cell>
        </row>
        <row r="124">
          <cell r="D124" t="str">
            <v>Pekerja / Buruh tak terlatih</v>
          </cell>
          <cell r="F124">
            <v>1</v>
          </cell>
          <cell r="G124" t="str">
            <v>Oh</v>
          </cell>
          <cell r="H124">
            <v>24750</v>
          </cell>
          <cell r="I124">
            <v>24750</v>
          </cell>
        </row>
        <row r="125">
          <cell r="D125" t="str">
            <v>Mandor</v>
          </cell>
          <cell r="F125">
            <v>0.05</v>
          </cell>
          <cell r="G125" t="str">
            <v>Oh</v>
          </cell>
          <cell r="H125">
            <v>38500</v>
          </cell>
          <cell r="I125">
            <v>1925</v>
          </cell>
        </row>
        <row r="127">
          <cell r="D127" t="str">
            <v>BAHAN :</v>
          </cell>
        </row>
        <row r="128">
          <cell r="D128" t="str">
            <v>Dolken Kayu jati lokal dia 10cm -15 cm, pjg = 3 m</v>
          </cell>
          <cell r="F128">
            <v>3</v>
          </cell>
          <cell r="G128" t="str">
            <v>Btng</v>
          </cell>
          <cell r="H128">
            <v>140000</v>
          </cell>
          <cell r="J128">
            <v>420000</v>
          </cell>
        </row>
        <row r="129">
          <cell r="D129" t="str">
            <v xml:space="preserve">Seng Gelombang Bjls 20 uk. 180 x 90 x 0,02 cm </v>
          </cell>
          <cell r="F129">
            <v>1.5</v>
          </cell>
          <cell r="G129" t="str">
            <v>Lbr</v>
          </cell>
          <cell r="H129">
            <v>40000</v>
          </cell>
          <cell r="J129">
            <v>60000</v>
          </cell>
        </row>
        <row r="130">
          <cell r="D130" t="str">
            <v>Balok Kayu Tahun ( Mauni/ Akasia )</v>
          </cell>
          <cell r="F130">
            <v>0.27600000000000002</v>
          </cell>
          <cell r="G130" t="str">
            <v>M3</v>
          </cell>
          <cell r="H130">
            <v>2700000</v>
          </cell>
          <cell r="J130">
            <v>745200.00000000012</v>
          </cell>
        </row>
        <row r="131">
          <cell r="D131" t="str">
            <v>Paku  biasa</v>
          </cell>
          <cell r="F131">
            <v>0.7</v>
          </cell>
          <cell r="G131" t="str">
            <v>Kg</v>
          </cell>
          <cell r="H131">
            <v>12000</v>
          </cell>
          <cell r="J131">
            <v>8400</v>
          </cell>
        </row>
        <row r="132">
          <cell r="A132">
            <v>7</v>
          </cell>
          <cell r="I132">
            <v>81537.5</v>
          </cell>
          <cell r="J132">
            <v>1233600</v>
          </cell>
          <cell r="K132">
            <v>1315138</v>
          </cell>
        </row>
        <row r="133">
          <cell r="B133">
            <v>8</v>
          </cell>
          <cell r="D133" t="str">
            <v xml:space="preserve">1  M 2  PEMBERSIHAN LAPANGAN DAN PERATAAN </v>
          </cell>
        </row>
        <row r="134">
          <cell r="D134" t="str">
            <v>TENAGA :</v>
          </cell>
        </row>
        <row r="135">
          <cell r="D135" t="str">
            <v>Pekerja / Buruh tak terlatih</v>
          </cell>
          <cell r="F135">
            <v>0.1</v>
          </cell>
          <cell r="G135" t="str">
            <v>Oh</v>
          </cell>
          <cell r="H135">
            <v>24750</v>
          </cell>
          <cell r="I135">
            <v>2475</v>
          </cell>
        </row>
        <row r="136">
          <cell r="D136" t="str">
            <v>Mandor</v>
          </cell>
          <cell r="F136">
            <v>0.05</v>
          </cell>
          <cell r="G136" t="str">
            <v>Oh</v>
          </cell>
          <cell r="H136">
            <v>38500</v>
          </cell>
          <cell r="I136">
            <v>1925</v>
          </cell>
        </row>
        <row r="137">
          <cell r="A137">
            <v>8</v>
          </cell>
          <cell r="I137">
            <v>4400</v>
          </cell>
          <cell r="K137">
            <v>4400</v>
          </cell>
        </row>
        <row r="138">
          <cell r="B138">
            <v>9</v>
          </cell>
          <cell r="D138" t="str">
            <v xml:space="preserve">1 M2 PEMBUATAN  BEDENG PEKERJA / BURUH </v>
          </cell>
        </row>
        <row r="139">
          <cell r="D139" t="str">
            <v>TENAGA :</v>
          </cell>
        </row>
        <row r="140">
          <cell r="D140" t="str">
            <v>Tukang kayu</v>
          </cell>
          <cell r="F140">
            <v>2</v>
          </cell>
          <cell r="G140" t="str">
            <v>Oh</v>
          </cell>
          <cell r="H140">
            <v>33000</v>
          </cell>
          <cell r="I140">
            <v>66000</v>
          </cell>
        </row>
        <row r="141">
          <cell r="D141" t="str">
            <v xml:space="preserve">Kepala Tukang </v>
          </cell>
          <cell r="F141">
            <v>0.2</v>
          </cell>
          <cell r="G141" t="str">
            <v>Oh</v>
          </cell>
          <cell r="H141">
            <v>35750</v>
          </cell>
          <cell r="I141">
            <v>7150</v>
          </cell>
        </row>
        <row r="142">
          <cell r="D142" t="str">
            <v>Pekerja / Buruh tak terlatih</v>
          </cell>
          <cell r="F142">
            <v>1</v>
          </cell>
          <cell r="G142" t="str">
            <v>Oh</v>
          </cell>
          <cell r="H142">
            <v>24750</v>
          </cell>
          <cell r="I142">
            <v>24750</v>
          </cell>
        </row>
        <row r="143">
          <cell r="D143" t="str">
            <v>Mandor</v>
          </cell>
          <cell r="F143">
            <v>0.05</v>
          </cell>
          <cell r="G143" t="str">
            <v>Oh</v>
          </cell>
          <cell r="H143">
            <v>38500</v>
          </cell>
          <cell r="I143">
            <v>1925</v>
          </cell>
        </row>
        <row r="144">
          <cell r="D144" t="str">
            <v>BAHAN :</v>
          </cell>
        </row>
        <row r="145">
          <cell r="D145" t="str">
            <v>Dolken Kayu jati lokal dia 10cm -15 cm, pjg = 3 m</v>
          </cell>
          <cell r="F145">
            <v>1.25</v>
          </cell>
          <cell r="G145" t="str">
            <v>Btng</v>
          </cell>
          <cell r="H145">
            <v>140000</v>
          </cell>
          <cell r="J145">
            <v>175000</v>
          </cell>
        </row>
        <row r="146">
          <cell r="D146" t="str">
            <v>PC / Portland cement</v>
          </cell>
          <cell r="F146">
            <v>18</v>
          </cell>
          <cell r="G146" t="str">
            <v>Kg</v>
          </cell>
          <cell r="H146">
            <v>850</v>
          </cell>
          <cell r="J146">
            <v>15300</v>
          </cell>
        </row>
        <row r="147">
          <cell r="D147" t="str">
            <v xml:space="preserve">Pasir pasang / beton </v>
          </cell>
          <cell r="F147">
            <v>0.03</v>
          </cell>
          <cell r="G147" t="str">
            <v>M3</v>
          </cell>
          <cell r="H147">
            <v>120000</v>
          </cell>
          <cell r="J147">
            <v>3600</v>
          </cell>
        </row>
        <row r="148">
          <cell r="D148" t="str">
            <v>Batu pecah 2-3 cm</v>
          </cell>
          <cell r="F148">
            <v>0.05</v>
          </cell>
          <cell r="G148" t="str">
            <v>M3</v>
          </cell>
          <cell r="H148">
            <v>165000</v>
          </cell>
          <cell r="J148">
            <v>8250</v>
          </cell>
        </row>
        <row r="149">
          <cell r="D149" t="str">
            <v xml:space="preserve">Seng Gelombang Bjls 20 uk. 180 x 90 x 0,02 cm </v>
          </cell>
          <cell r="F149">
            <v>1.5</v>
          </cell>
          <cell r="G149" t="str">
            <v>Lbr</v>
          </cell>
          <cell r="H149">
            <v>40000</v>
          </cell>
          <cell r="J149">
            <v>60000</v>
          </cell>
        </row>
        <row r="150">
          <cell r="D150" t="str">
            <v>Balok Kayu Tahun ( Mauni/ Akasia )</v>
          </cell>
          <cell r="F150">
            <v>0.186</v>
          </cell>
          <cell r="G150" t="str">
            <v>M3</v>
          </cell>
          <cell r="H150">
            <v>2700000</v>
          </cell>
          <cell r="J150">
            <v>502200</v>
          </cell>
        </row>
        <row r="151">
          <cell r="D151" t="str">
            <v>Tripleks tebal  4 mm ( 1.22 x 2.44 ) m</v>
          </cell>
          <cell r="F151">
            <v>1.35</v>
          </cell>
          <cell r="G151" t="str">
            <v>Lb</v>
          </cell>
          <cell r="H151">
            <v>69000</v>
          </cell>
          <cell r="J151">
            <v>93150</v>
          </cell>
        </row>
        <row r="152">
          <cell r="D152" t="str">
            <v>Paku  biasa</v>
          </cell>
          <cell r="F152">
            <v>0.3</v>
          </cell>
          <cell r="G152" t="str">
            <v>Kg</v>
          </cell>
          <cell r="H152">
            <v>12000</v>
          </cell>
          <cell r="J152">
            <v>3600</v>
          </cell>
        </row>
        <row r="153">
          <cell r="A153">
            <v>9</v>
          </cell>
          <cell r="F153">
            <v>9</v>
          </cell>
          <cell r="I153">
            <v>99825</v>
          </cell>
          <cell r="J153">
            <v>861100</v>
          </cell>
          <cell r="K153">
            <v>960925</v>
          </cell>
        </row>
        <row r="155">
          <cell r="B155">
            <v>10</v>
          </cell>
          <cell r="D155" t="str">
            <v>1 M2 PEMBUATAN  BAK ADUKAN ( 40 X 50 X 20 ) CM</v>
          </cell>
        </row>
        <row r="156">
          <cell r="D156" t="str">
            <v>TENAGA :</v>
          </cell>
        </row>
        <row r="157">
          <cell r="D157" t="str">
            <v>Tukang kayu</v>
          </cell>
          <cell r="F157">
            <v>0.3</v>
          </cell>
          <cell r="G157" t="str">
            <v>Oh</v>
          </cell>
          <cell r="H157">
            <v>33000</v>
          </cell>
          <cell r="I157">
            <v>9900</v>
          </cell>
        </row>
        <row r="158">
          <cell r="D158" t="str">
            <v>Mandor</v>
          </cell>
          <cell r="F158">
            <v>1.5E-3</v>
          </cell>
          <cell r="G158" t="str">
            <v>Oh</v>
          </cell>
          <cell r="H158">
            <v>38500</v>
          </cell>
          <cell r="I158">
            <v>57.75</v>
          </cell>
        </row>
        <row r="160">
          <cell r="D160" t="str">
            <v>BAHAN :</v>
          </cell>
        </row>
        <row r="161">
          <cell r="D161" t="str">
            <v>Kayu Tahun papan ( Mauni/akasia)</v>
          </cell>
          <cell r="F161">
            <v>3.5999999999999997E-2</v>
          </cell>
          <cell r="G161" t="str">
            <v>M3</v>
          </cell>
          <cell r="H161">
            <v>2700000</v>
          </cell>
          <cell r="J161">
            <v>97199.999999999985</v>
          </cell>
        </row>
        <row r="162">
          <cell r="D162" t="str">
            <v>Balok Kayu Tahun ( Mauni/ Akasia )</v>
          </cell>
          <cell r="F162">
            <v>1E-3</v>
          </cell>
          <cell r="G162" t="str">
            <v>M3</v>
          </cell>
          <cell r="H162">
            <v>2700000</v>
          </cell>
          <cell r="J162">
            <v>2700</v>
          </cell>
        </row>
        <row r="163">
          <cell r="D163" t="str">
            <v>Paku  biasa</v>
          </cell>
          <cell r="F163">
            <v>0.08</v>
          </cell>
          <cell r="G163" t="str">
            <v>Kg</v>
          </cell>
          <cell r="H163">
            <v>12000</v>
          </cell>
          <cell r="J163">
            <v>960</v>
          </cell>
        </row>
        <row r="164">
          <cell r="A164">
            <v>10</v>
          </cell>
          <cell r="I164">
            <v>9957.75</v>
          </cell>
          <cell r="J164">
            <v>100859.99999999999</v>
          </cell>
          <cell r="K164">
            <v>110818</v>
          </cell>
        </row>
        <row r="165">
          <cell r="B165">
            <v>11</v>
          </cell>
          <cell r="D165" t="str">
            <v>1 M2 PEMBUATAN  STEGER DARI  BAMBU, UKURAN  ( 40 X 50 X 20 ) CM</v>
          </cell>
        </row>
        <row r="166">
          <cell r="D166" t="str">
            <v>TENAGA :</v>
          </cell>
        </row>
        <row r="167">
          <cell r="D167" t="str">
            <v>Tukang kayu</v>
          </cell>
          <cell r="F167">
            <v>1.7000000000000001E-2</v>
          </cell>
          <cell r="G167" t="str">
            <v>Oh</v>
          </cell>
          <cell r="H167">
            <v>33000</v>
          </cell>
          <cell r="I167">
            <v>561</v>
          </cell>
        </row>
        <row r="168">
          <cell r="D168" t="str">
            <v xml:space="preserve">Kepala Tukang </v>
          </cell>
          <cell r="F168">
            <v>2E-3</v>
          </cell>
          <cell r="G168" t="str">
            <v>Oh</v>
          </cell>
          <cell r="H168">
            <v>35750</v>
          </cell>
          <cell r="I168">
            <v>71.5</v>
          </cell>
        </row>
        <row r="169">
          <cell r="D169" t="str">
            <v>Pekerja / Buruh tak terlatih</v>
          </cell>
          <cell r="F169">
            <v>0.25</v>
          </cell>
          <cell r="G169" t="str">
            <v>Oh</v>
          </cell>
          <cell r="H169">
            <v>24750</v>
          </cell>
          <cell r="I169">
            <v>6187.5</v>
          </cell>
        </row>
        <row r="170">
          <cell r="D170" t="str">
            <v>Mandor</v>
          </cell>
          <cell r="F170">
            <v>1.3000000000000001E-2</v>
          </cell>
          <cell r="G170" t="str">
            <v>Oh</v>
          </cell>
          <cell r="H170">
            <v>38500</v>
          </cell>
          <cell r="I170">
            <v>500.50000000000006</v>
          </cell>
        </row>
        <row r="172">
          <cell r="D172" t="str">
            <v>BAHAN :</v>
          </cell>
        </row>
        <row r="173">
          <cell r="D173" t="str">
            <v>Bambu dia 6 - 8 cm, panjang 6 m</v>
          </cell>
          <cell r="F173">
            <v>1</v>
          </cell>
          <cell r="G173" t="str">
            <v>Btg</v>
          </cell>
          <cell r="H173">
            <v>0</v>
          </cell>
          <cell r="J173">
            <v>0</v>
          </cell>
        </row>
        <row r="174">
          <cell r="D174" t="str">
            <v>Tali  ijuk</v>
          </cell>
          <cell r="F174">
            <v>0.16</v>
          </cell>
          <cell r="G174" t="str">
            <v>Kg</v>
          </cell>
          <cell r="H174">
            <v>7000</v>
          </cell>
          <cell r="J174">
            <v>1120</v>
          </cell>
        </row>
        <row r="175">
          <cell r="A175">
            <v>11</v>
          </cell>
          <cell r="I175">
            <v>7320.5</v>
          </cell>
          <cell r="J175">
            <v>1120</v>
          </cell>
          <cell r="K175">
            <v>8441</v>
          </cell>
        </row>
        <row r="176">
          <cell r="B176">
            <v>12</v>
          </cell>
          <cell r="D176" t="str">
            <v xml:space="preserve">1 M2 PEMBUATAN  JALAN SEMENTARA </v>
          </cell>
        </row>
        <row r="177">
          <cell r="D177" t="str">
            <v>TENAGA :</v>
          </cell>
        </row>
        <row r="178">
          <cell r="D178" t="str">
            <v>Pekerja / Buruh tak terlatih</v>
          </cell>
          <cell r="F178">
            <v>1</v>
          </cell>
          <cell r="G178" t="str">
            <v>Oh</v>
          </cell>
          <cell r="H178">
            <v>24750</v>
          </cell>
          <cell r="I178">
            <v>24750</v>
          </cell>
        </row>
        <row r="179">
          <cell r="D179" t="str">
            <v>Mandor</v>
          </cell>
          <cell r="F179">
            <v>0.05</v>
          </cell>
          <cell r="G179" t="str">
            <v>Oh</v>
          </cell>
          <cell r="H179">
            <v>38500</v>
          </cell>
          <cell r="I179">
            <v>1925</v>
          </cell>
        </row>
        <row r="181">
          <cell r="D181" t="str">
            <v>BAHAN :</v>
          </cell>
        </row>
        <row r="182">
          <cell r="D182" t="str">
            <v xml:space="preserve">Batu belah,Uk.10-15 Cm &amp; 15 - 20 cm </v>
          </cell>
          <cell r="F182">
            <v>0.15</v>
          </cell>
          <cell r="G182" t="str">
            <v>M3</v>
          </cell>
          <cell r="H182">
            <v>140000</v>
          </cell>
          <cell r="J182">
            <v>21000</v>
          </cell>
        </row>
        <row r="183">
          <cell r="D183" t="str">
            <v>Batu pecah 5-7 cm</v>
          </cell>
          <cell r="F183">
            <v>0.09</v>
          </cell>
          <cell r="G183" t="str">
            <v>M3</v>
          </cell>
          <cell r="H183">
            <v>145000</v>
          </cell>
          <cell r="J183">
            <v>13050</v>
          </cell>
        </row>
        <row r="184">
          <cell r="D184" t="str">
            <v>Pasir Urug</v>
          </cell>
          <cell r="F184">
            <v>0.01</v>
          </cell>
          <cell r="G184" t="str">
            <v>M3</v>
          </cell>
          <cell r="H184">
            <v>60000</v>
          </cell>
          <cell r="J184">
            <v>600</v>
          </cell>
        </row>
        <row r="185">
          <cell r="A185">
            <v>12</v>
          </cell>
          <cell r="I185">
            <v>26675</v>
          </cell>
          <cell r="J185">
            <v>34650</v>
          </cell>
          <cell r="K185">
            <v>61325</v>
          </cell>
        </row>
        <row r="186">
          <cell r="B186">
            <v>13</v>
          </cell>
          <cell r="D186" t="str">
            <v>1 M3 PEMBONGKARAN BETON BERTULANG</v>
          </cell>
        </row>
        <row r="187">
          <cell r="D187" t="str">
            <v>TENAGA :</v>
          </cell>
        </row>
        <row r="188">
          <cell r="D188" t="str">
            <v>Pekerja / Buruh tak terlatih</v>
          </cell>
          <cell r="F188">
            <v>6.6669999999999998</v>
          </cell>
          <cell r="G188" t="str">
            <v>Oh</v>
          </cell>
          <cell r="H188">
            <v>24750</v>
          </cell>
          <cell r="I188">
            <v>165008.25</v>
          </cell>
        </row>
        <row r="189">
          <cell r="D189" t="str">
            <v>Mandor</v>
          </cell>
          <cell r="F189">
            <v>0.33300000000000002</v>
          </cell>
          <cell r="G189" t="str">
            <v>Oh</v>
          </cell>
          <cell r="H189">
            <v>38500</v>
          </cell>
          <cell r="I189">
            <v>12820.5</v>
          </cell>
        </row>
        <row r="190">
          <cell r="A190">
            <v>13</v>
          </cell>
          <cell r="I190">
            <v>177828.75</v>
          </cell>
          <cell r="K190">
            <v>177829</v>
          </cell>
        </row>
        <row r="192">
          <cell r="B192">
            <v>14</v>
          </cell>
          <cell r="D192" t="str">
            <v>1 M3 PEMBONGKARAN DINDING TEMBOK BATA MERAH</v>
          </cell>
        </row>
        <row r="193">
          <cell r="D193" t="str">
            <v>TENAGA :</v>
          </cell>
        </row>
        <row r="194">
          <cell r="D194" t="str">
            <v>Pekerja / Buruh tak terlatih</v>
          </cell>
          <cell r="F194">
            <v>6.6669999999999998</v>
          </cell>
          <cell r="G194" t="str">
            <v>Oh</v>
          </cell>
          <cell r="H194">
            <v>24750</v>
          </cell>
          <cell r="I194">
            <v>165008.25</v>
          </cell>
        </row>
        <row r="195">
          <cell r="D195" t="str">
            <v>Mandor</v>
          </cell>
          <cell r="F195">
            <v>3.3000000000000002E-2</v>
          </cell>
          <cell r="G195" t="str">
            <v>Oh</v>
          </cell>
          <cell r="H195">
            <v>38500</v>
          </cell>
          <cell r="I195">
            <v>1270.5</v>
          </cell>
        </row>
        <row r="196">
          <cell r="A196">
            <v>14</v>
          </cell>
          <cell r="I196">
            <v>166278.75</v>
          </cell>
          <cell r="K196">
            <v>166279</v>
          </cell>
        </row>
        <row r="197">
          <cell r="B197" t="str">
            <v>II.</v>
          </cell>
          <cell r="D197" t="str">
            <v>PEKERJAAN  TANAH</v>
          </cell>
        </row>
        <row r="199">
          <cell r="B199">
            <v>1</v>
          </cell>
          <cell r="D199" t="str">
            <v xml:space="preserve">1 M3  GALIAN TANAH BIASA SEDALAM 1  M </v>
          </cell>
        </row>
        <row r="200">
          <cell r="D200" t="str">
            <v>TENAGA :</v>
          </cell>
        </row>
        <row r="201">
          <cell r="D201" t="str">
            <v>Pekerja / Buruh tak terlatih</v>
          </cell>
          <cell r="F201">
            <v>0.4</v>
          </cell>
          <cell r="G201" t="str">
            <v>Oh</v>
          </cell>
          <cell r="H201">
            <v>24750</v>
          </cell>
          <cell r="I201">
            <v>9900</v>
          </cell>
        </row>
        <row r="202">
          <cell r="D202" t="str">
            <v>Mandor</v>
          </cell>
          <cell r="F202">
            <v>0.04</v>
          </cell>
          <cell r="G202" t="str">
            <v>Oh</v>
          </cell>
          <cell r="H202">
            <v>38500</v>
          </cell>
          <cell r="I202">
            <v>1540</v>
          </cell>
        </row>
        <row r="203">
          <cell r="A203">
            <v>15</v>
          </cell>
          <cell r="I203">
            <v>11440</v>
          </cell>
          <cell r="K203">
            <v>11440</v>
          </cell>
        </row>
        <row r="205">
          <cell r="B205">
            <v>2</v>
          </cell>
          <cell r="D205" t="str">
            <v xml:space="preserve">1 M3  GALIAN TANAH BIASA SEDALAM 2  M </v>
          </cell>
        </row>
        <row r="206">
          <cell r="D206" t="str">
            <v>TENAGA :</v>
          </cell>
        </row>
        <row r="207">
          <cell r="D207" t="str">
            <v>Pekerja / Buruh tak terlatih</v>
          </cell>
          <cell r="F207">
            <v>0.52600000000000002</v>
          </cell>
          <cell r="G207" t="str">
            <v>Oh</v>
          </cell>
          <cell r="H207">
            <v>24750</v>
          </cell>
          <cell r="I207">
            <v>13018.5</v>
          </cell>
        </row>
        <row r="208">
          <cell r="D208" t="str">
            <v>Mandor</v>
          </cell>
          <cell r="F208">
            <v>5.2000000000000005E-2</v>
          </cell>
          <cell r="G208" t="str">
            <v>Oh</v>
          </cell>
          <cell r="H208">
            <v>38500</v>
          </cell>
          <cell r="I208">
            <v>2002.0000000000002</v>
          </cell>
        </row>
        <row r="209">
          <cell r="A209">
            <v>16</v>
          </cell>
          <cell r="I209">
            <v>15020.5</v>
          </cell>
          <cell r="K209">
            <v>15021</v>
          </cell>
        </row>
        <row r="211">
          <cell r="B211">
            <v>3</v>
          </cell>
          <cell r="D211" t="str">
            <v xml:space="preserve">1 M3  GALIAN TANAH BIASA SEDALAM  3  M </v>
          </cell>
        </row>
        <row r="212">
          <cell r="D212" t="str">
            <v>TENAGA :</v>
          </cell>
        </row>
        <row r="213">
          <cell r="D213" t="str">
            <v>Pekerja / Buruh tak terlatih</v>
          </cell>
          <cell r="F213">
            <v>0.73499999999999999</v>
          </cell>
          <cell r="G213" t="str">
            <v>Oh</v>
          </cell>
          <cell r="H213">
            <v>24750</v>
          </cell>
          <cell r="I213">
            <v>18191.25</v>
          </cell>
        </row>
        <row r="214">
          <cell r="D214" t="str">
            <v>Mandor</v>
          </cell>
          <cell r="F214">
            <v>7.2999999999999995E-2</v>
          </cell>
          <cell r="G214" t="str">
            <v>Oh</v>
          </cell>
          <cell r="H214">
            <v>38500</v>
          </cell>
          <cell r="I214">
            <v>2810.5</v>
          </cell>
        </row>
        <row r="215">
          <cell r="A215">
            <v>17</v>
          </cell>
          <cell r="I215">
            <v>21001.75</v>
          </cell>
          <cell r="K215">
            <v>21002</v>
          </cell>
        </row>
        <row r="217">
          <cell r="B217">
            <v>4</v>
          </cell>
          <cell r="D217" t="str">
            <v xml:space="preserve">1 M3  GALIAN TANAH KERAS SEDALAM 1  M </v>
          </cell>
        </row>
        <row r="218">
          <cell r="D218" t="str">
            <v>TENAGA :</v>
          </cell>
        </row>
        <row r="219">
          <cell r="D219" t="str">
            <v>Pekerja / Buruh tak terlatih</v>
          </cell>
          <cell r="F219">
            <v>0.625</v>
          </cell>
          <cell r="G219" t="str">
            <v>Oh</v>
          </cell>
          <cell r="H219">
            <v>24750</v>
          </cell>
          <cell r="I219">
            <v>15468.75</v>
          </cell>
        </row>
        <row r="220">
          <cell r="D220" t="str">
            <v>Mandor</v>
          </cell>
          <cell r="F220">
            <v>6.2E-2</v>
          </cell>
          <cell r="G220" t="str">
            <v>Oh</v>
          </cell>
          <cell r="H220">
            <v>38500</v>
          </cell>
          <cell r="I220">
            <v>2387</v>
          </cell>
        </row>
        <row r="221">
          <cell r="A221">
            <v>18</v>
          </cell>
          <cell r="I221">
            <v>17855.75</v>
          </cell>
          <cell r="K221">
            <v>17856</v>
          </cell>
        </row>
        <row r="223">
          <cell r="B223">
            <v>5</v>
          </cell>
          <cell r="D223" t="str">
            <v xml:space="preserve">1 M3  GALIAN TANAH CADAS SEDALAM 1  M </v>
          </cell>
        </row>
        <row r="224">
          <cell r="D224" t="str">
            <v>TENAGA :</v>
          </cell>
        </row>
        <row r="225">
          <cell r="D225" t="str">
            <v>Pekerja / Buruh tak terlatih</v>
          </cell>
          <cell r="F225">
            <v>1.25</v>
          </cell>
          <cell r="G225" t="str">
            <v>Oh</v>
          </cell>
          <cell r="H225">
            <v>24750</v>
          </cell>
          <cell r="I225">
            <v>30937.5</v>
          </cell>
        </row>
        <row r="226">
          <cell r="D226" t="str">
            <v>Mandor</v>
          </cell>
          <cell r="F226">
            <v>0.125</v>
          </cell>
          <cell r="G226" t="str">
            <v>Oh</v>
          </cell>
          <cell r="H226">
            <v>38500</v>
          </cell>
          <cell r="I226">
            <v>4812.5</v>
          </cell>
        </row>
        <row r="227">
          <cell r="A227">
            <v>19</v>
          </cell>
          <cell r="I227">
            <v>35750</v>
          </cell>
          <cell r="K227">
            <v>35750</v>
          </cell>
        </row>
        <row r="228">
          <cell r="B228">
            <v>6</v>
          </cell>
          <cell r="D228" t="str">
            <v xml:space="preserve">1 M3  GALIAN TANAH LUMPUR SEDALAM 1  M </v>
          </cell>
        </row>
        <row r="229">
          <cell r="D229" t="str">
            <v>TENAGA :</v>
          </cell>
        </row>
        <row r="230">
          <cell r="D230" t="str">
            <v>Pekerja / Buruh tak terlatih</v>
          </cell>
          <cell r="F230">
            <v>0.82300000000000006</v>
          </cell>
          <cell r="G230" t="str">
            <v>Oh</v>
          </cell>
          <cell r="H230">
            <v>24750</v>
          </cell>
          <cell r="I230">
            <v>20369.25</v>
          </cell>
        </row>
        <row r="231">
          <cell r="D231" t="str">
            <v>Mandor</v>
          </cell>
          <cell r="F231">
            <v>8.3000000000000004E-2</v>
          </cell>
          <cell r="G231" t="str">
            <v>Oh</v>
          </cell>
          <cell r="H231">
            <v>38500</v>
          </cell>
          <cell r="I231">
            <v>3195.5</v>
          </cell>
        </row>
        <row r="232">
          <cell r="A232">
            <v>20</v>
          </cell>
          <cell r="I232">
            <v>23564.75</v>
          </cell>
          <cell r="K232">
            <v>23565</v>
          </cell>
        </row>
        <row r="234">
          <cell r="B234">
            <v>7</v>
          </cell>
          <cell r="D234" t="str">
            <v xml:space="preserve">1 M2 PEKERJAAN STRIPING TANAH L SETINGGI  1  M </v>
          </cell>
        </row>
        <row r="235">
          <cell r="D235" t="str">
            <v>TENAGA :</v>
          </cell>
        </row>
        <row r="236">
          <cell r="D236" t="str">
            <v>Pekerja / Buruh tak terlatih</v>
          </cell>
          <cell r="F236">
            <v>0.05</v>
          </cell>
          <cell r="G236" t="str">
            <v>Oh</v>
          </cell>
          <cell r="H236">
            <v>24750</v>
          </cell>
          <cell r="I236">
            <v>1237.5</v>
          </cell>
        </row>
        <row r="237">
          <cell r="D237" t="str">
            <v>Mandor</v>
          </cell>
          <cell r="F237">
            <v>5.0000000000000001E-3</v>
          </cell>
          <cell r="G237" t="str">
            <v>Oh</v>
          </cell>
          <cell r="H237">
            <v>38500</v>
          </cell>
          <cell r="I237">
            <v>192.5</v>
          </cell>
        </row>
        <row r="238">
          <cell r="A238">
            <v>21</v>
          </cell>
          <cell r="I238">
            <v>1430</v>
          </cell>
          <cell r="K238">
            <v>1430</v>
          </cell>
        </row>
        <row r="240">
          <cell r="B240">
            <v>8</v>
          </cell>
          <cell r="D240" t="str">
            <v xml:space="preserve">1 M3  PEMBUANGAN TANAH SEJAUH 150  M </v>
          </cell>
        </row>
        <row r="241">
          <cell r="D241" t="str">
            <v>TENAGA :</v>
          </cell>
        </row>
        <row r="242">
          <cell r="D242" t="str">
            <v>Pekerja / Buruh tak terlatih</v>
          </cell>
          <cell r="F242">
            <v>0.51600000000000001</v>
          </cell>
          <cell r="G242" t="str">
            <v>Oh</v>
          </cell>
          <cell r="H242">
            <v>24750</v>
          </cell>
          <cell r="I242">
            <v>12771</v>
          </cell>
        </row>
        <row r="243">
          <cell r="D243" t="str">
            <v>Mandor</v>
          </cell>
          <cell r="F243">
            <v>0.05</v>
          </cell>
          <cell r="G243" t="str">
            <v>Oh</v>
          </cell>
          <cell r="H243">
            <v>38500</v>
          </cell>
          <cell r="I243">
            <v>1925</v>
          </cell>
        </row>
        <row r="244">
          <cell r="A244">
            <v>22</v>
          </cell>
          <cell r="I244">
            <v>14696</v>
          </cell>
          <cell r="K244">
            <v>14696</v>
          </cell>
        </row>
        <row r="246">
          <cell r="B246">
            <v>9</v>
          </cell>
          <cell r="D246" t="str">
            <v xml:space="preserve">1 M3  URUGAN KEMBALI </v>
          </cell>
        </row>
        <row r="247">
          <cell r="D247" t="str">
            <v>TENAGA :</v>
          </cell>
        </row>
        <row r="248">
          <cell r="D248" t="str">
            <v>Pekerja / Buruh tak terlatih</v>
          </cell>
          <cell r="F248">
            <v>0.192</v>
          </cell>
          <cell r="G248" t="str">
            <v>Oh</v>
          </cell>
          <cell r="H248">
            <v>24750</v>
          </cell>
          <cell r="I248">
            <v>4752</v>
          </cell>
        </row>
        <row r="249">
          <cell r="D249" t="str">
            <v>Mandor</v>
          </cell>
          <cell r="F249">
            <v>1.9E-2</v>
          </cell>
          <cell r="G249" t="str">
            <v>Oh</v>
          </cell>
          <cell r="H249">
            <v>38500</v>
          </cell>
          <cell r="I249">
            <v>731.5</v>
          </cell>
        </row>
        <row r="250">
          <cell r="A250">
            <v>23</v>
          </cell>
          <cell r="I250">
            <v>5483.5</v>
          </cell>
          <cell r="K250">
            <v>5484</v>
          </cell>
        </row>
        <row r="252">
          <cell r="B252">
            <v>10</v>
          </cell>
          <cell r="D252" t="str">
            <v xml:space="preserve">1 M3  PEMADATAN TANAH  </v>
          </cell>
        </row>
        <row r="253">
          <cell r="D253" t="str">
            <v>TENAGA :</v>
          </cell>
        </row>
        <row r="254">
          <cell r="D254" t="str">
            <v>Pekerja / Buruh tak terlatih</v>
          </cell>
          <cell r="F254">
            <v>0.5</v>
          </cell>
          <cell r="G254" t="str">
            <v>Oh</v>
          </cell>
          <cell r="H254">
            <v>24750</v>
          </cell>
          <cell r="I254">
            <v>12375</v>
          </cell>
        </row>
        <row r="255">
          <cell r="D255" t="str">
            <v>Mandor</v>
          </cell>
          <cell r="F255">
            <v>0.05</v>
          </cell>
          <cell r="G255" t="str">
            <v>Oh</v>
          </cell>
          <cell r="H255">
            <v>38500</v>
          </cell>
          <cell r="I255">
            <v>1925</v>
          </cell>
        </row>
        <row r="256">
          <cell r="A256">
            <v>24</v>
          </cell>
          <cell r="I256">
            <v>14300</v>
          </cell>
          <cell r="K256">
            <v>14300</v>
          </cell>
        </row>
        <row r="257">
          <cell r="B257">
            <v>11</v>
          </cell>
          <cell r="D257" t="str">
            <v>1 M3 URUGAN  TANAH  DENGAN  PEMADATAN</v>
          </cell>
        </row>
        <row r="258">
          <cell r="D258" t="str">
            <v>TENAGA :</v>
          </cell>
        </row>
        <row r="259">
          <cell r="D259" t="str">
            <v>Pekerja / Buruh tak terlatih</v>
          </cell>
          <cell r="F259">
            <v>0.25</v>
          </cell>
          <cell r="G259" t="str">
            <v>Oh</v>
          </cell>
          <cell r="H259">
            <v>24750</v>
          </cell>
          <cell r="I259">
            <v>6187.5</v>
          </cell>
        </row>
        <row r="260">
          <cell r="D260" t="str">
            <v>Mandor</v>
          </cell>
          <cell r="F260">
            <v>0.01</v>
          </cell>
          <cell r="G260" t="str">
            <v>Oh</v>
          </cell>
          <cell r="H260">
            <v>38500</v>
          </cell>
          <cell r="I260">
            <v>385</v>
          </cell>
        </row>
        <row r="262">
          <cell r="D262" t="str">
            <v>BAHAN :</v>
          </cell>
        </row>
        <row r="263">
          <cell r="D263" t="str">
            <v>Tanah urug</v>
          </cell>
          <cell r="F263">
            <v>1.2</v>
          </cell>
          <cell r="G263" t="str">
            <v>M3</v>
          </cell>
          <cell r="H263">
            <v>49500</v>
          </cell>
          <cell r="J263">
            <v>59400</v>
          </cell>
        </row>
        <row r="264">
          <cell r="A264">
            <v>25</v>
          </cell>
          <cell r="I264">
            <v>6572.5</v>
          </cell>
          <cell r="J264">
            <v>59400</v>
          </cell>
          <cell r="K264">
            <v>65973</v>
          </cell>
        </row>
        <row r="265">
          <cell r="B265">
            <v>12</v>
          </cell>
          <cell r="D265" t="str">
            <v>1 M3  URUGAN  PASIR</v>
          </cell>
        </row>
        <row r="266">
          <cell r="D266" t="str">
            <v>TENAGA :</v>
          </cell>
        </row>
        <row r="267">
          <cell r="D267" t="str">
            <v>Pekerja / Buruh tak terlatih</v>
          </cell>
          <cell r="F267">
            <v>0.3</v>
          </cell>
          <cell r="G267" t="str">
            <v>Oh</v>
          </cell>
          <cell r="H267">
            <v>24750</v>
          </cell>
          <cell r="I267">
            <v>7425</v>
          </cell>
        </row>
        <row r="268">
          <cell r="D268" t="str">
            <v>Mandor</v>
          </cell>
          <cell r="F268">
            <v>0.01</v>
          </cell>
          <cell r="G268" t="str">
            <v>Oh</v>
          </cell>
          <cell r="H268">
            <v>38500</v>
          </cell>
          <cell r="I268">
            <v>385</v>
          </cell>
        </row>
        <row r="270">
          <cell r="D270" t="str">
            <v>BAHAN :</v>
          </cell>
        </row>
        <row r="271">
          <cell r="D271" t="str">
            <v>Pasir Urug</v>
          </cell>
          <cell r="F271">
            <v>1.2</v>
          </cell>
          <cell r="G271" t="str">
            <v>M3</v>
          </cell>
          <cell r="H271">
            <v>60000</v>
          </cell>
          <cell r="J271">
            <v>72000</v>
          </cell>
        </row>
        <row r="272">
          <cell r="A272">
            <v>26</v>
          </cell>
          <cell r="I272">
            <v>7810</v>
          </cell>
          <cell r="J272">
            <v>72000</v>
          </cell>
          <cell r="K272">
            <v>79810</v>
          </cell>
        </row>
        <row r="274">
          <cell r="B274">
            <v>13</v>
          </cell>
          <cell r="D274" t="str">
            <v xml:space="preserve">1 M3  URUGAN  SIRTU </v>
          </cell>
        </row>
        <row r="275">
          <cell r="D275" t="str">
            <v>TENAGA :</v>
          </cell>
        </row>
        <row r="276">
          <cell r="D276" t="str">
            <v>Pekerja / Buruh tak terlatih</v>
          </cell>
          <cell r="F276">
            <v>0.25</v>
          </cell>
          <cell r="G276" t="str">
            <v>Oh</v>
          </cell>
          <cell r="H276">
            <v>24750</v>
          </cell>
          <cell r="I276">
            <v>6187.5</v>
          </cell>
        </row>
        <row r="277">
          <cell r="D277" t="str">
            <v>Mandor</v>
          </cell>
          <cell r="F277">
            <v>2.5000000000000001E-2</v>
          </cell>
          <cell r="G277" t="str">
            <v>Oh</v>
          </cell>
          <cell r="H277">
            <v>38500</v>
          </cell>
          <cell r="I277">
            <v>962.5</v>
          </cell>
        </row>
        <row r="279">
          <cell r="D279" t="str">
            <v>BAHAN :</v>
          </cell>
        </row>
        <row r="280">
          <cell r="D280" t="str">
            <v>Sirtu Urug</v>
          </cell>
          <cell r="F280">
            <v>1.2</v>
          </cell>
          <cell r="G280" t="str">
            <v>M3</v>
          </cell>
          <cell r="H280">
            <v>95000</v>
          </cell>
          <cell r="J280">
            <v>114000</v>
          </cell>
        </row>
        <row r="281">
          <cell r="A281">
            <v>27</v>
          </cell>
          <cell r="I281">
            <v>7150</v>
          </cell>
          <cell r="J281">
            <v>114000</v>
          </cell>
          <cell r="K281">
            <v>121150</v>
          </cell>
        </row>
        <row r="283">
          <cell r="B283">
            <v>14</v>
          </cell>
          <cell r="D283" t="str">
            <v xml:space="preserve">1 M3  LAPISAN PUDEL CAMP. 1Kp:3Psr:7 TL </v>
          </cell>
        </row>
        <row r="284">
          <cell r="D284" t="str">
            <v>TENAGA :</v>
          </cell>
        </row>
        <row r="285">
          <cell r="D285" t="str">
            <v>Tukang batu</v>
          </cell>
          <cell r="F285">
            <v>0.41600000000000004</v>
          </cell>
          <cell r="G285" t="str">
            <v>Oh</v>
          </cell>
          <cell r="H285">
            <v>33000</v>
          </cell>
          <cell r="I285">
            <v>13728.000000000002</v>
          </cell>
        </row>
        <row r="286">
          <cell r="D286" t="str">
            <v xml:space="preserve">Kepala Tukang </v>
          </cell>
          <cell r="F286">
            <v>0.04</v>
          </cell>
          <cell r="G286" t="str">
            <v>Oh</v>
          </cell>
          <cell r="H286">
            <v>35750</v>
          </cell>
          <cell r="I286">
            <v>1430</v>
          </cell>
        </row>
        <row r="287">
          <cell r="D287" t="str">
            <v>Pekerja / Buruh tak terlatih</v>
          </cell>
          <cell r="F287">
            <v>0.83299999999999996</v>
          </cell>
          <cell r="G287" t="str">
            <v>Oh</v>
          </cell>
          <cell r="H287">
            <v>24750</v>
          </cell>
          <cell r="I287">
            <v>20616.75</v>
          </cell>
        </row>
        <row r="288">
          <cell r="D288" t="str">
            <v>Mandor</v>
          </cell>
          <cell r="F288">
            <v>8.3000000000000004E-2</v>
          </cell>
          <cell r="G288" t="str">
            <v>Oh</v>
          </cell>
          <cell r="H288">
            <v>38500</v>
          </cell>
          <cell r="I288">
            <v>3195.5</v>
          </cell>
        </row>
        <row r="290">
          <cell r="D290" t="str">
            <v>BAHAN :</v>
          </cell>
        </row>
        <row r="291">
          <cell r="D291" t="str">
            <v>Pasir Urug</v>
          </cell>
          <cell r="F291">
            <v>0.33</v>
          </cell>
          <cell r="G291" t="str">
            <v>M3</v>
          </cell>
          <cell r="H291">
            <v>60000</v>
          </cell>
          <cell r="J291">
            <v>19800</v>
          </cell>
        </row>
        <row r="292">
          <cell r="D292" t="str">
            <v>Kapur Batu</v>
          </cell>
          <cell r="F292">
            <v>0.109</v>
          </cell>
          <cell r="G292" t="str">
            <v>M3</v>
          </cell>
          <cell r="H292">
            <v>600000</v>
          </cell>
          <cell r="J292">
            <v>65400</v>
          </cell>
        </row>
        <row r="293">
          <cell r="D293" t="str">
            <v>Tanah liat</v>
          </cell>
          <cell r="F293">
            <v>0.76300000000000001</v>
          </cell>
          <cell r="G293" t="str">
            <v>M3</v>
          </cell>
          <cell r="H293">
            <v>45000</v>
          </cell>
          <cell r="J293">
            <v>34335</v>
          </cell>
        </row>
        <row r="294">
          <cell r="A294">
            <v>28</v>
          </cell>
          <cell r="I294">
            <v>38970.25</v>
          </cell>
          <cell r="J294">
            <v>119535</v>
          </cell>
          <cell r="K294">
            <v>158505.25</v>
          </cell>
        </row>
        <row r="295">
          <cell r="B295">
            <v>15</v>
          </cell>
          <cell r="D295" t="str">
            <v xml:space="preserve">1 M3  LAPISAN PUDEL CAMP. 1 Kp : 5 Tl </v>
          </cell>
        </row>
        <row r="296">
          <cell r="D296" t="str">
            <v>UPAH</v>
          </cell>
        </row>
        <row r="297">
          <cell r="D297" t="str">
            <v>Tukang batu</v>
          </cell>
          <cell r="F297">
            <v>0.41600000000000004</v>
          </cell>
          <cell r="G297" t="str">
            <v>Oh</v>
          </cell>
          <cell r="H297">
            <v>33000</v>
          </cell>
          <cell r="I297">
            <v>13728.000000000002</v>
          </cell>
        </row>
        <row r="298">
          <cell r="D298" t="str">
            <v xml:space="preserve">Kepala Tukang </v>
          </cell>
          <cell r="F298">
            <v>4.1000000000000002E-2</v>
          </cell>
          <cell r="G298" t="str">
            <v>Oh</v>
          </cell>
          <cell r="H298">
            <v>35750</v>
          </cell>
          <cell r="I298">
            <v>1465.75</v>
          </cell>
        </row>
        <row r="299">
          <cell r="D299" t="str">
            <v>Pekerja / Buruh tak terlatih</v>
          </cell>
          <cell r="F299">
            <v>0.83299999999999996</v>
          </cell>
          <cell r="G299" t="str">
            <v>Oh</v>
          </cell>
          <cell r="H299">
            <v>24750</v>
          </cell>
          <cell r="I299">
            <v>20616.75</v>
          </cell>
        </row>
        <row r="300">
          <cell r="D300" t="str">
            <v>Mandor</v>
          </cell>
          <cell r="F300">
            <v>8.1000000000000003E-2</v>
          </cell>
          <cell r="G300" t="str">
            <v>Oh</v>
          </cell>
          <cell r="H300">
            <v>38500</v>
          </cell>
          <cell r="I300">
            <v>3118.5</v>
          </cell>
        </row>
        <row r="302">
          <cell r="D302" t="str">
            <v>BAHAN :</v>
          </cell>
        </row>
        <row r="303">
          <cell r="D303" t="str">
            <v>Kapur Batu</v>
          </cell>
          <cell r="F303">
            <v>0.2</v>
          </cell>
          <cell r="G303" t="str">
            <v>M3</v>
          </cell>
          <cell r="H303">
            <v>600000</v>
          </cell>
          <cell r="J303">
            <v>120000</v>
          </cell>
        </row>
        <row r="304">
          <cell r="D304" t="str">
            <v>Tanah liat</v>
          </cell>
          <cell r="F304">
            <v>1</v>
          </cell>
          <cell r="G304" t="str">
            <v>M3</v>
          </cell>
          <cell r="H304">
            <v>45000</v>
          </cell>
          <cell r="J304">
            <v>45000</v>
          </cell>
        </row>
        <row r="305">
          <cell r="A305">
            <v>29</v>
          </cell>
          <cell r="I305">
            <v>38929</v>
          </cell>
          <cell r="J305">
            <v>165000</v>
          </cell>
          <cell r="K305">
            <v>203929</v>
          </cell>
        </row>
        <row r="307">
          <cell r="B307">
            <v>16</v>
          </cell>
          <cell r="D307" t="str">
            <v>1 M3  PASANG LAPISAN IJUK</v>
          </cell>
        </row>
        <row r="308">
          <cell r="D308" t="str">
            <v>TENAGA :</v>
          </cell>
        </row>
        <row r="309">
          <cell r="D309" t="str">
            <v>Pekerja / Buruh tak terlatih</v>
          </cell>
          <cell r="F309">
            <v>0.15</v>
          </cell>
          <cell r="G309" t="str">
            <v>Oh</v>
          </cell>
          <cell r="H309">
            <v>24750</v>
          </cell>
          <cell r="I309">
            <v>3712.5</v>
          </cell>
        </row>
        <row r="310">
          <cell r="D310" t="str">
            <v>Mandor</v>
          </cell>
          <cell r="F310">
            <v>1.4999999999999999E-2</v>
          </cell>
          <cell r="G310" t="str">
            <v>Oh</v>
          </cell>
          <cell r="H310">
            <v>38500</v>
          </cell>
          <cell r="I310">
            <v>577.5</v>
          </cell>
        </row>
        <row r="312">
          <cell r="D312" t="str">
            <v>BAHAN :</v>
          </cell>
        </row>
        <row r="313">
          <cell r="D313" t="str">
            <v>Ijuk</v>
          </cell>
          <cell r="F313">
            <v>25</v>
          </cell>
          <cell r="G313" t="str">
            <v>Kg</v>
          </cell>
          <cell r="H313">
            <v>1300</v>
          </cell>
          <cell r="J313">
            <v>32500</v>
          </cell>
        </row>
        <row r="314">
          <cell r="A314">
            <v>30</v>
          </cell>
          <cell r="I314">
            <v>4290</v>
          </cell>
          <cell r="J314">
            <v>32500</v>
          </cell>
          <cell r="K314">
            <v>36790</v>
          </cell>
        </row>
        <row r="316">
          <cell r="B316">
            <v>17</v>
          </cell>
          <cell r="D316" t="str">
            <v>1 M2 PEMBUATAN  JALAN SEMENTARA TEBAL25 CM</v>
          </cell>
        </row>
        <row r="317">
          <cell r="D317" t="str">
            <v>TENAGA :</v>
          </cell>
        </row>
        <row r="318">
          <cell r="D318" t="str">
            <v>Pekerja / Buruh tak terlatih</v>
          </cell>
          <cell r="F318">
            <v>1</v>
          </cell>
          <cell r="G318" t="str">
            <v>Oh</v>
          </cell>
          <cell r="H318">
            <v>24750</v>
          </cell>
          <cell r="I318">
            <v>24750</v>
          </cell>
        </row>
        <row r="319">
          <cell r="D319" t="str">
            <v>Mandor</v>
          </cell>
          <cell r="F319">
            <v>0.1</v>
          </cell>
          <cell r="G319" t="str">
            <v>Oh</v>
          </cell>
          <cell r="H319">
            <v>38500</v>
          </cell>
          <cell r="I319">
            <v>3850</v>
          </cell>
        </row>
        <row r="321">
          <cell r="D321" t="str">
            <v>BAHAN :</v>
          </cell>
        </row>
        <row r="322">
          <cell r="D322" t="str">
            <v xml:space="preserve">Batu belah,Uk.10-15 Cm &amp; 15 - 20 cm </v>
          </cell>
          <cell r="F322">
            <v>0.27500000000000002</v>
          </cell>
          <cell r="G322" t="str">
            <v>M3</v>
          </cell>
          <cell r="H322">
            <v>140000</v>
          </cell>
          <cell r="J322">
            <v>38500</v>
          </cell>
        </row>
        <row r="323">
          <cell r="D323" t="str">
            <v>Batu pecah 5-7 cm</v>
          </cell>
          <cell r="F323">
            <v>0.03</v>
          </cell>
          <cell r="G323" t="str">
            <v>M3</v>
          </cell>
          <cell r="H323">
            <v>145000</v>
          </cell>
          <cell r="J323">
            <v>4350</v>
          </cell>
        </row>
        <row r="324">
          <cell r="D324" t="str">
            <v>Pasir Urug</v>
          </cell>
          <cell r="F324">
            <v>0.05</v>
          </cell>
          <cell r="G324" t="str">
            <v>M3</v>
          </cell>
          <cell r="H324">
            <v>60000</v>
          </cell>
          <cell r="J324">
            <v>3000</v>
          </cell>
        </row>
        <row r="325">
          <cell r="A325">
            <v>31</v>
          </cell>
          <cell r="I325">
            <v>28600</v>
          </cell>
          <cell r="J325">
            <v>45850</v>
          </cell>
          <cell r="K325">
            <v>74450</v>
          </cell>
        </row>
        <row r="326">
          <cell r="B326" t="str">
            <v>III.</v>
          </cell>
          <cell r="D326" t="str">
            <v>PASANGAN  PONDASI  BATU  BELAH</v>
          </cell>
        </row>
        <row r="328">
          <cell r="B328">
            <v>1</v>
          </cell>
          <cell r="D328" t="str">
            <v xml:space="preserve">1 M3  PAS. PONDASI BATU BELAH  CAM 1 Pc : 1 Psr. </v>
          </cell>
        </row>
        <row r="329">
          <cell r="D329" t="str">
            <v>TENAGA :</v>
          </cell>
        </row>
        <row r="330">
          <cell r="D330" t="str">
            <v>Tukang batu</v>
          </cell>
          <cell r="F330">
            <v>0.6</v>
          </cell>
          <cell r="G330" t="str">
            <v>Oh</v>
          </cell>
          <cell r="H330">
            <v>33000</v>
          </cell>
          <cell r="I330">
            <v>19800</v>
          </cell>
        </row>
        <row r="331">
          <cell r="D331" t="str">
            <v xml:space="preserve">Kepala Tukang </v>
          </cell>
          <cell r="F331">
            <v>0.06</v>
          </cell>
          <cell r="G331" t="str">
            <v>Oh</v>
          </cell>
          <cell r="H331">
            <v>35750</v>
          </cell>
          <cell r="I331">
            <v>2145</v>
          </cell>
        </row>
        <row r="332">
          <cell r="D332" t="str">
            <v>Pekerja / Buruh tak terlatih</v>
          </cell>
          <cell r="F332">
            <v>1.5</v>
          </cell>
          <cell r="G332" t="str">
            <v>Oh</v>
          </cell>
          <cell r="H332">
            <v>24750</v>
          </cell>
          <cell r="I332">
            <v>37125</v>
          </cell>
        </row>
        <row r="333">
          <cell r="D333" t="str">
            <v>Mandor</v>
          </cell>
          <cell r="F333">
            <v>7.4999999999999997E-2</v>
          </cell>
          <cell r="G333" t="str">
            <v>Oh</v>
          </cell>
          <cell r="H333">
            <v>38500</v>
          </cell>
          <cell r="I333">
            <v>2887.5</v>
          </cell>
        </row>
        <row r="334">
          <cell r="D334" t="str">
            <v>BAHAN :</v>
          </cell>
        </row>
        <row r="335">
          <cell r="D335" t="str">
            <v xml:space="preserve">Batu belah,Uk.10-15 Cm &amp; 15 - 20 cm </v>
          </cell>
          <cell r="F335">
            <v>1.1000000000000001</v>
          </cell>
          <cell r="G335" t="str">
            <v>M3</v>
          </cell>
          <cell r="H335">
            <v>140000</v>
          </cell>
          <cell r="J335">
            <v>154000</v>
          </cell>
        </row>
        <row r="336">
          <cell r="D336" t="str">
            <v>PC / Portland cement</v>
          </cell>
          <cell r="F336">
            <v>392</v>
          </cell>
          <cell r="G336" t="str">
            <v>Kg</v>
          </cell>
          <cell r="H336">
            <v>850</v>
          </cell>
          <cell r="J336">
            <v>333200</v>
          </cell>
        </row>
        <row r="337">
          <cell r="D337" t="str">
            <v xml:space="preserve">Pasir pasang / beton </v>
          </cell>
          <cell r="F337">
            <v>0.314</v>
          </cell>
          <cell r="G337" t="str">
            <v>M3</v>
          </cell>
          <cell r="H337">
            <v>120000</v>
          </cell>
          <cell r="J337">
            <v>37680</v>
          </cell>
        </row>
        <row r="338">
          <cell r="A338">
            <v>32</v>
          </cell>
          <cell r="I338">
            <v>61957.5</v>
          </cell>
          <cell r="J338">
            <v>524880</v>
          </cell>
          <cell r="K338">
            <v>586838</v>
          </cell>
        </row>
        <row r="339">
          <cell r="B339">
            <v>2</v>
          </cell>
          <cell r="D339" t="str">
            <v xml:space="preserve">1 M3  PAS. PONDASI BATU BELAH  CAM 1 Pc : 2 Psr. </v>
          </cell>
        </row>
        <row r="340">
          <cell r="D340" t="str">
            <v>TENAGA :</v>
          </cell>
        </row>
        <row r="341">
          <cell r="D341" t="str">
            <v>Tukang batu</v>
          </cell>
          <cell r="F341">
            <v>0.6</v>
          </cell>
          <cell r="G341" t="str">
            <v>Oh</v>
          </cell>
          <cell r="H341">
            <v>33000</v>
          </cell>
          <cell r="I341">
            <v>19800</v>
          </cell>
        </row>
        <row r="342">
          <cell r="D342" t="str">
            <v xml:space="preserve">Kepala Tukang </v>
          </cell>
          <cell r="F342">
            <v>0.06</v>
          </cell>
          <cell r="G342" t="str">
            <v>Oh</v>
          </cell>
          <cell r="H342">
            <v>35750</v>
          </cell>
          <cell r="I342">
            <v>2145</v>
          </cell>
        </row>
        <row r="343">
          <cell r="D343" t="str">
            <v>Pekerja / Buruh tak terlatih</v>
          </cell>
          <cell r="F343">
            <v>1.5</v>
          </cell>
          <cell r="G343" t="str">
            <v>Oh</v>
          </cell>
          <cell r="H343">
            <v>24750</v>
          </cell>
          <cell r="I343">
            <v>37125</v>
          </cell>
        </row>
        <row r="344">
          <cell r="D344" t="str">
            <v>Mandor</v>
          </cell>
          <cell r="F344">
            <v>7.4999999999999997E-2</v>
          </cell>
          <cell r="G344" t="str">
            <v>Oh</v>
          </cell>
          <cell r="H344">
            <v>38500</v>
          </cell>
          <cell r="I344">
            <v>2887.5</v>
          </cell>
        </row>
        <row r="345">
          <cell r="D345" t="str">
            <v>BAHAN :</v>
          </cell>
        </row>
        <row r="346">
          <cell r="D346" t="str">
            <v xml:space="preserve">Batu belah,Uk.10-15 Cm &amp; 15 - 20 cm </v>
          </cell>
          <cell r="F346">
            <v>1.1000000000000001</v>
          </cell>
          <cell r="G346" t="str">
            <v>M3</v>
          </cell>
          <cell r="H346">
            <v>140000</v>
          </cell>
          <cell r="J346">
            <v>154000</v>
          </cell>
        </row>
        <row r="347">
          <cell r="D347" t="str">
            <v>PC / Portland cement</v>
          </cell>
          <cell r="F347">
            <v>267</v>
          </cell>
          <cell r="G347" t="str">
            <v>Kg</v>
          </cell>
          <cell r="H347">
            <v>850</v>
          </cell>
          <cell r="J347">
            <v>226950</v>
          </cell>
        </row>
        <row r="348">
          <cell r="D348" t="str">
            <v xml:space="preserve">Pasir pasang / beton </v>
          </cell>
          <cell r="F348">
            <v>0.42699999999999999</v>
          </cell>
          <cell r="G348" t="str">
            <v>M3</v>
          </cell>
          <cell r="H348">
            <v>120000</v>
          </cell>
          <cell r="J348">
            <v>51240</v>
          </cell>
        </row>
        <row r="349">
          <cell r="A349">
            <v>33</v>
          </cell>
          <cell r="I349">
            <v>61957.5</v>
          </cell>
          <cell r="J349">
            <v>432190</v>
          </cell>
          <cell r="K349">
            <v>494148</v>
          </cell>
        </row>
        <row r="350">
          <cell r="B350">
            <v>3</v>
          </cell>
          <cell r="D350" t="str">
            <v xml:space="preserve">1 M3  PAS. PONDASI BATU BELAH  CAM 1 Pc : 3 Psr. </v>
          </cell>
        </row>
        <row r="351">
          <cell r="D351" t="str">
            <v>TENAGA :</v>
          </cell>
        </row>
        <row r="352">
          <cell r="D352" t="str">
            <v>Tukang batu</v>
          </cell>
          <cell r="F352">
            <v>0.6</v>
          </cell>
          <cell r="G352" t="str">
            <v>Oh</v>
          </cell>
          <cell r="H352">
            <v>33000</v>
          </cell>
          <cell r="I352">
            <v>19800</v>
          </cell>
        </row>
        <row r="353">
          <cell r="D353" t="str">
            <v xml:space="preserve">Kepala Tukang </v>
          </cell>
          <cell r="F353">
            <v>0.06</v>
          </cell>
          <cell r="G353" t="str">
            <v>Oh</v>
          </cell>
          <cell r="H353">
            <v>35750</v>
          </cell>
          <cell r="I353">
            <v>2145</v>
          </cell>
        </row>
        <row r="354">
          <cell r="D354" t="str">
            <v>Pekerja / Buruh tak terlatih</v>
          </cell>
          <cell r="F354">
            <v>1.5</v>
          </cell>
          <cell r="G354" t="str">
            <v>Oh</v>
          </cell>
          <cell r="H354">
            <v>24750</v>
          </cell>
          <cell r="I354">
            <v>37125</v>
          </cell>
        </row>
        <row r="355">
          <cell r="D355" t="str">
            <v>Mandor</v>
          </cell>
          <cell r="F355">
            <v>7.4999999999999997E-2</v>
          </cell>
          <cell r="G355" t="str">
            <v>Oh</v>
          </cell>
          <cell r="H355">
            <v>38500</v>
          </cell>
          <cell r="I355">
            <v>2887.5</v>
          </cell>
        </row>
        <row r="356">
          <cell r="D356" t="str">
            <v>BAHAN :</v>
          </cell>
        </row>
        <row r="357">
          <cell r="D357" t="str">
            <v xml:space="preserve">Batu belah,Uk.10-15 Cm &amp; 15 - 20 cm </v>
          </cell>
          <cell r="F357">
            <v>1.1000000000000001</v>
          </cell>
          <cell r="G357" t="str">
            <v>M3</v>
          </cell>
          <cell r="H357">
            <v>140000</v>
          </cell>
          <cell r="J357">
            <v>154000</v>
          </cell>
        </row>
        <row r="358">
          <cell r="D358" t="str">
            <v>PC / Portland cement</v>
          </cell>
          <cell r="F358">
            <v>202</v>
          </cell>
          <cell r="G358" t="str">
            <v>Kg</v>
          </cell>
          <cell r="H358">
            <v>850</v>
          </cell>
          <cell r="J358">
            <v>171700</v>
          </cell>
        </row>
        <row r="359">
          <cell r="D359" t="str">
            <v xml:space="preserve">Pasir pasang / beton </v>
          </cell>
          <cell r="F359">
            <v>0.48499999999999999</v>
          </cell>
          <cell r="G359" t="str">
            <v>M3</v>
          </cell>
          <cell r="H359">
            <v>120000</v>
          </cell>
          <cell r="J359">
            <v>58200</v>
          </cell>
        </row>
        <row r="360">
          <cell r="A360">
            <v>34</v>
          </cell>
          <cell r="I360">
            <v>61957.5</v>
          </cell>
          <cell r="J360">
            <v>383900</v>
          </cell>
          <cell r="K360">
            <v>445858</v>
          </cell>
        </row>
        <row r="361">
          <cell r="B361">
            <v>4</v>
          </cell>
          <cell r="D361" t="str">
            <v xml:space="preserve">1 M3  PAS. PONDASI  BATU BELAH  CAM 1 Pc : 4 Psr. </v>
          </cell>
        </row>
        <row r="362">
          <cell r="D362" t="str">
            <v>TENAGA :</v>
          </cell>
        </row>
        <row r="363">
          <cell r="D363" t="str">
            <v>Tukang batu</v>
          </cell>
          <cell r="F363">
            <v>0.6</v>
          </cell>
          <cell r="G363" t="str">
            <v>Oh</v>
          </cell>
          <cell r="H363">
            <v>33000</v>
          </cell>
          <cell r="I363">
            <v>19800</v>
          </cell>
        </row>
        <row r="364">
          <cell r="D364" t="str">
            <v xml:space="preserve">Kepala Tukang </v>
          </cell>
          <cell r="F364">
            <v>0.06</v>
          </cell>
          <cell r="G364" t="str">
            <v>Oh</v>
          </cell>
          <cell r="H364">
            <v>35750</v>
          </cell>
          <cell r="I364">
            <v>2145</v>
          </cell>
        </row>
        <row r="365">
          <cell r="D365" t="str">
            <v>Pekerja / Buruh tak terlatih</v>
          </cell>
          <cell r="F365">
            <v>1.5</v>
          </cell>
          <cell r="G365" t="str">
            <v>Oh</v>
          </cell>
          <cell r="H365">
            <v>24750</v>
          </cell>
          <cell r="I365">
            <v>37125</v>
          </cell>
        </row>
        <row r="366">
          <cell r="D366" t="str">
            <v>Mandor</v>
          </cell>
          <cell r="F366">
            <v>7.4999999999999997E-2</v>
          </cell>
          <cell r="G366" t="str">
            <v>Oh</v>
          </cell>
          <cell r="H366">
            <v>38500</v>
          </cell>
          <cell r="I366">
            <v>2887.5</v>
          </cell>
        </row>
        <row r="367">
          <cell r="D367" t="str">
            <v>BAHAN :</v>
          </cell>
        </row>
        <row r="368">
          <cell r="D368" t="str">
            <v xml:space="preserve">Batu belah,Uk.10-15 Cm &amp; 15 - 20 cm </v>
          </cell>
          <cell r="F368">
            <v>1.1000000000000001</v>
          </cell>
          <cell r="G368" t="str">
            <v>M3</v>
          </cell>
          <cell r="H368">
            <v>140000</v>
          </cell>
          <cell r="J368">
            <v>154000</v>
          </cell>
        </row>
        <row r="369">
          <cell r="D369" t="str">
            <v>PC / Portland cement</v>
          </cell>
          <cell r="F369">
            <v>163</v>
          </cell>
          <cell r="G369" t="str">
            <v>Kg</v>
          </cell>
          <cell r="H369">
            <v>850</v>
          </cell>
          <cell r="J369">
            <v>138550</v>
          </cell>
        </row>
        <row r="370">
          <cell r="D370" t="str">
            <v xml:space="preserve">Pasir pasang / beton </v>
          </cell>
          <cell r="F370">
            <v>0.52</v>
          </cell>
          <cell r="G370" t="str">
            <v>M3</v>
          </cell>
          <cell r="H370">
            <v>120000</v>
          </cell>
          <cell r="J370">
            <v>62400</v>
          </cell>
        </row>
        <row r="371">
          <cell r="A371">
            <v>35</v>
          </cell>
          <cell r="I371">
            <v>61957.5</v>
          </cell>
          <cell r="J371">
            <v>354950</v>
          </cell>
          <cell r="K371">
            <v>416908</v>
          </cell>
        </row>
        <row r="372">
          <cell r="B372">
            <v>5</v>
          </cell>
          <cell r="D372" t="str">
            <v xml:space="preserve">1 M3  PAS. PONDASI  BATU BELAH  CAM 1 Pc : 5 Psr. </v>
          </cell>
        </row>
        <row r="373">
          <cell r="D373" t="str">
            <v>TENAGA :</v>
          </cell>
        </row>
        <row r="374">
          <cell r="D374" t="str">
            <v>Tukang batu</v>
          </cell>
          <cell r="F374">
            <v>0.6</v>
          </cell>
          <cell r="G374" t="str">
            <v>Oh</v>
          </cell>
          <cell r="H374">
            <v>33000</v>
          </cell>
          <cell r="I374">
            <v>19800</v>
          </cell>
        </row>
        <row r="375">
          <cell r="D375" t="str">
            <v xml:space="preserve">Kepala Tukang </v>
          </cell>
          <cell r="F375">
            <v>0.06</v>
          </cell>
          <cell r="G375" t="str">
            <v>Oh</v>
          </cell>
          <cell r="H375">
            <v>35750</v>
          </cell>
          <cell r="I375">
            <v>2145</v>
          </cell>
        </row>
        <row r="376">
          <cell r="D376" t="str">
            <v>Pekerja / Buruh tak terlatih</v>
          </cell>
          <cell r="F376">
            <v>1.5</v>
          </cell>
          <cell r="G376" t="str">
            <v>Oh</v>
          </cell>
          <cell r="H376">
            <v>24750</v>
          </cell>
          <cell r="I376">
            <v>37125</v>
          </cell>
        </row>
        <row r="377">
          <cell r="D377" t="str">
            <v>Mandor</v>
          </cell>
          <cell r="F377">
            <v>7.4999999999999997E-2</v>
          </cell>
          <cell r="G377" t="str">
            <v>Oh</v>
          </cell>
          <cell r="H377">
            <v>38500</v>
          </cell>
          <cell r="I377">
            <v>2887.5</v>
          </cell>
        </row>
        <row r="378">
          <cell r="D378" t="str">
            <v>BAHAN :</v>
          </cell>
        </row>
        <row r="379">
          <cell r="D379" t="str">
            <v xml:space="preserve">Batu belah,Uk.10-15 Cm &amp; 15 - 20 cm </v>
          </cell>
          <cell r="F379">
            <v>1.1000000000000001</v>
          </cell>
          <cell r="G379" t="str">
            <v>M3</v>
          </cell>
          <cell r="H379">
            <v>140000</v>
          </cell>
          <cell r="J379">
            <v>154000</v>
          </cell>
        </row>
        <row r="380">
          <cell r="D380" t="str">
            <v>PC / Portland cement</v>
          </cell>
          <cell r="F380">
            <v>136</v>
          </cell>
          <cell r="G380" t="str">
            <v>Kg</v>
          </cell>
          <cell r="H380">
            <v>850</v>
          </cell>
          <cell r="J380">
            <v>115600</v>
          </cell>
        </row>
        <row r="381">
          <cell r="D381" t="str">
            <v xml:space="preserve">Pasir pasang / beton </v>
          </cell>
          <cell r="F381">
            <v>0.54400000000000004</v>
          </cell>
          <cell r="G381" t="str">
            <v>M3</v>
          </cell>
          <cell r="H381">
            <v>120000</v>
          </cell>
          <cell r="J381">
            <v>65280.000000000007</v>
          </cell>
        </row>
        <row r="382">
          <cell r="A382">
            <v>36</v>
          </cell>
          <cell r="I382">
            <v>61957.5</v>
          </cell>
          <cell r="J382">
            <v>334880</v>
          </cell>
          <cell r="K382">
            <v>396838</v>
          </cell>
        </row>
        <row r="383">
          <cell r="B383">
            <v>6</v>
          </cell>
          <cell r="D383" t="str">
            <v xml:space="preserve">1 M3  PAS. PONDASI  BATU BELAH  CAM 1 Pc : 6 Psr. </v>
          </cell>
        </row>
        <row r="384">
          <cell r="D384" t="str">
            <v>TENAGA :</v>
          </cell>
        </row>
        <row r="385">
          <cell r="D385" t="str">
            <v>Tukang batu</v>
          </cell>
          <cell r="F385">
            <v>0.6</v>
          </cell>
          <cell r="G385" t="str">
            <v>Oh</v>
          </cell>
          <cell r="H385">
            <v>33000</v>
          </cell>
          <cell r="I385">
            <v>19800</v>
          </cell>
        </row>
        <row r="386">
          <cell r="D386" t="str">
            <v xml:space="preserve">Kepala Tukang </v>
          </cell>
          <cell r="F386">
            <v>0.06</v>
          </cell>
          <cell r="G386" t="str">
            <v>Oh</v>
          </cell>
          <cell r="H386">
            <v>35750</v>
          </cell>
          <cell r="I386">
            <v>2145</v>
          </cell>
        </row>
        <row r="387">
          <cell r="D387" t="str">
            <v>Pekerja / Buruh tak terlatih</v>
          </cell>
          <cell r="F387">
            <v>1.5</v>
          </cell>
          <cell r="G387" t="str">
            <v>Oh</v>
          </cell>
          <cell r="H387">
            <v>24750</v>
          </cell>
          <cell r="I387">
            <v>37125</v>
          </cell>
        </row>
        <row r="388">
          <cell r="D388" t="str">
            <v>Mandor</v>
          </cell>
          <cell r="F388">
            <v>7.4999999999999997E-2</v>
          </cell>
          <cell r="G388" t="str">
            <v>Oh</v>
          </cell>
          <cell r="H388">
            <v>38500</v>
          </cell>
          <cell r="I388">
            <v>2887.5</v>
          </cell>
        </row>
        <row r="390">
          <cell r="D390" t="str">
            <v>BAHAN :</v>
          </cell>
        </row>
        <row r="391">
          <cell r="D391" t="str">
            <v xml:space="preserve">Batu belah,Uk.10-15 Cm &amp; 15 - 20 cm </v>
          </cell>
          <cell r="F391">
            <v>1.1000000000000001</v>
          </cell>
          <cell r="G391" t="str">
            <v>M3</v>
          </cell>
          <cell r="H391">
            <v>140000</v>
          </cell>
          <cell r="J391">
            <v>154000</v>
          </cell>
        </row>
        <row r="392">
          <cell r="D392" t="str">
            <v>PC / Portland cement</v>
          </cell>
          <cell r="F392">
            <v>117</v>
          </cell>
          <cell r="G392" t="str">
            <v>Kg</v>
          </cell>
          <cell r="H392">
            <v>850</v>
          </cell>
          <cell r="J392">
            <v>99450</v>
          </cell>
        </row>
        <row r="393">
          <cell r="D393" t="str">
            <v xml:space="preserve">Pasir pasang / beton </v>
          </cell>
          <cell r="F393">
            <v>0.56100000000000005</v>
          </cell>
          <cell r="G393" t="str">
            <v>M3</v>
          </cell>
          <cell r="H393">
            <v>120000</v>
          </cell>
          <cell r="J393">
            <v>67320</v>
          </cell>
        </row>
        <row r="394">
          <cell r="A394">
            <v>37</v>
          </cell>
          <cell r="I394">
            <v>61957.5</v>
          </cell>
          <cell r="J394">
            <v>320770</v>
          </cell>
          <cell r="K394">
            <v>382728</v>
          </cell>
        </row>
        <row r="395">
          <cell r="B395">
            <v>7</v>
          </cell>
          <cell r="D395" t="str">
            <v xml:space="preserve">1 M3  PAS. PONDASI BATU BELAH  CAM 1 Pc : 8 Psr. </v>
          </cell>
        </row>
        <row r="396">
          <cell r="D396" t="str">
            <v>TENAGA :</v>
          </cell>
        </row>
        <row r="397">
          <cell r="D397" t="str">
            <v>Tukang batu</v>
          </cell>
          <cell r="F397">
            <v>0.6</v>
          </cell>
          <cell r="G397" t="str">
            <v>Oh</v>
          </cell>
          <cell r="H397">
            <v>33000</v>
          </cell>
          <cell r="I397">
            <v>19800</v>
          </cell>
        </row>
        <row r="398">
          <cell r="D398" t="str">
            <v xml:space="preserve">Kepala Tukang </v>
          </cell>
          <cell r="F398">
            <v>0.06</v>
          </cell>
          <cell r="G398" t="str">
            <v>Oh</v>
          </cell>
          <cell r="H398">
            <v>35750</v>
          </cell>
          <cell r="I398">
            <v>2145</v>
          </cell>
        </row>
        <row r="399">
          <cell r="D399" t="str">
            <v>Pekerja / Buruh tak terlatih</v>
          </cell>
          <cell r="F399">
            <v>1.5</v>
          </cell>
          <cell r="G399" t="str">
            <v>Oh</v>
          </cell>
          <cell r="H399">
            <v>24750</v>
          </cell>
          <cell r="I399">
            <v>37125</v>
          </cell>
        </row>
        <row r="400">
          <cell r="D400" t="str">
            <v>Mandor</v>
          </cell>
          <cell r="F400">
            <v>7.4999999999999997E-2</v>
          </cell>
          <cell r="G400" t="str">
            <v>Oh</v>
          </cell>
          <cell r="H400">
            <v>38500</v>
          </cell>
          <cell r="I400">
            <v>2887.5</v>
          </cell>
        </row>
        <row r="401">
          <cell r="D401" t="str">
            <v>BAHAN :</v>
          </cell>
        </row>
        <row r="402">
          <cell r="D402" t="str">
            <v xml:space="preserve">Batu belah,Uk.10-15 Cm &amp; 15 - 20 cm </v>
          </cell>
          <cell r="F402">
            <v>1.1000000000000001</v>
          </cell>
          <cell r="G402" t="str">
            <v>M3</v>
          </cell>
          <cell r="H402">
            <v>140000</v>
          </cell>
          <cell r="J402">
            <v>154000</v>
          </cell>
        </row>
        <row r="403">
          <cell r="D403" t="str">
            <v>PC / Portland cement</v>
          </cell>
          <cell r="F403">
            <v>91</v>
          </cell>
          <cell r="G403" t="str">
            <v>Kg</v>
          </cell>
          <cell r="H403">
            <v>850</v>
          </cell>
          <cell r="J403">
            <v>77350</v>
          </cell>
        </row>
        <row r="404">
          <cell r="D404" t="str">
            <v xml:space="preserve">Pasir pasang / beton </v>
          </cell>
          <cell r="F404">
            <v>0.56100000000000005</v>
          </cell>
          <cell r="G404" t="str">
            <v>M3</v>
          </cell>
          <cell r="H404">
            <v>120000</v>
          </cell>
          <cell r="J404">
            <v>67320</v>
          </cell>
        </row>
        <row r="405">
          <cell r="A405">
            <v>38</v>
          </cell>
          <cell r="I405">
            <v>61957.5</v>
          </cell>
          <cell r="J405">
            <v>298670</v>
          </cell>
          <cell r="K405">
            <v>360628</v>
          </cell>
        </row>
        <row r="407">
          <cell r="B407">
            <v>8</v>
          </cell>
          <cell r="D407" t="str">
            <v xml:space="preserve">1 M3  PAS. PONDASI  BATU BELAH  CAM 1 Kp : 1Sm : 1 Psr  </v>
          </cell>
        </row>
        <row r="408">
          <cell r="D408" t="str">
            <v>TENAGA :</v>
          </cell>
        </row>
        <row r="409">
          <cell r="D409" t="str">
            <v>Tukang batu</v>
          </cell>
          <cell r="F409">
            <v>0.6</v>
          </cell>
          <cell r="G409" t="str">
            <v>Oh</v>
          </cell>
          <cell r="H409">
            <v>33000</v>
          </cell>
          <cell r="I409">
            <v>19800</v>
          </cell>
        </row>
        <row r="410">
          <cell r="D410" t="str">
            <v xml:space="preserve">Kepala Tukang </v>
          </cell>
          <cell r="F410">
            <v>0.06</v>
          </cell>
          <cell r="G410" t="str">
            <v>Oh</v>
          </cell>
          <cell r="H410">
            <v>35750</v>
          </cell>
          <cell r="I410">
            <v>2145</v>
          </cell>
        </row>
        <row r="411">
          <cell r="D411" t="str">
            <v>Pekerja / Buruh tak terlatih</v>
          </cell>
          <cell r="F411">
            <v>1.5</v>
          </cell>
          <cell r="G411" t="str">
            <v>Oh</v>
          </cell>
          <cell r="H411">
            <v>24750</v>
          </cell>
          <cell r="I411">
            <v>37125</v>
          </cell>
        </row>
        <row r="412">
          <cell r="D412" t="str">
            <v>Mandor</v>
          </cell>
          <cell r="F412">
            <v>7.4999999999999997E-2</v>
          </cell>
          <cell r="G412" t="str">
            <v>Oh</v>
          </cell>
          <cell r="H412">
            <v>38500</v>
          </cell>
          <cell r="I412">
            <v>2887.5</v>
          </cell>
        </row>
        <row r="413">
          <cell r="D413" t="str">
            <v>BAHAN :</v>
          </cell>
        </row>
        <row r="414">
          <cell r="D414" t="str">
            <v xml:space="preserve">Batu belah,Uk.10-15 Cm &amp; 15 - 20 cm </v>
          </cell>
          <cell r="F414">
            <v>1.1000000000000001</v>
          </cell>
          <cell r="G414" t="str">
            <v>M3</v>
          </cell>
          <cell r="H414">
            <v>140000</v>
          </cell>
          <cell r="J414">
            <v>154000</v>
          </cell>
        </row>
        <row r="415">
          <cell r="D415" t="str">
            <v>Kapur Batu</v>
          </cell>
          <cell r="F415">
            <v>0.22900000000000001</v>
          </cell>
          <cell r="G415" t="str">
            <v>M3</v>
          </cell>
          <cell r="H415">
            <v>600000</v>
          </cell>
          <cell r="J415">
            <v>137400</v>
          </cell>
        </row>
        <row r="416">
          <cell r="D416" t="str">
            <v xml:space="preserve">Semen Merah </v>
          </cell>
          <cell r="F416">
            <v>0.22900000000000001</v>
          </cell>
          <cell r="G416" t="str">
            <v>M3</v>
          </cell>
          <cell r="H416">
            <v>115000</v>
          </cell>
          <cell r="J416">
            <v>26335</v>
          </cell>
        </row>
        <row r="417">
          <cell r="D417" t="str">
            <v xml:space="preserve">Pasir pasang / beton </v>
          </cell>
          <cell r="F417">
            <v>0.54400000000000004</v>
          </cell>
          <cell r="G417" t="str">
            <v>M3</v>
          </cell>
          <cell r="H417">
            <v>120000</v>
          </cell>
          <cell r="J417">
            <v>65280.000000000007</v>
          </cell>
        </row>
        <row r="418">
          <cell r="A418">
            <v>39</v>
          </cell>
          <cell r="I418">
            <v>61957.5</v>
          </cell>
          <cell r="J418">
            <v>383015</v>
          </cell>
          <cell r="K418">
            <v>444973</v>
          </cell>
        </row>
        <row r="419">
          <cell r="B419">
            <v>9</v>
          </cell>
          <cell r="D419" t="str">
            <v xml:space="preserve">1 M3  PAS. PONDASI  BATU BELAH  CAM 1 Kp : 1Sm : 2 Psr  </v>
          </cell>
        </row>
        <row r="420">
          <cell r="D420" t="str">
            <v>TENAGA :</v>
          </cell>
        </row>
        <row r="421">
          <cell r="D421" t="str">
            <v>Tukang batu</v>
          </cell>
          <cell r="F421">
            <v>0.6</v>
          </cell>
          <cell r="G421" t="str">
            <v>Oh</v>
          </cell>
          <cell r="H421">
            <v>33000</v>
          </cell>
          <cell r="I421">
            <v>19800</v>
          </cell>
        </row>
        <row r="422">
          <cell r="D422" t="str">
            <v xml:space="preserve">Kepala Tukang </v>
          </cell>
          <cell r="F422">
            <v>0.06</v>
          </cell>
          <cell r="G422" t="str">
            <v>Oh</v>
          </cell>
          <cell r="H422">
            <v>35750</v>
          </cell>
          <cell r="I422">
            <v>2145</v>
          </cell>
        </row>
        <row r="423">
          <cell r="D423" t="str">
            <v>Pekerja / Buruh tak terlatih</v>
          </cell>
          <cell r="F423">
            <v>1.5</v>
          </cell>
          <cell r="G423" t="str">
            <v>Oh</v>
          </cell>
          <cell r="H423">
            <v>24750</v>
          </cell>
          <cell r="I423">
            <v>37125</v>
          </cell>
        </row>
        <row r="424">
          <cell r="D424" t="str">
            <v>Mandor</v>
          </cell>
          <cell r="F424">
            <v>7.4999999999999997E-2</v>
          </cell>
          <cell r="G424" t="str">
            <v>Oh</v>
          </cell>
          <cell r="H424">
            <v>38500</v>
          </cell>
          <cell r="I424">
            <v>2887.5</v>
          </cell>
        </row>
        <row r="425">
          <cell r="D425" t="str">
            <v>BAHAN :</v>
          </cell>
        </row>
        <row r="426">
          <cell r="D426" t="str">
            <v xml:space="preserve">Batu belah,Uk.10-15 Cm &amp; 15 - 20 cm </v>
          </cell>
          <cell r="F426">
            <v>1.1000000000000001</v>
          </cell>
          <cell r="G426" t="str">
            <v>M3</v>
          </cell>
          <cell r="H426">
            <v>140000</v>
          </cell>
          <cell r="J426">
            <v>154000</v>
          </cell>
        </row>
        <row r="427">
          <cell r="D427" t="str">
            <v>Kapur Batu</v>
          </cell>
          <cell r="F427">
            <v>0.17</v>
          </cell>
          <cell r="G427" t="str">
            <v>M3</v>
          </cell>
          <cell r="H427">
            <v>600000</v>
          </cell>
          <cell r="J427">
            <v>102000.00000000001</v>
          </cell>
        </row>
        <row r="428">
          <cell r="D428" t="str">
            <v xml:space="preserve">Semen Merah </v>
          </cell>
          <cell r="F428">
            <v>0.17</v>
          </cell>
          <cell r="G428" t="str">
            <v>M3</v>
          </cell>
          <cell r="H428">
            <v>115000</v>
          </cell>
          <cell r="J428">
            <v>19550</v>
          </cell>
        </row>
        <row r="429">
          <cell r="D429" t="str">
            <v xml:space="preserve">Pasir pasang / beton </v>
          </cell>
          <cell r="F429">
            <v>0.34</v>
          </cell>
          <cell r="G429" t="str">
            <v>M3</v>
          </cell>
          <cell r="H429">
            <v>120000</v>
          </cell>
          <cell r="J429">
            <v>40800</v>
          </cell>
        </row>
        <row r="430">
          <cell r="A430">
            <v>40</v>
          </cell>
          <cell r="I430">
            <v>61957.5</v>
          </cell>
          <cell r="J430">
            <v>316350</v>
          </cell>
          <cell r="K430">
            <v>378308</v>
          </cell>
        </row>
        <row r="431">
          <cell r="B431">
            <v>10</v>
          </cell>
          <cell r="D431" t="str">
            <v xml:space="preserve">1 M3  PAS. PONDASI  BATU BELAH  CAM 1 Pc : 3 Kp : 10 Psr  </v>
          </cell>
        </row>
        <row r="432">
          <cell r="D432" t="str">
            <v>TENAGA :</v>
          </cell>
        </row>
        <row r="433">
          <cell r="D433" t="str">
            <v>Tukang batu</v>
          </cell>
          <cell r="F433">
            <v>0.6</v>
          </cell>
          <cell r="G433" t="str">
            <v>Oh</v>
          </cell>
          <cell r="H433">
            <v>33000</v>
          </cell>
          <cell r="I433">
            <v>19800</v>
          </cell>
        </row>
        <row r="434">
          <cell r="D434" t="str">
            <v xml:space="preserve">Kepala Tukang </v>
          </cell>
          <cell r="F434">
            <v>0.06</v>
          </cell>
          <cell r="G434" t="str">
            <v>Oh</v>
          </cell>
          <cell r="H434">
            <v>35750</v>
          </cell>
          <cell r="I434">
            <v>2145</v>
          </cell>
        </row>
        <row r="435">
          <cell r="D435" t="str">
            <v>Pekerja / Buruh tak terlatih</v>
          </cell>
          <cell r="F435">
            <v>1.5</v>
          </cell>
          <cell r="G435" t="str">
            <v>Oh</v>
          </cell>
          <cell r="H435">
            <v>24750</v>
          </cell>
          <cell r="I435">
            <v>37125</v>
          </cell>
        </row>
        <row r="436">
          <cell r="D436" t="str">
            <v>Mandor</v>
          </cell>
          <cell r="F436">
            <v>7.4999999999999997E-2</v>
          </cell>
          <cell r="G436" t="str">
            <v>Oh</v>
          </cell>
          <cell r="H436">
            <v>38500</v>
          </cell>
          <cell r="I436">
            <v>2887.5</v>
          </cell>
        </row>
        <row r="437">
          <cell r="D437" t="str">
            <v>BAHAN :</v>
          </cell>
        </row>
        <row r="438">
          <cell r="D438" t="str">
            <v xml:space="preserve">Batu belah,Uk.10-15 Cm &amp; 15 - 20 cm </v>
          </cell>
          <cell r="F438">
            <v>1.1000000000000001</v>
          </cell>
          <cell r="G438" t="str">
            <v>M3</v>
          </cell>
          <cell r="H438">
            <v>140000</v>
          </cell>
          <cell r="J438">
            <v>154000</v>
          </cell>
        </row>
        <row r="439">
          <cell r="D439" t="str">
            <v>PC / Portland cement</v>
          </cell>
          <cell r="F439">
            <v>61</v>
          </cell>
          <cell r="G439" t="str">
            <v>Kg</v>
          </cell>
          <cell r="H439">
            <v>850</v>
          </cell>
          <cell r="J439">
            <v>51850</v>
          </cell>
        </row>
        <row r="440">
          <cell r="D440" t="str">
            <v>Kapur Batu</v>
          </cell>
          <cell r="F440">
            <v>0.14699999999999999</v>
          </cell>
          <cell r="G440" t="str">
            <v>M3</v>
          </cell>
          <cell r="H440">
            <v>600000</v>
          </cell>
          <cell r="J440">
            <v>88200</v>
          </cell>
        </row>
        <row r="441">
          <cell r="D441" t="str">
            <v xml:space="preserve">Pasir pasang / beton </v>
          </cell>
          <cell r="F441">
            <v>0.49199999999999999</v>
          </cell>
          <cell r="G441" t="str">
            <v>M3</v>
          </cell>
          <cell r="H441">
            <v>120000</v>
          </cell>
          <cell r="J441">
            <v>59040</v>
          </cell>
        </row>
        <row r="442">
          <cell r="A442">
            <v>41</v>
          </cell>
          <cell r="I442">
            <v>61957.5</v>
          </cell>
          <cell r="J442">
            <v>353090</v>
          </cell>
          <cell r="K442">
            <v>415048</v>
          </cell>
        </row>
        <row r="443">
          <cell r="B443">
            <v>11</v>
          </cell>
          <cell r="D443" t="str">
            <v xml:space="preserve">1 M3  PAS. PONDASI  BATU BELAH  CAM 1 Pc : 1/4 Kp : 4 Psr  </v>
          </cell>
        </row>
        <row r="444">
          <cell r="D444" t="str">
            <v>TENAGA :</v>
          </cell>
        </row>
        <row r="445">
          <cell r="D445" t="str">
            <v>Tukang batu</v>
          </cell>
          <cell r="F445">
            <v>0.6</v>
          </cell>
          <cell r="G445" t="str">
            <v>Oh</v>
          </cell>
          <cell r="H445">
            <v>33000</v>
          </cell>
          <cell r="I445">
            <v>19800</v>
          </cell>
        </row>
        <row r="446">
          <cell r="D446" t="str">
            <v xml:space="preserve">Kepala Tukang </v>
          </cell>
          <cell r="F446">
            <v>0.06</v>
          </cell>
          <cell r="G446" t="str">
            <v>Oh</v>
          </cell>
          <cell r="H446">
            <v>35750</v>
          </cell>
          <cell r="I446">
            <v>2145</v>
          </cell>
        </row>
        <row r="447">
          <cell r="D447" t="str">
            <v>Pekerja / Buruh tak terlatih</v>
          </cell>
          <cell r="F447">
            <v>1.5</v>
          </cell>
          <cell r="G447" t="str">
            <v>Oh</v>
          </cell>
          <cell r="H447">
            <v>24750</v>
          </cell>
          <cell r="I447">
            <v>37125</v>
          </cell>
        </row>
        <row r="448">
          <cell r="D448" t="str">
            <v>Mandor</v>
          </cell>
          <cell r="F448">
            <v>7.4999999999999997E-2</v>
          </cell>
          <cell r="G448" t="str">
            <v>Oh</v>
          </cell>
          <cell r="H448">
            <v>38500</v>
          </cell>
          <cell r="I448">
            <v>2887.5</v>
          </cell>
        </row>
        <row r="449">
          <cell r="D449" t="str">
            <v>BAHAN :</v>
          </cell>
        </row>
        <row r="450">
          <cell r="D450" t="str">
            <v xml:space="preserve">Batu belah,Uk.10-15 Cm &amp; 15 - 20 cm </v>
          </cell>
          <cell r="F450">
            <v>1.1000000000000001</v>
          </cell>
          <cell r="G450" t="str">
            <v>M3</v>
          </cell>
          <cell r="H450">
            <v>140000</v>
          </cell>
          <cell r="J450">
            <v>154000</v>
          </cell>
        </row>
        <row r="451">
          <cell r="D451" t="str">
            <v>PC / Portland cement</v>
          </cell>
          <cell r="F451">
            <v>156</v>
          </cell>
          <cell r="G451" t="str">
            <v>Kg</v>
          </cell>
          <cell r="H451">
            <v>850</v>
          </cell>
          <cell r="J451">
            <v>132600</v>
          </cell>
        </row>
        <row r="452">
          <cell r="D452" t="str">
            <v>Kapur Batu</v>
          </cell>
          <cell r="F452">
            <v>3.2000000000000001E-2</v>
          </cell>
          <cell r="G452" t="str">
            <v>M3</v>
          </cell>
          <cell r="H452">
            <v>600000</v>
          </cell>
          <cell r="J452">
            <v>19200</v>
          </cell>
        </row>
        <row r="453">
          <cell r="D453" t="str">
            <v xml:space="preserve">Pasir pasang / beton </v>
          </cell>
          <cell r="F453">
            <v>0.58399999999999996</v>
          </cell>
          <cell r="G453" t="str">
            <v>M3</v>
          </cell>
          <cell r="H453">
            <v>120000</v>
          </cell>
          <cell r="J453">
            <v>70080</v>
          </cell>
        </row>
        <row r="454">
          <cell r="A454">
            <v>42</v>
          </cell>
          <cell r="I454">
            <v>61957.5</v>
          </cell>
          <cell r="J454">
            <v>375880</v>
          </cell>
          <cell r="K454">
            <v>437838</v>
          </cell>
        </row>
        <row r="456">
          <cell r="B456">
            <v>12</v>
          </cell>
          <cell r="D456" t="str">
            <v>1 M3  PAS. PONDASI BATU BELAH  KOSONG</v>
          </cell>
        </row>
        <row r="457">
          <cell r="D457" t="str">
            <v>TENAGA :</v>
          </cell>
        </row>
        <row r="458">
          <cell r="D458" t="str">
            <v>Tukang batu</v>
          </cell>
          <cell r="F458">
            <v>0.39</v>
          </cell>
          <cell r="G458" t="str">
            <v>Oh</v>
          </cell>
          <cell r="H458">
            <v>33000</v>
          </cell>
          <cell r="I458">
            <v>12870</v>
          </cell>
        </row>
        <row r="459">
          <cell r="D459" t="str">
            <v xml:space="preserve">Kepala Tukang </v>
          </cell>
          <cell r="F459">
            <v>3.9E-2</v>
          </cell>
          <cell r="G459" t="str">
            <v>Oh</v>
          </cell>
          <cell r="H459">
            <v>35750</v>
          </cell>
          <cell r="I459">
            <v>1394.25</v>
          </cell>
        </row>
        <row r="460">
          <cell r="D460" t="str">
            <v>Pekerja / Buruh tak terlatih</v>
          </cell>
          <cell r="F460">
            <v>0.78</v>
          </cell>
          <cell r="G460" t="str">
            <v>Oh</v>
          </cell>
          <cell r="H460">
            <v>24750</v>
          </cell>
          <cell r="I460">
            <v>19305</v>
          </cell>
        </row>
        <row r="461">
          <cell r="D461" t="str">
            <v>Mandor</v>
          </cell>
          <cell r="F461">
            <v>3.9E-2</v>
          </cell>
          <cell r="G461" t="str">
            <v>Oh</v>
          </cell>
          <cell r="H461">
            <v>38500</v>
          </cell>
          <cell r="I461">
            <v>1501.5</v>
          </cell>
        </row>
        <row r="462">
          <cell r="D462" t="str">
            <v>BAHAN :</v>
          </cell>
        </row>
        <row r="463">
          <cell r="D463" t="str">
            <v xml:space="preserve">Batu belah,Uk.10-15 Cm &amp; 15 - 20 cm </v>
          </cell>
          <cell r="F463">
            <v>1.2</v>
          </cell>
          <cell r="G463" t="str">
            <v>M3</v>
          </cell>
          <cell r="H463">
            <v>140000</v>
          </cell>
          <cell r="J463">
            <v>168000</v>
          </cell>
        </row>
        <row r="464">
          <cell r="D464" t="str">
            <v>Pasir Urug</v>
          </cell>
          <cell r="F464">
            <v>0.3</v>
          </cell>
          <cell r="G464" t="str">
            <v>M3</v>
          </cell>
          <cell r="H464">
            <v>60000</v>
          </cell>
          <cell r="J464">
            <v>18000</v>
          </cell>
        </row>
        <row r="465">
          <cell r="A465">
            <v>43</v>
          </cell>
          <cell r="I465">
            <v>35070.75</v>
          </cell>
          <cell r="J465">
            <v>186000</v>
          </cell>
          <cell r="K465">
            <v>221071</v>
          </cell>
        </row>
        <row r="467">
          <cell r="D467" t="str">
            <v>1 M3  PAS. PONDASI  SIKLOP  40 % BATU KALI</v>
          </cell>
        </row>
        <row r="469">
          <cell r="D469" t="str">
            <v>TENAGA :</v>
          </cell>
        </row>
        <row r="470">
          <cell r="D470" t="str">
            <v>Tukang batu</v>
          </cell>
          <cell r="F470">
            <v>0.85</v>
          </cell>
          <cell r="G470" t="str">
            <v>Oh</v>
          </cell>
          <cell r="H470">
            <v>33000</v>
          </cell>
          <cell r="I470">
            <v>28050</v>
          </cell>
        </row>
        <row r="471">
          <cell r="D471" t="str">
            <v xml:space="preserve">Kepala Tukang </v>
          </cell>
          <cell r="F471">
            <v>8.5000000000000006E-2</v>
          </cell>
          <cell r="G471" t="str">
            <v>Oh</v>
          </cell>
          <cell r="H471">
            <v>35750</v>
          </cell>
          <cell r="I471">
            <v>3038.75</v>
          </cell>
        </row>
        <row r="472">
          <cell r="D472" t="str">
            <v>Pekerja / Buruh tak terlatih</v>
          </cell>
          <cell r="F472">
            <v>3</v>
          </cell>
          <cell r="G472" t="str">
            <v>Oh</v>
          </cell>
          <cell r="H472">
            <v>24750</v>
          </cell>
          <cell r="I472">
            <v>74250</v>
          </cell>
        </row>
        <row r="473">
          <cell r="D473" t="str">
            <v>Mandor</v>
          </cell>
          <cell r="F473">
            <v>0.15</v>
          </cell>
          <cell r="G473" t="str">
            <v>Oh</v>
          </cell>
          <cell r="H473">
            <v>38500</v>
          </cell>
          <cell r="I473">
            <v>5775</v>
          </cell>
        </row>
        <row r="475">
          <cell r="D475" t="str">
            <v>BAHAN :</v>
          </cell>
        </row>
        <row r="476">
          <cell r="D476" t="str">
            <v>Besi Beton /  tulangan beton</v>
          </cell>
          <cell r="F476">
            <v>75</v>
          </cell>
          <cell r="G476" t="str">
            <v>Kg</v>
          </cell>
          <cell r="H476">
            <v>8500</v>
          </cell>
          <cell r="J476">
            <v>637500</v>
          </cell>
        </row>
        <row r="477">
          <cell r="D477" t="str">
            <v>PC / Portland cement</v>
          </cell>
          <cell r="F477">
            <v>202</v>
          </cell>
          <cell r="G477" t="str">
            <v>Kg</v>
          </cell>
          <cell r="H477">
            <v>850</v>
          </cell>
          <cell r="J477">
            <v>171700</v>
          </cell>
        </row>
        <row r="478">
          <cell r="D478" t="str">
            <v xml:space="preserve">Pasir pasang / beton </v>
          </cell>
          <cell r="F478">
            <v>0.32</v>
          </cell>
          <cell r="G478" t="str">
            <v>M3</v>
          </cell>
          <cell r="H478">
            <v>120000</v>
          </cell>
          <cell r="J478">
            <v>38400</v>
          </cell>
        </row>
        <row r="479">
          <cell r="D479" t="str">
            <v>Batu pecah 2-3 cm</v>
          </cell>
          <cell r="F479">
            <v>0.49</v>
          </cell>
          <cell r="G479" t="str">
            <v>M3</v>
          </cell>
          <cell r="H479">
            <v>165000</v>
          </cell>
          <cell r="J479">
            <v>80850</v>
          </cell>
        </row>
        <row r="480">
          <cell r="D480" t="str">
            <v>Kawat Beton / bendraat</v>
          </cell>
          <cell r="F480">
            <v>0.8</v>
          </cell>
          <cell r="G480" t="str">
            <v>Kg</v>
          </cell>
          <cell r="H480">
            <v>9500</v>
          </cell>
          <cell r="J480">
            <v>7600</v>
          </cell>
        </row>
        <row r="481">
          <cell r="I481">
            <v>111113.75</v>
          </cell>
          <cell r="J481">
            <v>936050</v>
          </cell>
          <cell r="K481">
            <v>1047164</v>
          </cell>
        </row>
        <row r="483">
          <cell r="B483">
            <v>13</v>
          </cell>
          <cell r="D483" t="str">
            <v xml:space="preserve">1 M3  PAS. PONDASI  SUMURAN DIAMETER 100 CM  </v>
          </cell>
        </row>
        <row r="484">
          <cell r="D484" t="str">
            <v>TENAGA :</v>
          </cell>
        </row>
        <row r="485">
          <cell r="D485" t="str">
            <v>Tukang batu</v>
          </cell>
          <cell r="F485">
            <v>0.3</v>
          </cell>
          <cell r="G485" t="str">
            <v>Oh</v>
          </cell>
          <cell r="H485">
            <v>33000</v>
          </cell>
          <cell r="I485">
            <v>9900</v>
          </cell>
        </row>
        <row r="486">
          <cell r="D486" t="str">
            <v xml:space="preserve">Kepala Tukang </v>
          </cell>
          <cell r="F486">
            <v>0.03</v>
          </cell>
          <cell r="G486" t="str">
            <v>Oh</v>
          </cell>
          <cell r="H486">
            <v>35750</v>
          </cell>
          <cell r="I486">
            <v>1072.5</v>
          </cell>
        </row>
        <row r="487">
          <cell r="D487" t="str">
            <v>Pekerja / Buruh tak terlatih</v>
          </cell>
          <cell r="F487">
            <v>2.38</v>
          </cell>
          <cell r="G487" t="str">
            <v>Oh</v>
          </cell>
          <cell r="H487">
            <v>24750</v>
          </cell>
          <cell r="I487">
            <v>58905</v>
          </cell>
        </row>
        <row r="488">
          <cell r="D488" t="str">
            <v>Mandor</v>
          </cell>
          <cell r="F488">
            <v>0.08</v>
          </cell>
          <cell r="G488" t="str">
            <v>Oh</v>
          </cell>
          <cell r="H488">
            <v>38500</v>
          </cell>
          <cell r="I488">
            <v>3080</v>
          </cell>
        </row>
        <row r="489">
          <cell r="D489" t="str">
            <v>BAHAN :</v>
          </cell>
        </row>
        <row r="490">
          <cell r="D490" t="str">
            <v xml:space="preserve">Batu belah,Uk.10-15 Cm &amp; 15 - 20 cm </v>
          </cell>
          <cell r="F490">
            <v>0.45</v>
          </cell>
          <cell r="G490" t="str">
            <v>M3</v>
          </cell>
          <cell r="H490">
            <v>140000</v>
          </cell>
          <cell r="J490">
            <v>63000</v>
          </cell>
        </row>
        <row r="491">
          <cell r="D491" t="str">
            <v>PC / Portland cement</v>
          </cell>
          <cell r="F491">
            <v>280</v>
          </cell>
          <cell r="G491" t="str">
            <v>Kg</v>
          </cell>
          <cell r="H491">
            <v>850</v>
          </cell>
          <cell r="J491">
            <v>238000</v>
          </cell>
        </row>
        <row r="492">
          <cell r="D492" t="str">
            <v xml:space="preserve">Pasir pasang / beton </v>
          </cell>
          <cell r="F492">
            <v>0.45</v>
          </cell>
          <cell r="G492" t="str">
            <v>M3</v>
          </cell>
          <cell r="H492">
            <v>120000</v>
          </cell>
          <cell r="J492">
            <v>54000</v>
          </cell>
        </row>
        <row r="493">
          <cell r="D493" t="str">
            <v>Batu pecah 2-3 cm</v>
          </cell>
          <cell r="F493">
            <v>0.67</v>
          </cell>
          <cell r="G493" t="str">
            <v>M3</v>
          </cell>
          <cell r="H493">
            <v>165000</v>
          </cell>
          <cell r="J493">
            <v>110550</v>
          </cell>
        </row>
        <row r="494">
          <cell r="A494">
            <v>44</v>
          </cell>
          <cell r="I494">
            <v>72957.5</v>
          </cell>
          <cell r="J494">
            <v>465550</v>
          </cell>
          <cell r="K494">
            <v>538508</v>
          </cell>
        </row>
        <row r="496">
          <cell r="B496">
            <v>14</v>
          </cell>
          <cell r="D496" t="str">
            <v xml:space="preserve">1 M!  PEMB. TIANG PANCANG (40 X40 )CM BETON BERTULANG  </v>
          </cell>
        </row>
        <row r="497">
          <cell r="D497" t="str">
            <v>TENAGA :</v>
          </cell>
        </row>
        <row r="498">
          <cell r="D498" t="str">
            <v>Tukang batu</v>
          </cell>
          <cell r="F498">
            <v>0.67</v>
          </cell>
          <cell r="G498" t="str">
            <v>Oh</v>
          </cell>
          <cell r="H498">
            <v>33000</v>
          </cell>
          <cell r="I498">
            <v>22110</v>
          </cell>
        </row>
        <row r="499">
          <cell r="D499" t="str">
            <v xml:space="preserve">Kepala Tukang </v>
          </cell>
          <cell r="F499">
            <v>6.7000000000000004E-2</v>
          </cell>
          <cell r="G499" t="str">
            <v>Oh</v>
          </cell>
          <cell r="H499">
            <v>35750</v>
          </cell>
          <cell r="I499">
            <v>2395.25</v>
          </cell>
        </row>
        <row r="500">
          <cell r="D500" t="str">
            <v>Pekerja / Buruh tak terlatih</v>
          </cell>
          <cell r="F500">
            <v>1</v>
          </cell>
          <cell r="G500" t="str">
            <v>Oh</v>
          </cell>
          <cell r="H500">
            <v>24750</v>
          </cell>
          <cell r="I500">
            <v>24750</v>
          </cell>
        </row>
        <row r="501">
          <cell r="D501" t="str">
            <v>Mandor</v>
          </cell>
          <cell r="F501">
            <v>0.05</v>
          </cell>
          <cell r="G501" t="str">
            <v>Oh</v>
          </cell>
          <cell r="H501">
            <v>38500</v>
          </cell>
          <cell r="I501">
            <v>1925</v>
          </cell>
        </row>
        <row r="502">
          <cell r="D502" t="str">
            <v>BAHAN :</v>
          </cell>
        </row>
        <row r="503">
          <cell r="D503" t="str">
            <v>PC / Portland cement</v>
          </cell>
          <cell r="F503">
            <v>60.5</v>
          </cell>
          <cell r="G503" t="str">
            <v>Kg</v>
          </cell>
          <cell r="H503">
            <v>850</v>
          </cell>
          <cell r="J503">
            <v>51425</v>
          </cell>
        </row>
        <row r="504">
          <cell r="D504" t="str">
            <v xml:space="preserve">Pasir pasang / beton </v>
          </cell>
          <cell r="F504">
            <v>9.4E-2</v>
          </cell>
          <cell r="G504" t="str">
            <v>M3</v>
          </cell>
          <cell r="H504">
            <v>120000</v>
          </cell>
          <cell r="J504">
            <v>11280</v>
          </cell>
        </row>
        <row r="505">
          <cell r="D505" t="str">
            <v>Batu pecah 2-3 cm</v>
          </cell>
          <cell r="F505">
            <v>0.15</v>
          </cell>
          <cell r="G505" t="str">
            <v>M3</v>
          </cell>
          <cell r="H505">
            <v>165000</v>
          </cell>
          <cell r="J505">
            <v>24750</v>
          </cell>
        </row>
        <row r="506">
          <cell r="D506" t="str">
            <v>Besi Beton /  tulangan beton</v>
          </cell>
          <cell r="F506">
            <v>45</v>
          </cell>
          <cell r="G506" t="str">
            <v>Kg</v>
          </cell>
          <cell r="H506">
            <v>8500</v>
          </cell>
          <cell r="J506">
            <v>382500</v>
          </cell>
        </row>
        <row r="507">
          <cell r="D507" t="str">
            <v>Kawat Beton / bendraat</v>
          </cell>
          <cell r="F507">
            <v>0.9</v>
          </cell>
          <cell r="G507" t="str">
            <v>Kg</v>
          </cell>
          <cell r="H507">
            <v>9500</v>
          </cell>
          <cell r="J507">
            <v>8550</v>
          </cell>
        </row>
        <row r="508">
          <cell r="D508" t="str">
            <v>Balok Kayu Tahun ( Mauni/ Akasia )</v>
          </cell>
          <cell r="F508">
            <v>3.2000000000000001E-2</v>
          </cell>
          <cell r="G508" t="str">
            <v>M3</v>
          </cell>
          <cell r="H508">
            <v>2700000</v>
          </cell>
          <cell r="J508">
            <v>86400</v>
          </cell>
        </row>
        <row r="509">
          <cell r="D509" t="str">
            <v>Paku  biasa</v>
          </cell>
          <cell r="F509">
            <v>0.12</v>
          </cell>
          <cell r="G509" t="str">
            <v>Kg</v>
          </cell>
          <cell r="H509">
            <v>12000</v>
          </cell>
          <cell r="J509">
            <v>1440</v>
          </cell>
        </row>
        <row r="510">
          <cell r="D510" t="str">
            <v>Residu ( Ter )</v>
          </cell>
          <cell r="F510">
            <v>0.09</v>
          </cell>
          <cell r="G510" t="str">
            <v>Lt</v>
          </cell>
          <cell r="H510">
            <v>6000</v>
          </cell>
          <cell r="J510">
            <v>540</v>
          </cell>
        </row>
        <row r="511">
          <cell r="A511">
            <v>45</v>
          </cell>
          <cell r="I511">
            <v>51180.25</v>
          </cell>
          <cell r="J511">
            <v>566885</v>
          </cell>
          <cell r="K511">
            <v>618065</v>
          </cell>
        </row>
        <row r="513">
          <cell r="B513">
            <v>15</v>
          </cell>
          <cell r="D513" t="str">
            <v xml:space="preserve">1 M!  PEMB. TIANG PANCANG (35 X35 )CM BETON BERTULANG  </v>
          </cell>
        </row>
        <row r="514">
          <cell r="D514" t="str">
            <v>TENAGA :</v>
          </cell>
        </row>
        <row r="515">
          <cell r="D515" t="str">
            <v>Tukang batu</v>
          </cell>
          <cell r="F515">
            <v>0.5</v>
          </cell>
          <cell r="G515" t="str">
            <v>Oh</v>
          </cell>
          <cell r="H515">
            <v>33000</v>
          </cell>
          <cell r="I515">
            <v>16500</v>
          </cell>
        </row>
        <row r="516">
          <cell r="D516" t="str">
            <v xml:space="preserve">Kepala Tukang </v>
          </cell>
          <cell r="F516">
            <v>0.05</v>
          </cell>
          <cell r="G516" t="str">
            <v>Oh</v>
          </cell>
          <cell r="H516">
            <v>35750</v>
          </cell>
          <cell r="I516">
            <v>1787.5</v>
          </cell>
        </row>
        <row r="517">
          <cell r="D517" t="str">
            <v>Pekerja / Buruh tak terlatih</v>
          </cell>
          <cell r="F517">
            <v>0.8</v>
          </cell>
          <cell r="G517" t="str">
            <v>Oh</v>
          </cell>
          <cell r="H517">
            <v>24750</v>
          </cell>
          <cell r="I517">
            <v>19800</v>
          </cell>
        </row>
        <row r="518">
          <cell r="D518" t="str">
            <v>Mandor</v>
          </cell>
          <cell r="F518">
            <v>0.04</v>
          </cell>
          <cell r="G518" t="str">
            <v>Oh</v>
          </cell>
          <cell r="H518">
            <v>38500</v>
          </cell>
          <cell r="I518">
            <v>1540</v>
          </cell>
        </row>
        <row r="520">
          <cell r="D520" t="str">
            <v>BAHAN :</v>
          </cell>
        </row>
        <row r="521">
          <cell r="D521" t="str">
            <v>PC / Portland cement</v>
          </cell>
          <cell r="F521">
            <v>49</v>
          </cell>
          <cell r="G521" t="str">
            <v>Kg</v>
          </cell>
          <cell r="H521">
            <v>850</v>
          </cell>
          <cell r="J521">
            <v>41650</v>
          </cell>
        </row>
        <row r="522">
          <cell r="D522" t="str">
            <v xml:space="preserve">Pasir pasang / beton </v>
          </cell>
          <cell r="F522">
            <v>0.08</v>
          </cell>
          <cell r="G522" t="str">
            <v>M3</v>
          </cell>
          <cell r="H522">
            <v>120000</v>
          </cell>
          <cell r="J522">
            <v>9600</v>
          </cell>
        </row>
        <row r="523">
          <cell r="D523" t="str">
            <v>Batu pecah 2-3 cm</v>
          </cell>
          <cell r="F523">
            <v>0.125</v>
          </cell>
          <cell r="G523" t="str">
            <v>M3</v>
          </cell>
          <cell r="H523">
            <v>165000</v>
          </cell>
          <cell r="J523">
            <v>20625</v>
          </cell>
        </row>
        <row r="524">
          <cell r="D524" t="str">
            <v>Besi Beton /  tulangan beton</v>
          </cell>
          <cell r="F524">
            <v>34.5</v>
          </cell>
          <cell r="G524" t="str">
            <v>Kg</v>
          </cell>
          <cell r="H524">
            <v>8500</v>
          </cell>
          <cell r="J524">
            <v>293250</v>
          </cell>
        </row>
        <row r="525">
          <cell r="D525" t="str">
            <v>Kawat Beton / bendraat</v>
          </cell>
          <cell r="F525">
            <v>0.7</v>
          </cell>
          <cell r="G525" t="str">
            <v>Kg</v>
          </cell>
          <cell r="H525">
            <v>9500</v>
          </cell>
          <cell r="J525">
            <v>6650</v>
          </cell>
        </row>
        <row r="526">
          <cell r="D526" t="str">
            <v>Balok Kayu Tahun ( Mauni/ Akasia )</v>
          </cell>
          <cell r="F526">
            <v>2.7E-2</v>
          </cell>
          <cell r="G526" t="str">
            <v>M3</v>
          </cell>
          <cell r="H526">
            <v>2700000</v>
          </cell>
          <cell r="J526">
            <v>72900</v>
          </cell>
        </row>
        <row r="527">
          <cell r="D527" t="str">
            <v>Paku  biasa</v>
          </cell>
          <cell r="F527">
            <v>0.12</v>
          </cell>
          <cell r="G527" t="str">
            <v>Kg</v>
          </cell>
          <cell r="H527">
            <v>12000</v>
          </cell>
          <cell r="J527">
            <v>1440</v>
          </cell>
        </row>
        <row r="528">
          <cell r="D528" t="str">
            <v>Residu ( Ter )</v>
          </cell>
          <cell r="F528">
            <v>0.09</v>
          </cell>
          <cell r="G528" t="str">
            <v>Lt</v>
          </cell>
          <cell r="H528">
            <v>6000</v>
          </cell>
          <cell r="J528">
            <v>540</v>
          </cell>
        </row>
        <row r="529">
          <cell r="A529">
            <v>46</v>
          </cell>
          <cell r="I529">
            <v>39627.5</v>
          </cell>
          <cell r="J529">
            <v>446655</v>
          </cell>
          <cell r="K529">
            <v>486283</v>
          </cell>
        </row>
        <row r="531">
          <cell r="B531" t="str">
            <v>IV.</v>
          </cell>
          <cell r="D531" t="str">
            <v>PASANGAN  BATA  MERAH</v>
          </cell>
        </row>
        <row r="533">
          <cell r="D533" t="str">
            <v>PEK. PAS. BATA MERAH  (TBL 1/2 BT)</v>
          </cell>
        </row>
        <row r="535">
          <cell r="B535">
            <v>1</v>
          </cell>
          <cell r="D535" t="str">
            <v xml:space="preserve">1 M2  PAS. BATA MERAH   CAM 1 Pc:1 Psr.( TEBAL 1/2 BT)  </v>
          </cell>
        </row>
        <row r="536">
          <cell r="D536" t="str">
            <v>TENAGA :</v>
          </cell>
        </row>
        <row r="537">
          <cell r="D537" t="str">
            <v>Tukang batu</v>
          </cell>
          <cell r="F537">
            <v>0.1</v>
          </cell>
          <cell r="G537" t="str">
            <v>Oh</v>
          </cell>
          <cell r="H537">
            <v>33000</v>
          </cell>
          <cell r="I537">
            <v>3300</v>
          </cell>
        </row>
        <row r="538">
          <cell r="D538" t="str">
            <v xml:space="preserve">Kepala Tukang </v>
          </cell>
          <cell r="F538">
            <v>0.01</v>
          </cell>
          <cell r="G538" t="str">
            <v>Oh</v>
          </cell>
          <cell r="H538">
            <v>35750</v>
          </cell>
          <cell r="I538">
            <v>357.5</v>
          </cell>
        </row>
        <row r="539">
          <cell r="D539" t="str">
            <v>Pekerja / Buruh tak terlatih</v>
          </cell>
          <cell r="F539">
            <v>0.32</v>
          </cell>
          <cell r="G539" t="str">
            <v>Oh</v>
          </cell>
          <cell r="H539">
            <v>24750</v>
          </cell>
          <cell r="I539">
            <v>7920</v>
          </cell>
        </row>
        <row r="540">
          <cell r="D540" t="str">
            <v>Mandor</v>
          </cell>
          <cell r="F540">
            <v>1.4999999999999999E-2</v>
          </cell>
          <cell r="G540" t="str">
            <v>Oh</v>
          </cell>
          <cell r="H540">
            <v>38500</v>
          </cell>
          <cell r="I540">
            <v>577.5</v>
          </cell>
        </row>
        <row r="541">
          <cell r="D541" t="str">
            <v>BAHAN :</v>
          </cell>
        </row>
        <row r="542">
          <cell r="D542" t="str">
            <v>Batu Bata / Merah</v>
          </cell>
          <cell r="F542">
            <v>70</v>
          </cell>
          <cell r="G542" t="str">
            <v>Biji</v>
          </cell>
          <cell r="H542">
            <v>330</v>
          </cell>
          <cell r="J542">
            <v>23100</v>
          </cell>
        </row>
        <row r="543">
          <cell r="D543" t="str">
            <v>PC / Portland cement</v>
          </cell>
          <cell r="F543">
            <v>27.8</v>
          </cell>
          <cell r="G543" t="str">
            <v>Kg</v>
          </cell>
          <cell r="H543">
            <v>850</v>
          </cell>
          <cell r="J543">
            <v>23630</v>
          </cell>
        </row>
        <row r="544">
          <cell r="D544" t="str">
            <v xml:space="preserve">Pasir pasang / beton </v>
          </cell>
          <cell r="F544">
            <v>2.8000000000000001E-2</v>
          </cell>
          <cell r="G544" t="str">
            <v>M3</v>
          </cell>
          <cell r="H544">
            <v>120000</v>
          </cell>
          <cell r="J544">
            <v>3360</v>
          </cell>
        </row>
        <row r="545">
          <cell r="A545">
            <v>47</v>
          </cell>
          <cell r="I545">
            <v>12155</v>
          </cell>
          <cell r="J545">
            <v>50090</v>
          </cell>
          <cell r="K545">
            <v>62245</v>
          </cell>
        </row>
        <row r="546">
          <cell r="B546">
            <v>2</v>
          </cell>
          <cell r="D546" t="str">
            <v>1 M2  PAS. BATA MERAH  CAM 1 Pc : 2 Psr. ( TEBAL 1/2 BT)</v>
          </cell>
        </row>
        <row r="547">
          <cell r="D547" t="str">
            <v>TENAGA :</v>
          </cell>
        </row>
        <row r="548">
          <cell r="D548" t="str">
            <v>Tukang batu</v>
          </cell>
          <cell r="F548">
            <v>0.1</v>
          </cell>
          <cell r="G548" t="str">
            <v>Oh</v>
          </cell>
          <cell r="H548">
            <v>33000</v>
          </cell>
          <cell r="I548">
            <v>3300</v>
          </cell>
        </row>
        <row r="549">
          <cell r="D549" t="str">
            <v xml:space="preserve">Kepala Tukang </v>
          </cell>
          <cell r="F549">
            <v>0.01</v>
          </cell>
          <cell r="G549" t="str">
            <v>Oh</v>
          </cell>
          <cell r="H549">
            <v>35750</v>
          </cell>
          <cell r="I549">
            <v>357.5</v>
          </cell>
        </row>
        <row r="550">
          <cell r="D550" t="str">
            <v>Pekerja / Buruh tak terlatih</v>
          </cell>
          <cell r="F550">
            <v>0.32</v>
          </cell>
          <cell r="G550" t="str">
            <v>Oh</v>
          </cell>
          <cell r="H550">
            <v>24750</v>
          </cell>
          <cell r="I550">
            <v>7920</v>
          </cell>
        </row>
        <row r="551">
          <cell r="D551" t="str">
            <v>Mandor</v>
          </cell>
          <cell r="F551">
            <v>1.4999999999999999E-2</v>
          </cell>
          <cell r="G551" t="str">
            <v>Oh</v>
          </cell>
          <cell r="H551">
            <v>38500</v>
          </cell>
          <cell r="I551">
            <v>577.5</v>
          </cell>
        </row>
        <row r="552">
          <cell r="D552" t="str">
            <v>BAHAN :</v>
          </cell>
        </row>
        <row r="553">
          <cell r="D553" t="str">
            <v>Batu Bata / Merah</v>
          </cell>
          <cell r="F553">
            <v>70</v>
          </cell>
          <cell r="G553" t="str">
            <v>Biji</v>
          </cell>
          <cell r="H553">
            <v>330</v>
          </cell>
          <cell r="J553">
            <v>23100</v>
          </cell>
        </row>
        <row r="554">
          <cell r="D554" t="str">
            <v>PC / Portland cement</v>
          </cell>
          <cell r="F554">
            <v>18.95</v>
          </cell>
          <cell r="G554" t="str">
            <v>Kg</v>
          </cell>
          <cell r="H554">
            <v>850</v>
          </cell>
          <cell r="J554">
            <v>16107.5</v>
          </cell>
        </row>
        <row r="555">
          <cell r="D555" t="str">
            <v xml:space="preserve">Pasir pasang / beton </v>
          </cell>
          <cell r="F555">
            <v>3.7999999999999999E-2</v>
          </cell>
          <cell r="G555" t="str">
            <v>M3</v>
          </cell>
          <cell r="H555">
            <v>120000</v>
          </cell>
          <cell r="J555">
            <v>4560</v>
          </cell>
        </row>
        <row r="556">
          <cell r="A556">
            <v>48</v>
          </cell>
          <cell r="I556">
            <v>12155</v>
          </cell>
          <cell r="J556">
            <v>43767.5</v>
          </cell>
          <cell r="K556">
            <v>55923</v>
          </cell>
        </row>
        <row r="557">
          <cell r="B557">
            <v>3</v>
          </cell>
          <cell r="D557" t="str">
            <v xml:space="preserve">1 M2  PAS. BATA MERAH  CAM 1 Pc : 3 Psr.( TEBAL 1/2 BT) </v>
          </cell>
        </row>
        <row r="558">
          <cell r="D558" t="str">
            <v>TENAGA :</v>
          </cell>
        </row>
        <row r="559">
          <cell r="D559" t="str">
            <v>Tukang batu</v>
          </cell>
          <cell r="F559">
            <v>0.1</v>
          </cell>
          <cell r="G559" t="str">
            <v>Oh</v>
          </cell>
          <cell r="H559">
            <v>33000</v>
          </cell>
          <cell r="I559">
            <v>3300</v>
          </cell>
        </row>
        <row r="560">
          <cell r="D560" t="str">
            <v xml:space="preserve">Kepala Tukang </v>
          </cell>
          <cell r="F560">
            <v>0.01</v>
          </cell>
          <cell r="G560" t="str">
            <v>Oh</v>
          </cell>
          <cell r="H560">
            <v>35750</v>
          </cell>
          <cell r="I560">
            <v>357.5</v>
          </cell>
        </row>
        <row r="561">
          <cell r="D561" t="str">
            <v>Pekerja / Buruh tak terlatih</v>
          </cell>
          <cell r="F561">
            <v>0.32</v>
          </cell>
          <cell r="G561" t="str">
            <v>Oh</v>
          </cell>
          <cell r="H561">
            <v>24750</v>
          </cell>
          <cell r="I561">
            <v>7920</v>
          </cell>
        </row>
        <row r="562">
          <cell r="D562" t="str">
            <v>Mandor</v>
          </cell>
          <cell r="F562">
            <v>1.4999999999999999E-2</v>
          </cell>
          <cell r="G562" t="str">
            <v>Oh</v>
          </cell>
          <cell r="H562">
            <v>38500</v>
          </cell>
          <cell r="I562">
            <v>577.5</v>
          </cell>
        </row>
        <row r="563">
          <cell r="D563" t="str">
            <v>BAHAN :</v>
          </cell>
        </row>
        <row r="564">
          <cell r="D564" t="str">
            <v>Batu Bata / Merah</v>
          </cell>
          <cell r="F564">
            <v>70</v>
          </cell>
          <cell r="G564" t="str">
            <v>Biji</v>
          </cell>
          <cell r="H564">
            <v>330</v>
          </cell>
          <cell r="J564">
            <v>23100</v>
          </cell>
        </row>
        <row r="565">
          <cell r="D565" t="str">
            <v>PC / Portland cement</v>
          </cell>
          <cell r="F565">
            <v>14.37</v>
          </cell>
          <cell r="G565" t="str">
            <v>Kg</v>
          </cell>
          <cell r="H565">
            <v>850</v>
          </cell>
          <cell r="J565">
            <v>12214.5</v>
          </cell>
        </row>
        <row r="566">
          <cell r="D566" t="str">
            <v xml:space="preserve">Pasir pasang / beton </v>
          </cell>
          <cell r="F566">
            <v>0.04</v>
          </cell>
          <cell r="G566" t="str">
            <v>M3</v>
          </cell>
          <cell r="H566">
            <v>120000</v>
          </cell>
          <cell r="J566">
            <v>4800</v>
          </cell>
        </row>
        <row r="567">
          <cell r="A567">
            <v>49</v>
          </cell>
          <cell r="I567">
            <v>12155</v>
          </cell>
          <cell r="J567">
            <v>40114.5</v>
          </cell>
          <cell r="K567">
            <v>52270</v>
          </cell>
        </row>
        <row r="568">
          <cell r="B568">
            <v>4</v>
          </cell>
          <cell r="D568" t="str">
            <v>1 M2  PAS. BATA MERAH  CAM 1 Pc : 4 Psr. ( TEBAL 1/2 BT)</v>
          </cell>
        </row>
        <row r="569">
          <cell r="D569" t="str">
            <v>TENAGA :</v>
          </cell>
        </row>
        <row r="570">
          <cell r="D570" t="str">
            <v>Tukang batu</v>
          </cell>
          <cell r="F570">
            <v>0.1</v>
          </cell>
          <cell r="G570" t="str">
            <v>Oh</v>
          </cell>
          <cell r="H570">
            <v>33000</v>
          </cell>
          <cell r="I570">
            <v>3300</v>
          </cell>
        </row>
        <row r="571">
          <cell r="D571" t="str">
            <v xml:space="preserve">Kepala Tukang </v>
          </cell>
          <cell r="F571">
            <v>0.01</v>
          </cell>
          <cell r="G571" t="str">
            <v>Oh</v>
          </cell>
          <cell r="H571">
            <v>35750</v>
          </cell>
          <cell r="I571">
            <v>357.5</v>
          </cell>
        </row>
        <row r="572">
          <cell r="D572" t="str">
            <v>Pekerja / Buruh tak terlatih</v>
          </cell>
          <cell r="F572">
            <v>0.32</v>
          </cell>
          <cell r="G572" t="str">
            <v>Oh</v>
          </cell>
          <cell r="H572">
            <v>24750</v>
          </cell>
          <cell r="I572">
            <v>7920</v>
          </cell>
        </row>
        <row r="573">
          <cell r="D573" t="str">
            <v>Mandor</v>
          </cell>
          <cell r="F573">
            <v>1.4999999999999999E-2</v>
          </cell>
          <cell r="G573" t="str">
            <v>Oh</v>
          </cell>
          <cell r="H573">
            <v>38500</v>
          </cell>
          <cell r="I573">
            <v>577.5</v>
          </cell>
        </row>
        <row r="574">
          <cell r="D574" t="str">
            <v>BAHAN :</v>
          </cell>
        </row>
        <row r="575">
          <cell r="D575" t="str">
            <v>Batu Bata / Merah</v>
          </cell>
          <cell r="F575">
            <v>70</v>
          </cell>
          <cell r="G575" t="str">
            <v>Biji</v>
          </cell>
          <cell r="H575">
            <v>330</v>
          </cell>
          <cell r="J575">
            <v>23100</v>
          </cell>
        </row>
        <row r="576">
          <cell r="D576" t="str">
            <v>PC / Portland cement</v>
          </cell>
          <cell r="F576">
            <v>11.5</v>
          </cell>
          <cell r="G576" t="str">
            <v>Kg</v>
          </cell>
          <cell r="H576">
            <v>850</v>
          </cell>
          <cell r="J576">
            <v>9775</v>
          </cell>
        </row>
        <row r="577">
          <cell r="D577" t="str">
            <v xml:space="preserve">Pasir pasang / beton </v>
          </cell>
          <cell r="F577">
            <v>4.3000000000000003E-2</v>
          </cell>
          <cell r="G577" t="str">
            <v>M3</v>
          </cell>
          <cell r="H577">
            <v>120000</v>
          </cell>
          <cell r="J577">
            <v>5160</v>
          </cell>
        </row>
        <row r="578">
          <cell r="A578">
            <v>50</v>
          </cell>
          <cell r="I578">
            <v>12155</v>
          </cell>
          <cell r="J578">
            <v>38035</v>
          </cell>
          <cell r="K578">
            <v>50190</v>
          </cell>
        </row>
        <row r="579">
          <cell r="B579">
            <v>5</v>
          </cell>
          <cell r="D579" t="str">
            <v xml:space="preserve">1 M2  PAS. BATA MERAH  CAM 1 Pc : 5 Psr. ( TEBAL 1/2 BT) </v>
          </cell>
        </row>
        <row r="580">
          <cell r="D580" t="str">
            <v>TENAGA :</v>
          </cell>
        </row>
        <row r="581">
          <cell r="D581" t="str">
            <v>Tukang batu</v>
          </cell>
          <cell r="F581">
            <v>0.1</v>
          </cell>
          <cell r="G581" t="str">
            <v>Oh</v>
          </cell>
          <cell r="H581">
            <v>33000</v>
          </cell>
          <cell r="I581">
            <v>3300</v>
          </cell>
        </row>
        <row r="582">
          <cell r="D582" t="str">
            <v xml:space="preserve">Kepala Tukang </v>
          </cell>
          <cell r="F582">
            <v>0.01</v>
          </cell>
          <cell r="G582" t="str">
            <v>Oh</v>
          </cell>
          <cell r="H582">
            <v>35750</v>
          </cell>
          <cell r="I582">
            <v>357.5</v>
          </cell>
        </row>
        <row r="583">
          <cell r="D583" t="str">
            <v>Pekerja / Buruh tak terlatih</v>
          </cell>
          <cell r="F583">
            <v>0.32</v>
          </cell>
          <cell r="G583" t="str">
            <v>Oh</v>
          </cell>
          <cell r="H583">
            <v>24750</v>
          </cell>
          <cell r="I583">
            <v>7920</v>
          </cell>
        </row>
        <row r="584">
          <cell r="D584" t="str">
            <v>Mandor</v>
          </cell>
          <cell r="F584">
            <v>1.4999999999999999E-2</v>
          </cell>
          <cell r="G584" t="str">
            <v>Oh</v>
          </cell>
          <cell r="H584">
            <v>38500</v>
          </cell>
          <cell r="I584">
            <v>577.5</v>
          </cell>
        </row>
        <row r="585">
          <cell r="D585" t="str">
            <v>BAHAN :</v>
          </cell>
        </row>
        <row r="586">
          <cell r="D586" t="str">
            <v>Batu Bata / Merah</v>
          </cell>
          <cell r="F586">
            <v>70</v>
          </cell>
          <cell r="G586" t="str">
            <v>Biji</v>
          </cell>
          <cell r="H586">
            <v>330</v>
          </cell>
          <cell r="J586">
            <v>23100</v>
          </cell>
        </row>
        <row r="587">
          <cell r="D587" t="str">
            <v>PC / Portland cement</v>
          </cell>
          <cell r="F587">
            <v>9.68</v>
          </cell>
          <cell r="G587" t="str">
            <v>Kg</v>
          </cell>
          <cell r="H587">
            <v>850</v>
          </cell>
          <cell r="J587">
            <v>8228</v>
          </cell>
        </row>
        <row r="588">
          <cell r="D588" t="str">
            <v xml:space="preserve">Pasir pasang / beton </v>
          </cell>
          <cell r="F588">
            <v>4.4999999999999998E-2</v>
          </cell>
          <cell r="G588" t="str">
            <v>M3</v>
          </cell>
          <cell r="H588">
            <v>120000</v>
          </cell>
          <cell r="J588">
            <v>5400</v>
          </cell>
        </row>
        <row r="589">
          <cell r="A589">
            <v>51</v>
          </cell>
          <cell r="I589">
            <v>12155</v>
          </cell>
          <cell r="J589">
            <v>36728</v>
          </cell>
          <cell r="K589">
            <v>48883</v>
          </cell>
        </row>
        <row r="590">
          <cell r="B590">
            <v>6</v>
          </cell>
          <cell r="D590" t="str">
            <v>1 M2  PAS. BATA MERAH  CAM 1 Pc : 6 Psr.  ( TEBAL 1/2 BT)</v>
          </cell>
        </row>
        <row r="591">
          <cell r="D591" t="str">
            <v>TENAGA :</v>
          </cell>
        </row>
        <row r="592">
          <cell r="D592" t="str">
            <v>Tukang batu</v>
          </cell>
          <cell r="F592">
            <v>0.1</v>
          </cell>
          <cell r="G592" t="str">
            <v>Oh</v>
          </cell>
          <cell r="H592">
            <v>33000</v>
          </cell>
          <cell r="I592">
            <v>3300</v>
          </cell>
        </row>
        <row r="593">
          <cell r="D593" t="str">
            <v xml:space="preserve">Kepala Tukang </v>
          </cell>
          <cell r="F593">
            <v>0.01</v>
          </cell>
          <cell r="G593" t="str">
            <v>Oh</v>
          </cell>
          <cell r="H593">
            <v>35750</v>
          </cell>
          <cell r="I593">
            <v>357.5</v>
          </cell>
        </row>
        <row r="594">
          <cell r="D594" t="str">
            <v>Pekerja / Buruh tak terlatih</v>
          </cell>
          <cell r="F594">
            <v>0.32</v>
          </cell>
          <cell r="G594" t="str">
            <v>Oh</v>
          </cell>
          <cell r="H594">
            <v>24750</v>
          </cell>
          <cell r="I594">
            <v>7920</v>
          </cell>
        </row>
        <row r="595">
          <cell r="D595" t="str">
            <v>Mandor</v>
          </cell>
          <cell r="F595">
            <v>1.4999999999999999E-2</v>
          </cell>
          <cell r="G595" t="str">
            <v>Oh</v>
          </cell>
          <cell r="H595">
            <v>38500</v>
          </cell>
          <cell r="I595">
            <v>577.5</v>
          </cell>
        </row>
        <row r="596">
          <cell r="D596" t="str">
            <v>BAHAN :</v>
          </cell>
        </row>
        <row r="597">
          <cell r="D597" t="str">
            <v>Batu Bata / Merah</v>
          </cell>
          <cell r="F597">
            <v>70</v>
          </cell>
          <cell r="G597" t="str">
            <v>Biji</v>
          </cell>
          <cell r="H597">
            <v>330</v>
          </cell>
          <cell r="J597">
            <v>23100</v>
          </cell>
        </row>
        <row r="598">
          <cell r="D598" t="str">
            <v>PC / Portland cement</v>
          </cell>
          <cell r="F598">
            <v>8.32</v>
          </cell>
          <cell r="G598" t="str">
            <v>Kg</v>
          </cell>
          <cell r="H598">
            <v>850</v>
          </cell>
          <cell r="J598">
            <v>7072</v>
          </cell>
        </row>
        <row r="599">
          <cell r="D599" t="str">
            <v xml:space="preserve">Pasir pasang / beton </v>
          </cell>
          <cell r="F599">
            <v>4.9000000000000002E-2</v>
          </cell>
          <cell r="G599" t="str">
            <v>M3</v>
          </cell>
          <cell r="H599">
            <v>120000</v>
          </cell>
          <cell r="J599">
            <v>5880</v>
          </cell>
        </row>
        <row r="600">
          <cell r="A600">
            <v>52</v>
          </cell>
          <cell r="I600">
            <v>12155</v>
          </cell>
          <cell r="J600">
            <v>36052</v>
          </cell>
          <cell r="K600">
            <v>48207</v>
          </cell>
        </row>
        <row r="602">
          <cell r="B602">
            <v>7</v>
          </cell>
          <cell r="D602" t="str">
            <v xml:space="preserve">1 M2  PAS. BATA MERAH  CAM 1 Pc : 8 Psr.( TEBAL 1/2 BT) </v>
          </cell>
        </row>
        <row r="603">
          <cell r="D603" t="str">
            <v>TENAGA :</v>
          </cell>
        </row>
        <row r="604">
          <cell r="D604" t="str">
            <v>Tukang batu</v>
          </cell>
          <cell r="F604">
            <v>0.1</v>
          </cell>
          <cell r="G604" t="str">
            <v>Oh</v>
          </cell>
          <cell r="H604">
            <v>33000</v>
          </cell>
          <cell r="I604">
            <v>3300</v>
          </cell>
        </row>
        <row r="605">
          <cell r="D605" t="str">
            <v xml:space="preserve">Kepala Tukang </v>
          </cell>
          <cell r="F605">
            <v>0.01</v>
          </cell>
          <cell r="G605" t="str">
            <v>Oh</v>
          </cell>
          <cell r="H605">
            <v>35750</v>
          </cell>
          <cell r="I605">
            <v>357.5</v>
          </cell>
        </row>
        <row r="606">
          <cell r="D606" t="str">
            <v>Pekerja / Buruh tak terlatih</v>
          </cell>
          <cell r="F606">
            <v>0.32</v>
          </cell>
          <cell r="G606" t="str">
            <v>Oh</v>
          </cell>
          <cell r="H606">
            <v>24750</v>
          </cell>
          <cell r="I606">
            <v>7920</v>
          </cell>
        </row>
        <row r="607">
          <cell r="D607" t="str">
            <v>Mandor</v>
          </cell>
          <cell r="F607">
            <v>1.4999999999999999E-2</v>
          </cell>
          <cell r="G607" t="str">
            <v>Oh</v>
          </cell>
          <cell r="H607">
            <v>38500</v>
          </cell>
          <cell r="I607">
            <v>577.5</v>
          </cell>
        </row>
        <row r="608">
          <cell r="D608" t="str">
            <v>BAHAN :</v>
          </cell>
        </row>
        <row r="609">
          <cell r="D609" t="str">
            <v>Batu Bata / Merah</v>
          </cell>
          <cell r="F609">
            <v>70</v>
          </cell>
          <cell r="G609" t="str">
            <v>Biji</v>
          </cell>
          <cell r="H609">
            <v>330</v>
          </cell>
          <cell r="J609">
            <v>23100</v>
          </cell>
        </row>
        <row r="610">
          <cell r="D610" t="str">
            <v>PC / Portland cement</v>
          </cell>
          <cell r="F610">
            <v>6.5</v>
          </cell>
          <cell r="G610" t="str">
            <v>Kg</v>
          </cell>
          <cell r="H610">
            <v>850</v>
          </cell>
          <cell r="J610">
            <v>5525</v>
          </cell>
        </row>
        <row r="611">
          <cell r="D611" t="str">
            <v xml:space="preserve">Pasir pasang / beton </v>
          </cell>
          <cell r="F611">
            <v>0.05</v>
          </cell>
          <cell r="G611" t="str">
            <v>M3</v>
          </cell>
          <cell r="H611">
            <v>120000</v>
          </cell>
          <cell r="J611">
            <v>6000</v>
          </cell>
        </row>
        <row r="612">
          <cell r="A612">
            <v>53</v>
          </cell>
          <cell r="I612">
            <v>12155</v>
          </cell>
          <cell r="J612">
            <v>34625</v>
          </cell>
          <cell r="K612">
            <v>46780</v>
          </cell>
        </row>
        <row r="614">
          <cell r="B614">
            <v>8</v>
          </cell>
          <cell r="D614" t="str">
            <v>1 M2  PAS.BATA MERAH  CAM 1 Kp : 1Sm : 1 Psr ( TEBAL 1/2  Bt  )</v>
          </cell>
        </row>
        <row r="615">
          <cell r="D615" t="str">
            <v>TENAGA :</v>
          </cell>
        </row>
        <row r="616">
          <cell r="D616" t="str">
            <v>Tukang batu</v>
          </cell>
          <cell r="F616">
            <v>0.1</v>
          </cell>
          <cell r="G616" t="str">
            <v>Oh</v>
          </cell>
          <cell r="H616">
            <v>33000</v>
          </cell>
          <cell r="I616">
            <v>3300</v>
          </cell>
        </row>
        <row r="617">
          <cell r="D617" t="str">
            <v xml:space="preserve">Kepala Tukang </v>
          </cell>
          <cell r="F617">
            <v>0.01</v>
          </cell>
          <cell r="G617" t="str">
            <v>Oh</v>
          </cell>
          <cell r="H617">
            <v>35750</v>
          </cell>
          <cell r="I617">
            <v>357.5</v>
          </cell>
        </row>
        <row r="618">
          <cell r="D618" t="str">
            <v>Pekerja / Buruh tak terlatih</v>
          </cell>
          <cell r="F618">
            <v>0.32</v>
          </cell>
          <cell r="G618" t="str">
            <v>Oh</v>
          </cell>
          <cell r="H618">
            <v>24750</v>
          </cell>
          <cell r="I618">
            <v>7920</v>
          </cell>
        </row>
        <row r="619">
          <cell r="D619" t="str">
            <v>Mandor</v>
          </cell>
          <cell r="F619">
            <v>1.4999999999999999E-2</v>
          </cell>
          <cell r="G619" t="str">
            <v>Oh</v>
          </cell>
          <cell r="H619">
            <v>38500</v>
          </cell>
          <cell r="I619">
            <v>577.5</v>
          </cell>
        </row>
        <row r="620">
          <cell r="D620" t="str">
            <v>BAHAN :</v>
          </cell>
        </row>
        <row r="621">
          <cell r="D621" t="str">
            <v>Batu Bata / Merah</v>
          </cell>
          <cell r="F621">
            <v>70</v>
          </cell>
          <cell r="G621" t="str">
            <v>Biji</v>
          </cell>
          <cell r="H621">
            <v>330</v>
          </cell>
          <cell r="J621">
            <v>23100</v>
          </cell>
        </row>
        <row r="622">
          <cell r="D622" t="str">
            <v>Kapur Batu</v>
          </cell>
          <cell r="F622">
            <v>1.8000000000000002E-2</v>
          </cell>
          <cell r="G622" t="str">
            <v>M3</v>
          </cell>
          <cell r="H622">
            <v>600000</v>
          </cell>
          <cell r="J622">
            <v>10800.000000000002</v>
          </cell>
        </row>
        <row r="623">
          <cell r="D623" t="str">
            <v xml:space="preserve">Semen Merah </v>
          </cell>
          <cell r="F623">
            <v>1.8000000000000002E-2</v>
          </cell>
          <cell r="G623" t="str">
            <v>M3</v>
          </cell>
          <cell r="H623">
            <v>115000</v>
          </cell>
          <cell r="J623">
            <v>2070.0000000000005</v>
          </cell>
        </row>
        <row r="624">
          <cell r="D624" t="str">
            <v xml:space="preserve">Pasir pasang / beton </v>
          </cell>
          <cell r="F624">
            <v>1.8000000000000002E-2</v>
          </cell>
          <cell r="G624" t="str">
            <v>M3</v>
          </cell>
          <cell r="H624">
            <v>120000</v>
          </cell>
          <cell r="J624">
            <v>2160.0000000000005</v>
          </cell>
        </row>
        <row r="625">
          <cell r="A625">
            <v>54</v>
          </cell>
          <cell r="I625">
            <v>12155</v>
          </cell>
          <cell r="J625">
            <v>38130</v>
          </cell>
          <cell r="K625">
            <v>50285</v>
          </cell>
        </row>
        <row r="626">
          <cell r="B626">
            <v>9</v>
          </cell>
          <cell r="D626" t="str">
            <v>1 M2  PAS.BATA MERAH  CAM 1 Kp : 1Sm : 2 Psr ( TEBAL 1/2  Bt  )</v>
          </cell>
        </row>
        <row r="627">
          <cell r="D627" t="str">
            <v>TENAGA :</v>
          </cell>
        </row>
        <row r="628">
          <cell r="D628" t="str">
            <v>Tukang batu</v>
          </cell>
          <cell r="F628">
            <v>0.1</v>
          </cell>
          <cell r="G628" t="str">
            <v>Oh</v>
          </cell>
          <cell r="H628">
            <v>33000</v>
          </cell>
          <cell r="I628">
            <v>3300</v>
          </cell>
        </row>
        <row r="629">
          <cell r="D629" t="str">
            <v xml:space="preserve">Kepala Tukang </v>
          </cell>
          <cell r="F629">
            <v>0.01</v>
          </cell>
          <cell r="G629" t="str">
            <v>Oh</v>
          </cell>
          <cell r="H629">
            <v>35750</v>
          </cell>
          <cell r="I629">
            <v>357.5</v>
          </cell>
        </row>
        <row r="630">
          <cell r="D630" t="str">
            <v>Pekerja / Buruh tak terlatih</v>
          </cell>
          <cell r="F630">
            <v>0.32</v>
          </cell>
          <cell r="G630" t="str">
            <v>Oh</v>
          </cell>
          <cell r="H630">
            <v>24750</v>
          </cell>
          <cell r="I630">
            <v>7920</v>
          </cell>
        </row>
        <row r="631">
          <cell r="D631" t="str">
            <v>Mandor</v>
          </cell>
          <cell r="F631">
            <v>1.4999999999999999E-2</v>
          </cell>
          <cell r="G631" t="str">
            <v>Oh</v>
          </cell>
          <cell r="H631">
            <v>38500</v>
          </cell>
          <cell r="I631">
            <v>577.5</v>
          </cell>
        </row>
        <row r="632">
          <cell r="D632" t="str">
            <v>BAHAN :</v>
          </cell>
        </row>
        <row r="633">
          <cell r="D633" t="str">
            <v>Batu Bata / Merah</v>
          </cell>
          <cell r="F633">
            <v>70</v>
          </cell>
          <cell r="G633" t="str">
            <v>Biji</v>
          </cell>
          <cell r="H633">
            <v>330</v>
          </cell>
          <cell r="J633">
            <v>23100</v>
          </cell>
        </row>
        <row r="634">
          <cell r="D634" t="str">
            <v>Kapur Batu</v>
          </cell>
          <cell r="F634">
            <v>1.4E-2</v>
          </cell>
          <cell r="G634" t="str">
            <v>M3</v>
          </cell>
          <cell r="H634">
            <v>600000</v>
          </cell>
          <cell r="J634">
            <v>8400</v>
          </cell>
        </row>
        <row r="635">
          <cell r="D635" t="str">
            <v xml:space="preserve">Semen Merah </v>
          </cell>
          <cell r="F635">
            <v>1.4E-2</v>
          </cell>
          <cell r="G635" t="str">
            <v>M3</v>
          </cell>
          <cell r="H635">
            <v>115000</v>
          </cell>
          <cell r="J635">
            <v>1610</v>
          </cell>
        </row>
        <row r="636">
          <cell r="D636" t="str">
            <v xml:space="preserve">Pasir pasang / beton </v>
          </cell>
          <cell r="F636">
            <v>2.8000000000000001E-2</v>
          </cell>
          <cell r="G636" t="str">
            <v>M3</v>
          </cell>
          <cell r="H636">
            <v>120000</v>
          </cell>
          <cell r="J636">
            <v>3360</v>
          </cell>
        </row>
        <row r="637">
          <cell r="A637">
            <v>55</v>
          </cell>
          <cell r="I637">
            <v>12155</v>
          </cell>
          <cell r="J637">
            <v>36470</v>
          </cell>
          <cell r="K637">
            <v>48625</v>
          </cell>
        </row>
        <row r="639">
          <cell r="B639">
            <v>10</v>
          </cell>
          <cell r="D639" t="str">
            <v xml:space="preserve">1 M2  PAS.BATA MERAH  CAM 1 Pc : 3 Kp : 10 Psr ( TEBAL 1/2 BT )  </v>
          </cell>
        </row>
        <row r="640">
          <cell r="D640" t="str">
            <v>TENAGA :</v>
          </cell>
        </row>
        <row r="641">
          <cell r="D641" t="str">
            <v>Tukang batu</v>
          </cell>
          <cell r="F641">
            <v>0.1</v>
          </cell>
          <cell r="G641" t="str">
            <v>Oh</v>
          </cell>
          <cell r="H641">
            <v>33000</v>
          </cell>
          <cell r="I641">
            <v>3300</v>
          </cell>
        </row>
        <row r="642">
          <cell r="D642" t="str">
            <v xml:space="preserve">Kepala Tukang </v>
          </cell>
          <cell r="F642">
            <v>0.01</v>
          </cell>
          <cell r="G642" t="str">
            <v>Oh</v>
          </cell>
          <cell r="H642">
            <v>35750</v>
          </cell>
          <cell r="I642">
            <v>357.5</v>
          </cell>
        </row>
        <row r="643">
          <cell r="D643" t="str">
            <v>Pekerja / Buruh tak terlatih</v>
          </cell>
          <cell r="F643">
            <v>0.32</v>
          </cell>
          <cell r="G643" t="str">
            <v>Oh</v>
          </cell>
          <cell r="H643">
            <v>24750</v>
          </cell>
          <cell r="I643">
            <v>7920</v>
          </cell>
        </row>
        <row r="644">
          <cell r="D644" t="str">
            <v>Mandor</v>
          </cell>
          <cell r="F644">
            <v>1.4999999999999999E-2</v>
          </cell>
          <cell r="G644" t="str">
            <v>Oh</v>
          </cell>
          <cell r="H644">
            <v>38500</v>
          </cell>
          <cell r="I644">
            <v>577.5</v>
          </cell>
        </row>
        <row r="645">
          <cell r="D645" t="str">
            <v>BAHAN :</v>
          </cell>
        </row>
        <row r="646">
          <cell r="D646" t="str">
            <v>Batu Bata / Merah</v>
          </cell>
          <cell r="F646">
            <v>70</v>
          </cell>
          <cell r="G646" t="str">
            <v>Biji</v>
          </cell>
          <cell r="H646">
            <v>330</v>
          </cell>
          <cell r="J646">
            <v>23100</v>
          </cell>
        </row>
        <row r="647">
          <cell r="D647" t="str">
            <v>PC / Portland cement</v>
          </cell>
          <cell r="F647">
            <v>4.5</v>
          </cell>
          <cell r="G647" t="str">
            <v>Kg</v>
          </cell>
          <cell r="H647">
            <v>850</v>
          </cell>
          <cell r="J647">
            <v>3825</v>
          </cell>
        </row>
        <row r="648">
          <cell r="D648" t="str">
            <v>Kapur Batu</v>
          </cell>
          <cell r="F648">
            <v>1.4999999999999999E-2</v>
          </cell>
          <cell r="G648" t="str">
            <v>M3</v>
          </cell>
          <cell r="H648">
            <v>600000</v>
          </cell>
          <cell r="J648">
            <v>9000</v>
          </cell>
        </row>
        <row r="649">
          <cell r="D649" t="str">
            <v xml:space="preserve">Pasir pasang / beton </v>
          </cell>
          <cell r="F649">
            <v>0.05</v>
          </cell>
          <cell r="G649" t="str">
            <v>M3</v>
          </cell>
          <cell r="H649">
            <v>120000</v>
          </cell>
          <cell r="J649">
            <v>6000</v>
          </cell>
        </row>
        <row r="650">
          <cell r="A650">
            <v>56</v>
          </cell>
          <cell r="I650">
            <v>12155</v>
          </cell>
          <cell r="J650">
            <v>41925</v>
          </cell>
          <cell r="K650">
            <v>54080</v>
          </cell>
        </row>
        <row r="652">
          <cell r="D652" t="str">
            <v>PEK. PAS. BATA MERAH PASIR PASANG (TBL 1 BT)</v>
          </cell>
        </row>
        <row r="654">
          <cell r="B654">
            <v>11</v>
          </cell>
          <cell r="D654" t="str">
            <v>1 M2  PAS. BATA MERAH  CAM 1 Pc : 2 Psr. ( TEBAL 1 BT)</v>
          </cell>
        </row>
        <row r="655">
          <cell r="D655" t="str">
            <v>TENAGA :</v>
          </cell>
        </row>
        <row r="656">
          <cell r="D656" t="str">
            <v>Tukang batu</v>
          </cell>
          <cell r="F656">
            <v>0.2</v>
          </cell>
          <cell r="G656" t="str">
            <v>Oh</v>
          </cell>
          <cell r="H656">
            <v>33000</v>
          </cell>
          <cell r="I656">
            <v>6600</v>
          </cell>
        </row>
        <row r="657">
          <cell r="D657" t="str">
            <v xml:space="preserve">Kepala Tukang </v>
          </cell>
          <cell r="F657">
            <v>0.02</v>
          </cell>
          <cell r="G657" t="str">
            <v>Oh</v>
          </cell>
          <cell r="H657">
            <v>35750</v>
          </cell>
          <cell r="I657">
            <v>715</v>
          </cell>
        </row>
        <row r="658">
          <cell r="D658" t="str">
            <v>Pekerja / Buruh tak terlatih</v>
          </cell>
          <cell r="F658">
            <v>0.65</v>
          </cell>
          <cell r="G658" t="str">
            <v>Oh</v>
          </cell>
          <cell r="H658">
            <v>24750</v>
          </cell>
          <cell r="I658">
            <v>16087.5</v>
          </cell>
        </row>
        <row r="659">
          <cell r="D659" t="str">
            <v>Mandor</v>
          </cell>
          <cell r="F659">
            <v>0.03</v>
          </cell>
          <cell r="G659" t="str">
            <v>Oh</v>
          </cell>
          <cell r="H659">
            <v>38500</v>
          </cell>
          <cell r="I659">
            <v>1155</v>
          </cell>
        </row>
        <row r="660">
          <cell r="D660" t="str">
            <v>BAHAN :</v>
          </cell>
        </row>
        <row r="661">
          <cell r="D661" t="str">
            <v>Batu Bata / Merah</v>
          </cell>
          <cell r="F661">
            <v>140</v>
          </cell>
          <cell r="G661" t="str">
            <v>Biji</v>
          </cell>
          <cell r="H661">
            <v>330</v>
          </cell>
          <cell r="J661">
            <v>46200</v>
          </cell>
        </row>
        <row r="662">
          <cell r="D662" t="str">
            <v>PC / Portland cement</v>
          </cell>
          <cell r="F662">
            <v>43.5</v>
          </cell>
          <cell r="G662" t="str">
            <v>Kg</v>
          </cell>
          <cell r="H662">
            <v>850</v>
          </cell>
          <cell r="J662">
            <v>36975</v>
          </cell>
        </row>
        <row r="663">
          <cell r="D663" t="str">
            <v xml:space="preserve">Pasir pasang / beton </v>
          </cell>
          <cell r="F663">
            <v>0.08</v>
          </cell>
          <cell r="G663" t="str">
            <v>M3</v>
          </cell>
          <cell r="H663">
            <v>120000</v>
          </cell>
          <cell r="J663">
            <v>9600</v>
          </cell>
        </row>
        <row r="664">
          <cell r="A664">
            <v>57</v>
          </cell>
          <cell r="I664">
            <v>24557.5</v>
          </cell>
          <cell r="J664">
            <v>92775</v>
          </cell>
          <cell r="K664">
            <v>117333</v>
          </cell>
        </row>
        <row r="666">
          <cell r="B666">
            <v>12</v>
          </cell>
          <cell r="D666" t="str">
            <v xml:space="preserve">1 M2  PAS. BATA MERAH  CAM 1 Pc : 3 Psr.( TEBAL 1 BT) </v>
          </cell>
        </row>
        <row r="667">
          <cell r="D667" t="str">
            <v>TENAGA :</v>
          </cell>
        </row>
        <row r="668">
          <cell r="D668" t="str">
            <v>Tukang batu</v>
          </cell>
          <cell r="F668">
            <v>0.2</v>
          </cell>
          <cell r="G668" t="str">
            <v>Oh</v>
          </cell>
          <cell r="H668">
            <v>33000</v>
          </cell>
          <cell r="I668">
            <v>6600</v>
          </cell>
        </row>
        <row r="669">
          <cell r="D669" t="str">
            <v xml:space="preserve">Kepala Tukang </v>
          </cell>
          <cell r="F669">
            <v>0.02</v>
          </cell>
          <cell r="G669" t="str">
            <v>Oh</v>
          </cell>
          <cell r="H669">
            <v>35750</v>
          </cell>
          <cell r="I669">
            <v>715</v>
          </cell>
        </row>
        <row r="670">
          <cell r="D670" t="str">
            <v>Pekerja / Buruh tak terlatih</v>
          </cell>
          <cell r="F670">
            <v>0.65</v>
          </cell>
          <cell r="G670" t="str">
            <v>Oh</v>
          </cell>
          <cell r="H670">
            <v>24750</v>
          </cell>
          <cell r="I670">
            <v>16087.5</v>
          </cell>
        </row>
        <row r="671">
          <cell r="D671" t="str">
            <v>Mandor</v>
          </cell>
          <cell r="F671">
            <v>0.03</v>
          </cell>
          <cell r="G671" t="str">
            <v>Oh</v>
          </cell>
          <cell r="H671">
            <v>38500</v>
          </cell>
          <cell r="I671">
            <v>1155</v>
          </cell>
        </row>
        <row r="672">
          <cell r="D672" t="str">
            <v>BAHAN :</v>
          </cell>
        </row>
        <row r="673">
          <cell r="D673" t="str">
            <v>Batu Bata / Merah</v>
          </cell>
          <cell r="F673">
            <v>140</v>
          </cell>
          <cell r="G673" t="str">
            <v>Biji</v>
          </cell>
          <cell r="H673">
            <v>330</v>
          </cell>
          <cell r="J673">
            <v>46200</v>
          </cell>
        </row>
        <row r="674">
          <cell r="D674" t="str">
            <v>PC / Portland cement</v>
          </cell>
          <cell r="F674">
            <v>32.950000000000003</v>
          </cell>
          <cell r="G674" t="str">
            <v>Kg</v>
          </cell>
          <cell r="H674">
            <v>850</v>
          </cell>
          <cell r="J674">
            <v>28007.500000000004</v>
          </cell>
        </row>
        <row r="675">
          <cell r="D675" t="str">
            <v xml:space="preserve">Pasir pasang / beton </v>
          </cell>
          <cell r="F675">
            <v>9.0999999999999998E-2</v>
          </cell>
          <cell r="G675" t="str">
            <v>M3</v>
          </cell>
          <cell r="H675">
            <v>120000</v>
          </cell>
          <cell r="J675">
            <v>10920</v>
          </cell>
        </row>
        <row r="676">
          <cell r="A676">
            <v>58</v>
          </cell>
          <cell r="I676">
            <v>24557.5</v>
          </cell>
          <cell r="J676">
            <v>85127.5</v>
          </cell>
          <cell r="K676">
            <v>109685</v>
          </cell>
        </row>
        <row r="678">
          <cell r="B678">
            <v>13</v>
          </cell>
          <cell r="D678" t="str">
            <v>1 M2  PAS. BATA MERAH  CAM 1 Pc : 4 Psr. ( TEBAL 1 BT)</v>
          </cell>
        </row>
        <row r="679">
          <cell r="D679" t="str">
            <v>TENAGA :</v>
          </cell>
        </row>
        <row r="680">
          <cell r="D680" t="str">
            <v>Tukang batu</v>
          </cell>
          <cell r="F680">
            <v>0.2</v>
          </cell>
          <cell r="G680" t="str">
            <v>Oh</v>
          </cell>
          <cell r="H680">
            <v>33000</v>
          </cell>
          <cell r="I680">
            <v>6600</v>
          </cell>
        </row>
        <row r="681">
          <cell r="D681" t="str">
            <v xml:space="preserve">Kepala Tukang </v>
          </cell>
          <cell r="F681">
            <v>0.02</v>
          </cell>
          <cell r="G681" t="str">
            <v>Oh</v>
          </cell>
          <cell r="H681">
            <v>35750</v>
          </cell>
          <cell r="I681">
            <v>715</v>
          </cell>
        </row>
        <row r="682">
          <cell r="D682" t="str">
            <v>Pekerja / Buruh tak terlatih</v>
          </cell>
          <cell r="F682">
            <v>0.65</v>
          </cell>
          <cell r="G682" t="str">
            <v>Oh</v>
          </cell>
          <cell r="H682">
            <v>24750</v>
          </cell>
          <cell r="I682">
            <v>16087.5</v>
          </cell>
        </row>
        <row r="683">
          <cell r="D683" t="str">
            <v>Mandor</v>
          </cell>
          <cell r="F683">
            <v>0.03</v>
          </cell>
          <cell r="G683" t="str">
            <v>Oh</v>
          </cell>
          <cell r="H683">
            <v>38500</v>
          </cell>
          <cell r="I683">
            <v>1155</v>
          </cell>
        </row>
        <row r="684">
          <cell r="D684" t="str">
            <v>BAHAN :</v>
          </cell>
        </row>
        <row r="685">
          <cell r="D685" t="str">
            <v>Batu Bata / Merah</v>
          </cell>
          <cell r="F685">
            <v>140</v>
          </cell>
          <cell r="G685" t="str">
            <v>Biji</v>
          </cell>
          <cell r="H685">
            <v>330</v>
          </cell>
          <cell r="J685">
            <v>46200</v>
          </cell>
        </row>
        <row r="686">
          <cell r="D686" t="str">
            <v>PC / Portland cement</v>
          </cell>
          <cell r="F686">
            <v>26.55</v>
          </cell>
          <cell r="G686" t="str">
            <v>Kg</v>
          </cell>
          <cell r="H686">
            <v>850</v>
          </cell>
          <cell r="J686">
            <v>22567.5</v>
          </cell>
        </row>
        <row r="687">
          <cell r="D687" t="str">
            <v xml:space="preserve">Pasir pasang / beton </v>
          </cell>
          <cell r="F687">
            <v>9.2999999999999999E-2</v>
          </cell>
          <cell r="G687" t="str">
            <v>M3</v>
          </cell>
          <cell r="H687">
            <v>120000</v>
          </cell>
          <cell r="J687">
            <v>11160</v>
          </cell>
        </row>
        <row r="688">
          <cell r="A688">
            <v>59</v>
          </cell>
          <cell r="I688">
            <v>24557.5</v>
          </cell>
          <cell r="J688">
            <v>79927.5</v>
          </cell>
          <cell r="K688">
            <v>104485</v>
          </cell>
        </row>
        <row r="690">
          <cell r="B690">
            <v>14</v>
          </cell>
          <cell r="D690" t="str">
            <v xml:space="preserve">1 M2  PAS. BATA MERAH  CAM 1 Pc : 5 Psr. ( TEBAL 1 BT) </v>
          </cell>
        </row>
        <row r="691">
          <cell r="D691" t="str">
            <v>TENAGA :</v>
          </cell>
        </row>
        <row r="692">
          <cell r="D692" t="str">
            <v>Tukang batu</v>
          </cell>
          <cell r="F692">
            <v>0.2</v>
          </cell>
          <cell r="G692" t="str">
            <v>Oh</v>
          </cell>
          <cell r="H692">
            <v>33000</v>
          </cell>
          <cell r="I692">
            <v>6600</v>
          </cell>
        </row>
        <row r="693">
          <cell r="D693" t="str">
            <v xml:space="preserve">Kepala Tukang </v>
          </cell>
          <cell r="F693">
            <v>0.02</v>
          </cell>
          <cell r="G693" t="str">
            <v>Oh</v>
          </cell>
          <cell r="H693">
            <v>35750</v>
          </cell>
          <cell r="I693">
            <v>715</v>
          </cell>
        </row>
        <row r="694">
          <cell r="D694" t="str">
            <v>Pekerja / Buruh tak terlatih</v>
          </cell>
          <cell r="F694">
            <v>0.65</v>
          </cell>
          <cell r="G694" t="str">
            <v>Oh</v>
          </cell>
          <cell r="H694">
            <v>24750</v>
          </cell>
          <cell r="I694">
            <v>16087.5</v>
          </cell>
        </row>
        <row r="695">
          <cell r="D695" t="str">
            <v>Mandor</v>
          </cell>
          <cell r="F695">
            <v>0.03</v>
          </cell>
          <cell r="G695" t="str">
            <v>Oh</v>
          </cell>
          <cell r="H695">
            <v>38500</v>
          </cell>
          <cell r="I695">
            <v>1155</v>
          </cell>
        </row>
        <row r="696">
          <cell r="D696" t="str">
            <v>BAHAN :</v>
          </cell>
        </row>
        <row r="697">
          <cell r="D697" t="str">
            <v>Batu Bata / Merah</v>
          </cell>
          <cell r="F697">
            <v>140</v>
          </cell>
          <cell r="G697" t="str">
            <v>Biji</v>
          </cell>
          <cell r="H697">
            <v>330</v>
          </cell>
          <cell r="J697">
            <v>46200</v>
          </cell>
        </row>
        <row r="698">
          <cell r="D698" t="str">
            <v>PC / Portland cement</v>
          </cell>
          <cell r="F698">
            <v>22.2</v>
          </cell>
          <cell r="G698" t="str">
            <v>Kg</v>
          </cell>
          <cell r="H698">
            <v>850</v>
          </cell>
          <cell r="J698">
            <v>18870</v>
          </cell>
        </row>
        <row r="699">
          <cell r="D699" t="str">
            <v xml:space="preserve">Pasir pasang / beton </v>
          </cell>
          <cell r="F699">
            <v>0.10200000000000001</v>
          </cell>
          <cell r="G699" t="str">
            <v>M3</v>
          </cell>
          <cell r="H699">
            <v>120000</v>
          </cell>
          <cell r="J699">
            <v>12240</v>
          </cell>
        </row>
        <row r="700">
          <cell r="A700">
            <v>60</v>
          </cell>
          <cell r="I700">
            <v>24557.5</v>
          </cell>
          <cell r="J700">
            <v>77310</v>
          </cell>
          <cell r="K700">
            <v>101868</v>
          </cell>
        </row>
        <row r="702">
          <cell r="D702" t="str">
            <v xml:space="preserve">1 M2  PAS. BATA MERAH  CAM 1 Pc : 6 Psr. ( TEBAL 1 BT) </v>
          </cell>
        </row>
        <row r="703">
          <cell r="D703" t="str">
            <v>TENAGA :</v>
          </cell>
        </row>
        <row r="704">
          <cell r="D704" t="str">
            <v>Tukang batu</v>
          </cell>
          <cell r="F704">
            <v>0.2</v>
          </cell>
          <cell r="G704" t="str">
            <v>Oh</v>
          </cell>
          <cell r="H704">
            <v>33000</v>
          </cell>
          <cell r="I704">
            <v>6600</v>
          </cell>
        </row>
        <row r="705">
          <cell r="D705" t="str">
            <v xml:space="preserve">Kepala Tukang </v>
          </cell>
          <cell r="F705">
            <v>0.02</v>
          </cell>
          <cell r="G705" t="str">
            <v>Oh</v>
          </cell>
          <cell r="H705">
            <v>35750</v>
          </cell>
          <cell r="I705">
            <v>715</v>
          </cell>
        </row>
        <row r="706">
          <cell r="D706" t="str">
            <v>Pekerja / Buruh tak terlatih</v>
          </cell>
          <cell r="F706">
            <v>0.65</v>
          </cell>
          <cell r="G706" t="str">
            <v>Oh</v>
          </cell>
          <cell r="H706">
            <v>24750</v>
          </cell>
          <cell r="I706">
            <v>16087.5</v>
          </cell>
        </row>
        <row r="707">
          <cell r="D707" t="str">
            <v>Mandor</v>
          </cell>
          <cell r="F707">
            <v>0.03</v>
          </cell>
          <cell r="G707" t="str">
            <v>Oh</v>
          </cell>
          <cell r="H707">
            <v>38500</v>
          </cell>
          <cell r="I707">
            <v>1155</v>
          </cell>
        </row>
        <row r="709">
          <cell r="D709" t="str">
            <v>BAHAN :</v>
          </cell>
        </row>
        <row r="710">
          <cell r="D710" t="str">
            <v>Batu Bata / Merah</v>
          </cell>
          <cell r="F710">
            <v>140</v>
          </cell>
          <cell r="G710" t="str">
            <v>Biji</v>
          </cell>
          <cell r="H710">
            <v>330</v>
          </cell>
          <cell r="J710">
            <v>46200</v>
          </cell>
        </row>
        <row r="711">
          <cell r="D711" t="str">
            <v>PC / Portland cement</v>
          </cell>
          <cell r="F711">
            <v>22.2</v>
          </cell>
          <cell r="G711" t="str">
            <v>Kg</v>
          </cell>
          <cell r="H711">
            <v>850</v>
          </cell>
          <cell r="J711">
            <v>18870</v>
          </cell>
        </row>
        <row r="712">
          <cell r="D712" t="str">
            <v xml:space="preserve">Pasir pasang / beton </v>
          </cell>
          <cell r="F712">
            <v>0.10199999999999999</v>
          </cell>
          <cell r="G712" t="str">
            <v>M3</v>
          </cell>
          <cell r="H712">
            <v>120000</v>
          </cell>
          <cell r="J712">
            <v>12240</v>
          </cell>
        </row>
        <row r="713">
          <cell r="I713">
            <v>24557.5</v>
          </cell>
          <cell r="J713">
            <v>77310</v>
          </cell>
          <cell r="K713">
            <v>101868</v>
          </cell>
        </row>
        <row r="715">
          <cell r="B715">
            <v>15</v>
          </cell>
          <cell r="D715" t="str">
            <v xml:space="preserve">1 M2  PAS.BATA MERAH  CAM 1 Pc : 3 Kp : 10 Psr ( TEBAL 1 BT )  </v>
          </cell>
        </row>
        <row r="716">
          <cell r="D716" t="str">
            <v>TENAGA :</v>
          </cell>
        </row>
        <row r="717">
          <cell r="D717" t="str">
            <v>Tukang batu</v>
          </cell>
          <cell r="F717">
            <v>0.2</v>
          </cell>
          <cell r="G717" t="str">
            <v>Oh</v>
          </cell>
          <cell r="H717">
            <v>33000</v>
          </cell>
          <cell r="I717">
            <v>6600</v>
          </cell>
        </row>
        <row r="718">
          <cell r="D718" t="str">
            <v xml:space="preserve">Kepala Tukang </v>
          </cell>
          <cell r="F718">
            <v>0.02</v>
          </cell>
          <cell r="G718" t="str">
            <v>Oh</v>
          </cell>
          <cell r="H718">
            <v>35750</v>
          </cell>
          <cell r="I718">
            <v>715</v>
          </cell>
        </row>
        <row r="719">
          <cell r="D719" t="str">
            <v>Pekerja / Buruh tak terlatih</v>
          </cell>
          <cell r="F719">
            <v>0.65</v>
          </cell>
          <cell r="G719" t="str">
            <v>Oh</v>
          </cell>
          <cell r="H719">
            <v>24750</v>
          </cell>
          <cell r="I719">
            <v>16087.5</v>
          </cell>
        </row>
        <row r="720">
          <cell r="D720" t="str">
            <v>Mandor</v>
          </cell>
          <cell r="F720">
            <v>0.03</v>
          </cell>
          <cell r="G720" t="str">
            <v>Oh</v>
          </cell>
          <cell r="H720">
            <v>38500</v>
          </cell>
          <cell r="I720">
            <v>1155</v>
          </cell>
        </row>
        <row r="721">
          <cell r="D721" t="str">
            <v>BAHAN :</v>
          </cell>
        </row>
        <row r="722">
          <cell r="D722" t="str">
            <v>Batu Bata / Merah</v>
          </cell>
          <cell r="F722">
            <v>140</v>
          </cell>
          <cell r="G722" t="str">
            <v>Biji</v>
          </cell>
          <cell r="H722">
            <v>330</v>
          </cell>
          <cell r="J722">
            <v>46200</v>
          </cell>
        </row>
        <row r="723">
          <cell r="D723" t="str">
            <v>PC / Portland cement</v>
          </cell>
          <cell r="F723">
            <v>10.08</v>
          </cell>
          <cell r="G723" t="str">
            <v>Kg</v>
          </cell>
          <cell r="H723">
            <v>850</v>
          </cell>
          <cell r="J723">
            <v>8568</v>
          </cell>
        </row>
        <row r="724">
          <cell r="D724" t="str">
            <v>Kapur Batu</v>
          </cell>
          <cell r="F724">
            <v>2.75E-2</v>
          </cell>
          <cell r="G724" t="str">
            <v>M3</v>
          </cell>
          <cell r="H724">
            <v>600000</v>
          </cell>
          <cell r="J724">
            <v>16500</v>
          </cell>
        </row>
        <row r="725">
          <cell r="D725" t="str">
            <v xml:space="preserve">Pasir pasang / beton </v>
          </cell>
          <cell r="F725">
            <v>9.2499999999999999E-2</v>
          </cell>
          <cell r="G725" t="str">
            <v>M3</v>
          </cell>
          <cell r="H725">
            <v>120000</v>
          </cell>
          <cell r="J725">
            <v>11100</v>
          </cell>
        </row>
        <row r="726">
          <cell r="A726">
            <v>61</v>
          </cell>
          <cell r="I726">
            <v>24557.5</v>
          </cell>
          <cell r="J726">
            <v>82368</v>
          </cell>
          <cell r="K726">
            <v>106926</v>
          </cell>
        </row>
        <row r="727">
          <cell r="B727">
            <v>16</v>
          </cell>
          <cell r="D727" t="str">
            <v>1 M2 PASANG  BETON  ROSTER : 1 PC :  4 PSR</v>
          </cell>
        </row>
        <row r="728">
          <cell r="D728" t="str">
            <v>TENAGA :</v>
          </cell>
        </row>
        <row r="729">
          <cell r="D729" t="str">
            <v>Tukang batu</v>
          </cell>
          <cell r="F729">
            <v>0.42</v>
          </cell>
          <cell r="G729" t="str">
            <v>Oh</v>
          </cell>
          <cell r="H729">
            <v>33000</v>
          </cell>
          <cell r="I729">
            <v>13860</v>
          </cell>
        </row>
        <row r="730">
          <cell r="D730" t="str">
            <v xml:space="preserve">Kepala Tukang </v>
          </cell>
          <cell r="F730">
            <v>4.2000000000000003E-2</v>
          </cell>
          <cell r="G730" t="str">
            <v>Oh</v>
          </cell>
          <cell r="H730">
            <v>35750</v>
          </cell>
          <cell r="I730">
            <v>1501.5</v>
          </cell>
        </row>
        <row r="731">
          <cell r="D731" t="str">
            <v>Pekerja / Buruh tak terlatih</v>
          </cell>
          <cell r="F731">
            <v>1.25</v>
          </cell>
          <cell r="G731" t="str">
            <v>Oh</v>
          </cell>
          <cell r="H731">
            <v>24750</v>
          </cell>
          <cell r="I731">
            <v>30937.5</v>
          </cell>
        </row>
        <row r="732">
          <cell r="D732" t="str">
            <v>Mandor</v>
          </cell>
          <cell r="F732">
            <v>0.06</v>
          </cell>
          <cell r="G732" t="str">
            <v>Oh</v>
          </cell>
          <cell r="H732">
            <v>38500</v>
          </cell>
          <cell r="I732">
            <v>2310</v>
          </cell>
        </row>
        <row r="733">
          <cell r="D733" t="str">
            <v>BAHAN :</v>
          </cell>
        </row>
        <row r="734">
          <cell r="D734" t="str">
            <v>Beton Rooster Lokal  abu - abu Uk. 40 x 20 cm</v>
          </cell>
          <cell r="F734">
            <v>1.1000000000000001</v>
          </cell>
          <cell r="G734" t="str">
            <v>M2</v>
          </cell>
          <cell r="H734">
            <v>99000</v>
          </cell>
          <cell r="J734">
            <v>108900.00000000001</v>
          </cell>
        </row>
        <row r="735">
          <cell r="D735" t="str">
            <v>PC / Portland cement</v>
          </cell>
          <cell r="F735">
            <v>62.5</v>
          </cell>
          <cell r="G735" t="str">
            <v>Kg</v>
          </cell>
          <cell r="H735">
            <v>850</v>
          </cell>
          <cell r="J735">
            <v>53125</v>
          </cell>
        </row>
        <row r="736">
          <cell r="D736" t="str">
            <v xml:space="preserve">Pasir pasang / beton </v>
          </cell>
          <cell r="F736">
            <v>0.2</v>
          </cell>
          <cell r="G736" t="str">
            <v>M3</v>
          </cell>
          <cell r="H736">
            <v>120000</v>
          </cell>
          <cell r="J736">
            <v>24000</v>
          </cell>
        </row>
        <row r="737">
          <cell r="A737">
            <v>62</v>
          </cell>
          <cell r="I737">
            <v>48609</v>
          </cell>
          <cell r="J737">
            <v>186025</v>
          </cell>
          <cell r="K737">
            <v>234634</v>
          </cell>
        </row>
        <row r="738">
          <cell r="B738">
            <v>17</v>
          </cell>
          <cell r="D738" t="str">
            <v>1 M3  PASANGAN  BATACO  1 PC :  3 PSR</v>
          </cell>
        </row>
        <row r="739">
          <cell r="D739" t="str">
            <v>TENAGA :</v>
          </cell>
        </row>
        <row r="740">
          <cell r="D740" t="str">
            <v>Tukang batu</v>
          </cell>
          <cell r="F740">
            <v>1</v>
          </cell>
          <cell r="G740" t="str">
            <v>Oh</v>
          </cell>
          <cell r="H740">
            <v>33000</v>
          </cell>
          <cell r="I740">
            <v>33000</v>
          </cell>
        </row>
        <row r="741">
          <cell r="D741" t="str">
            <v xml:space="preserve">Kepala Tukang </v>
          </cell>
          <cell r="F741">
            <v>0.1</v>
          </cell>
          <cell r="G741" t="str">
            <v>Oh</v>
          </cell>
          <cell r="H741">
            <v>35750</v>
          </cell>
          <cell r="I741">
            <v>3575</v>
          </cell>
        </row>
        <row r="742">
          <cell r="D742" t="str">
            <v>Pekerja / Buruh tak terlatih</v>
          </cell>
          <cell r="F742">
            <v>3</v>
          </cell>
          <cell r="G742" t="str">
            <v>Oh</v>
          </cell>
          <cell r="H742">
            <v>24750</v>
          </cell>
          <cell r="I742">
            <v>74250</v>
          </cell>
        </row>
        <row r="743">
          <cell r="D743" t="str">
            <v>Mandor</v>
          </cell>
          <cell r="F743">
            <v>0.125</v>
          </cell>
          <cell r="G743" t="str">
            <v>Oh</v>
          </cell>
          <cell r="H743">
            <v>38500</v>
          </cell>
          <cell r="I743">
            <v>4812.5</v>
          </cell>
        </row>
        <row r="744">
          <cell r="D744" t="str">
            <v>BAHAN :</v>
          </cell>
        </row>
        <row r="745">
          <cell r="D745" t="str">
            <v>Bataco</v>
          </cell>
          <cell r="F745">
            <v>130</v>
          </cell>
          <cell r="G745" t="str">
            <v>Bj</v>
          </cell>
          <cell r="H745">
            <v>2000</v>
          </cell>
          <cell r="J745">
            <v>260000</v>
          </cell>
        </row>
        <row r="746">
          <cell r="D746" t="str">
            <v>PC / Portland cement</v>
          </cell>
          <cell r="F746">
            <v>157.5</v>
          </cell>
          <cell r="G746" t="str">
            <v>Kg</v>
          </cell>
          <cell r="H746">
            <v>850</v>
          </cell>
          <cell r="J746">
            <v>133875</v>
          </cell>
        </row>
        <row r="747">
          <cell r="D747" t="str">
            <v xml:space="preserve">Pasir pasang / beton </v>
          </cell>
          <cell r="F747">
            <v>0.38</v>
          </cell>
          <cell r="G747" t="str">
            <v>M3</v>
          </cell>
          <cell r="H747">
            <v>120000</v>
          </cell>
          <cell r="J747">
            <v>45600</v>
          </cell>
        </row>
        <row r="748">
          <cell r="I748">
            <v>115637.5</v>
          </cell>
          <cell r="J748">
            <v>439475</v>
          </cell>
          <cell r="K748">
            <v>555113</v>
          </cell>
        </row>
        <row r="749">
          <cell r="A749">
            <v>63</v>
          </cell>
          <cell r="D749" t="str">
            <v>1 M2  PASANGAN  BATACO  1 PC :  3 PSR</v>
          </cell>
          <cell r="I749">
            <v>11563.75</v>
          </cell>
          <cell r="J749">
            <v>43947.5</v>
          </cell>
          <cell r="K749">
            <v>55511</v>
          </cell>
        </row>
        <row r="751">
          <cell r="D751" t="str">
            <v>1 M2 PASANG DINDING ROSTER/TERAWANG ( 12 x 11 x 24 ) CM</v>
          </cell>
        </row>
        <row r="752">
          <cell r="D752" t="str">
            <v>TENAGA :</v>
          </cell>
        </row>
        <row r="753">
          <cell r="D753" t="str">
            <v>Tukang batu</v>
          </cell>
          <cell r="F753">
            <v>0.1</v>
          </cell>
          <cell r="G753" t="str">
            <v>Oh</v>
          </cell>
          <cell r="H753">
            <v>33000</v>
          </cell>
          <cell r="I753">
            <v>3300</v>
          </cell>
        </row>
        <row r="754">
          <cell r="D754" t="str">
            <v xml:space="preserve">Kepala Tukang </v>
          </cell>
          <cell r="F754">
            <v>0.01</v>
          </cell>
          <cell r="G754" t="str">
            <v>Oh</v>
          </cell>
          <cell r="H754">
            <v>35750</v>
          </cell>
          <cell r="I754">
            <v>357.5</v>
          </cell>
        </row>
        <row r="755">
          <cell r="D755" t="str">
            <v>Pekerja / Buruh tak terlatih</v>
          </cell>
          <cell r="F755">
            <v>0.3</v>
          </cell>
          <cell r="G755" t="str">
            <v>Oh</v>
          </cell>
          <cell r="H755">
            <v>24750</v>
          </cell>
          <cell r="I755">
            <v>7425</v>
          </cell>
        </row>
        <row r="756">
          <cell r="D756" t="str">
            <v>Mandor</v>
          </cell>
          <cell r="F756">
            <v>1.4999999999999999E-2</v>
          </cell>
          <cell r="G756" t="str">
            <v>Oh</v>
          </cell>
          <cell r="H756">
            <v>38500</v>
          </cell>
          <cell r="I756">
            <v>577.5</v>
          </cell>
        </row>
        <row r="757">
          <cell r="D757" t="str">
            <v>BAHAN :</v>
          </cell>
        </row>
        <row r="758">
          <cell r="D758" t="str">
            <v>Beton Rooster Lokal  abu - abu Uk. 40 x 20 cm</v>
          </cell>
          <cell r="F758">
            <v>1.1000000000000001</v>
          </cell>
          <cell r="G758" t="str">
            <v>M2</v>
          </cell>
          <cell r="H758">
            <v>99000</v>
          </cell>
          <cell r="J758">
            <v>108900.00000000001</v>
          </cell>
        </row>
        <row r="759">
          <cell r="D759" t="str">
            <v>PC / Portland cement</v>
          </cell>
          <cell r="F759">
            <v>12.8</v>
          </cell>
          <cell r="G759" t="str">
            <v>Kg</v>
          </cell>
          <cell r="H759">
            <v>850</v>
          </cell>
          <cell r="J759">
            <v>10880</v>
          </cell>
        </row>
        <row r="760">
          <cell r="D760" t="str">
            <v xml:space="preserve">Pasir pasang / beton </v>
          </cell>
          <cell r="F760">
            <v>3.5000000000000003E-2</v>
          </cell>
          <cell r="G760" t="str">
            <v>M3</v>
          </cell>
          <cell r="H760">
            <v>120000</v>
          </cell>
          <cell r="J760">
            <v>4200</v>
          </cell>
        </row>
        <row r="761">
          <cell r="I761">
            <v>11660</v>
          </cell>
          <cell r="J761">
            <v>123980.00000000001</v>
          </cell>
          <cell r="K761">
            <v>135640</v>
          </cell>
        </row>
        <row r="763">
          <cell r="D763" t="str">
            <v>1 M2 PASANG DINDING ANYAMAN BAMBU, RANGKA  KAYU</v>
          </cell>
        </row>
        <row r="764">
          <cell r="D764" t="str">
            <v>TENAGA :</v>
          </cell>
        </row>
        <row r="765">
          <cell r="D765" t="str">
            <v>Tukang batu</v>
          </cell>
          <cell r="F765">
            <v>0.05</v>
          </cell>
          <cell r="G765" t="str">
            <v>Oh</v>
          </cell>
          <cell r="H765">
            <v>33000</v>
          </cell>
          <cell r="I765">
            <v>1650</v>
          </cell>
        </row>
        <row r="766">
          <cell r="D766" t="str">
            <v xml:space="preserve">Kepala Tukang </v>
          </cell>
          <cell r="F766">
            <v>5.0000000000000001E-3</v>
          </cell>
          <cell r="G766" t="str">
            <v>Oh</v>
          </cell>
          <cell r="H766">
            <v>35750</v>
          </cell>
          <cell r="I766">
            <v>178.75</v>
          </cell>
        </row>
        <row r="767">
          <cell r="D767" t="str">
            <v>Pekerja / Buruh tak terlatih</v>
          </cell>
          <cell r="F767">
            <v>0.1</v>
          </cell>
          <cell r="G767" t="str">
            <v>Oh</v>
          </cell>
          <cell r="H767">
            <v>24750</v>
          </cell>
          <cell r="I767">
            <v>2475</v>
          </cell>
        </row>
        <row r="768">
          <cell r="D768" t="str">
            <v>Mandor</v>
          </cell>
          <cell r="F768">
            <v>2E-3</v>
          </cell>
          <cell r="G768" t="str">
            <v>Oh</v>
          </cell>
          <cell r="H768">
            <v>38500</v>
          </cell>
          <cell r="I768">
            <v>77</v>
          </cell>
        </row>
        <row r="770">
          <cell r="D770" t="str">
            <v>BAHAN :</v>
          </cell>
        </row>
        <row r="771">
          <cell r="D771" t="str">
            <v>Bilik bambu</v>
          </cell>
          <cell r="F771">
            <v>1.5</v>
          </cell>
          <cell r="G771" t="str">
            <v>M2</v>
          </cell>
          <cell r="H771">
            <v>0</v>
          </cell>
          <cell r="J771">
            <v>0</v>
          </cell>
        </row>
        <row r="772">
          <cell r="D772" t="str">
            <v>Balok Kayu Tahun ( Mauni/ Akasia )</v>
          </cell>
          <cell r="F772">
            <v>1.4E-2</v>
          </cell>
          <cell r="G772" t="str">
            <v>M3</v>
          </cell>
          <cell r="H772">
            <v>2700000</v>
          </cell>
          <cell r="J772">
            <v>37800</v>
          </cell>
        </row>
        <row r="773">
          <cell r="D773" t="str">
            <v>Paku  biasa</v>
          </cell>
          <cell r="F773">
            <v>1.2E-2</v>
          </cell>
          <cell r="G773" t="str">
            <v>Kg</v>
          </cell>
          <cell r="H773">
            <v>12000</v>
          </cell>
          <cell r="J773">
            <v>144</v>
          </cell>
        </row>
        <row r="774">
          <cell r="D774" t="str">
            <v>Kayu Tahun papan ( Mauni/akasia)</v>
          </cell>
          <cell r="F774">
            <v>3.0000000000000001E-3</v>
          </cell>
          <cell r="G774" t="str">
            <v>M3</v>
          </cell>
          <cell r="H774">
            <v>2700000</v>
          </cell>
          <cell r="J774">
            <v>8100</v>
          </cell>
        </row>
        <row r="775">
          <cell r="I775">
            <v>2730.75</v>
          </cell>
          <cell r="J775">
            <v>46044</v>
          </cell>
          <cell r="K775">
            <v>48775</v>
          </cell>
        </row>
        <row r="777">
          <cell r="B777" t="str">
            <v>V</v>
          </cell>
          <cell r="D777" t="str">
            <v>PEKERJAAN  PLESTERAN</v>
          </cell>
        </row>
        <row r="779">
          <cell r="D779" t="str">
            <v>PEK. PLESTERAN , TEBAL 1,5 CM:</v>
          </cell>
        </row>
        <row r="781">
          <cell r="B781">
            <v>1</v>
          </cell>
          <cell r="D781" t="str">
            <v xml:space="preserve">1 M2  PLESTERAN CAM 1 Pc:1 Psr.( TEBAL 1,5 CM)  </v>
          </cell>
        </row>
        <row r="782">
          <cell r="D782" t="str">
            <v>TENAGA :</v>
          </cell>
        </row>
        <row r="783">
          <cell r="D783" t="str">
            <v>Tukang batu</v>
          </cell>
          <cell r="F783">
            <v>0.15</v>
          </cell>
          <cell r="G783" t="str">
            <v>Oh</v>
          </cell>
          <cell r="H783">
            <v>33000</v>
          </cell>
          <cell r="I783">
            <v>4950</v>
          </cell>
        </row>
        <row r="784">
          <cell r="D784" t="str">
            <v xml:space="preserve">Kepala Tukang </v>
          </cell>
          <cell r="F784">
            <v>1.4999999999999999E-2</v>
          </cell>
          <cell r="G784" t="str">
            <v>Oh</v>
          </cell>
          <cell r="H784">
            <v>35750</v>
          </cell>
          <cell r="I784">
            <v>536.25</v>
          </cell>
        </row>
        <row r="785">
          <cell r="D785" t="str">
            <v>Pekerja / Buruh tak terlatih</v>
          </cell>
          <cell r="F785">
            <v>0.2</v>
          </cell>
          <cell r="G785" t="str">
            <v>Oh</v>
          </cell>
          <cell r="H785">
            <v>24750</v>
          </cell>
          <cell r="I785">
            <v>4950</v>
          </cell>
        </row>
        <row r="786">
          <cell r="D786" t="str">
            <v>Mandor</v>
          </cell>
          <cell r="F786">
            <v>0.01</v>
          </cell>
          <cell r="G786" t="str">
            <v>Oh</v>
          </cell>
          <cell r="H786">
            <v>38500</v>
          </cell>
          <cell r="I786">
            <v>385</v>
          </cell>
        </row>
        <row r="787">
          <cell r="D787" t="str">
            <v>BAHAN :</v>
          </cell>
        </row>
        <row r="788">
          <cell r="D788" t="str">
            <v>PC / Portland cement</v>
          </cell>
          <cell r="F788">
            <v>12.92</v>
          </cell>
          <cell r="G788" t="str">
            <v>Kg</v>
          </cell>
          <cell r="H788">
            <v>850</v>
          </cell>
          <cell r="J788">
            <v>10982</v>
          </cell>
        </row>
        <row r="789">
          <cell r="D789" t="str">
            <v xml:space="preserve">Pasir pasang / beton </v>
          </cell>
          <cell r="F789">
            <v>1.3000000000000001E-2</v>
          </cell>
          <cell r="G789" t="str">
            <v>M3</v>
          </cell>
          <cell r="H789">
            <v>120000</v>
          </cell>
          <cell r="J789">
            <v>1560.0000000000002</v>
          </cell>
        </row>
        <row r="790">
          <cell r="A790">
            <v>64</v>
          </cell>
          <cell r="I790">
            <v>10821.25</v>
          </cell>
          <cell r="J790">
            <v>12542</v>
          </cell>
          <cell r="K790">
            <v>23363</v>
          </cell>
        </row>
        <row r="791">
          <cell r="B791">
            <v>2</v>
          </cell>
          <cell r="D791" t="str">
            <v xml:space="preserve">1 M2  PLESTERAN CAM 1 Pc:2 Psr.( TEBAL 1,5 CM)  </v>
          </cell>
        </row>
        <row r="792">
          <cell r="D792" t="str">
            <v>TENAGA :</v>
          </cell>
        </row>
        <row r="793">
          <cell r="D793" t="str">
            <v>Tukang batu</v>
          </cell>
          <cell r="F793">
            <v>0.15</v>
          </cell>
          <cell r="G793" t="str">
            <v>Oh</v>
          </cell>
          <cell r="H793">
            <v>33000</v>
          </cell>
          <cell r="I793">
            <v>4950</v>
          </cell>
        </row>
        <row r="794">
          <cell r="D794" t="str">
            <v xml:space="preserve">Kepala Tukang </v>
          </cell>
          <cell r="F794">
            <v>1.4999999999999999E-2</v>
          </cell>
          <cell r="G794" t="str">
            <v>Oh</v>
          </cell>
          <cell r="H794">
            <v>35750</v>
          </cell>
          <cell r="I794">
            <v>536.25</v>
          </cell>
        </row>
        <row r="795">
          <cell r="D795" t="str">
            <v>Pekerja / Buruh tak terlatih</v>
          </cell>
          <cell r="F795">
            <v>0.2</v>
          </cell>
          <cell r="G795" t="str">
            <v>Oh</v>
          </cell>
          <cell r="H795">
            <v>24750</v>
          </cell>
          <cell r="I795">
            <v>4950</v>
          </cell>
        </row>
        <row r="796">
          <cell r="D796" t="str">
            <v>Mandor</v>
          </cell>
          <cell r="F796">
            <v>0.01</v>
          </cell>
          <cell r="G796" t="str">
            <v>Oh</v>
          </cell>
          <cell r="H796">
            <v>38500</v>
          </cell>
          <cell r="I796">
            <v>385</v>
          </cell>
        </row>
        <row r="797">
          <cell r="D797" t="str">
            <v>BAHAN :</v>
          </cell>
        </row>
        <row r="798">
          <cell r="D798" t="str">
            <v>PC / Portland cement</v>
          </cell>
          <cell r="F798">
            <v>8.52</v>
          </cell>
          <cell r="G798" t="str">
            <v>Kg</v>
          </cell>
          <cell r="H798">
            <v>850</v>
          </cell>
          <cell r="J798">
            <v>7242</v>
          </cell>
        </row>
        <row r="799">
          <cell r="D799" t="str">
            <v xml:space="preserve">Pasir pasang / beton </v>
          </cell>
          <cell r="F799">
            <v>1.7000000000000001E-2</v>
          </cell>
          <cell r="G799" t="str">
            <v>M3</v>
          </cell>
          <cell r="H799">
            <v>120000</v>
          </cell>
          <cell r="J799">
            <v>2040.0000000000002</v>
          </cell>
        </row>
        <row r="800">
          <cell r="A800">
            <v>65</v>
          </cell>
          <cell r="I800">
            <v>10821.25</v>
          </cell>
          <cell r="J800">
            <v>9282</v>
          </cell>
          <cell r="K800">
            <v>20103</v>
          </cell>
        </row>
        <row r="802">
          <cell r="B802">
            <v>3</v>
          </cell>
          <cell r="D802" t="str">
            <v xml:space="preserve">1 M2  PLESTERAN CAM 1 Pc : 3 Psr.( TEBAL 1,5 CM )  </v>
          </cell>
        </row>
        <row r="803">
          <cell r="D803" t="str">
            <v>TENAGA :</v>
          </cell>
        </row>
        <row r="804">
          <cell r="D804" t="str">
            <v>Tukang batu</v>
          </cell>
          <cell r="F804">
            <v>0.15</v>
          </cell>
          <cell r="G804" t="str">
            <v>Oh</v>
          </cell>
          <cell r="H804">
            <v>33000</v>
          </cell>
          <cell r="I804">
            <v>4950</v>
          </cell>
        </row>
        <row r="805">
          <cell r="D805" t="str">
            <v xml:space="preserve">Kepala Tukang </v>
          </cell>
          <cell r="F805">
            <v>1.4999999999999999E-2</v>
          </cell>
          <cell r="G805" t="str">
            <v>Oh</v>
          </cell>
          <cell r="H805">
            <v>35750</v>
          </cell>
          <cell r="I805">
            <v>536.25</v>
          </cell>
        </row>
        <row r="806">
          <cell r="D806" t="str">
            <v>Pekerja / Buruh tak terlatih</v>
          </cell>
          <cell r="F806">
            <v>0.2</v>
          </cell>
          <cell r="G806" t="str">
            <v>Oh</v>
          </cell>
          <cell r="H806">
            <v>24750</v>
          </cell>
          <cell r="I806">
            <v>4950</v>
          </cell>
        </row>
        <row r="807">
          <cell r="D807" t="str">
            <v>Mandor</v>
          </cell>
          <cell r="F807">
            <v>0.01</v>
          </cell>
          <cell r="G807" t="str">
            <v>Oh</v>
          </cell>
          <cell r="H807">
            <v>38500</v>
          </cell>
          <cell r="I807">
            <v>385</v>
          </cell>
        </row>
        <row r="808">
          <cell r="D808" t="str">
            <v>BAHAN :</v>
          </cell>
        </row>
        <row r="809">
          <cell r="D809" t="str">
            <v>PC / Portland cement</v>
          </cell>
          <cell r="F809">
            <v>6.48</v>
          </cell>
          <cell r="G809" t="str">
            <v>Kg</v>
          </cell>
          <cell r="H809">
            <v>850</v>
          </cell>
          <cell r="J809">
            <v>5508</v>
          </cell>
        </row>
        <row r="810">
          <cell r="D810" t="str">
            <v xml:space="preserve">Pasir pasang / beton </v>
          </cell>
          <cell r="F810">
            <v>1.9E-2</v>
          </cell>
          <cell r="G810" t="str">
            <v>M3</v>
          </cell>
          <cell r="H810">
            <v>120000</v>
          </cell>
          <cell r="J810">
            <v>2280</v>
          </cell>
        </row>
        <row r="811">
          <cell r="A811">
            <v>66</v>
          </cell>
          <cell r="I811">
            <v>10821.25</v>
          </cell>
          <cell r="J811">
            <v>7788</v>
          </cell>
          <cell r="K811">
            <v>18609</v>
          </cell>
        </row>
        <row r="813">
          <cell r="B813">
            <v>4</v>
          </cell>
          <cell r="D813" t="str">
            <v xml:space="preserve">1 M2  PLESTERAN CAM 1 Pc : 4 Psr.( TEBAL 1,5 CM )  </v>
          </cell>
        </row>
        <row r="814">
          <cell r="D814" t="str">
            <v>TENAGA :</v>
          </cell>
        </row>
        <row r="815">
          <cell r="D815" t="str">
            <v>Tukang batu</v>
          </cell>
          <cell r="F815">
            <v>0.15</v>
          </cell>
          <cell r="G815" t="str">
            <v>Oh</v>
          </cell>
          <cell r="H815">
            <v>33000</v>
          </cell>
          <cell r="I815">
            <v>4950</v>
          </cell>
        </row>
        <row r="816">
          <cell r="D816" t="str">
            <v xml:space="preserve">Kepala Tukang </v>
          </cell>
          <cell r="F816">
            <v>1.4999999999999999E-2</v>
          </cell>
          <cell r="G816" t="str">
            <v>Oh</v>
          </cell>
          <cell r="H816">
            <v>35750</v>
          </cell>
          <cell r="I816">
            <v>536.25</v>
          </cell>
        </row>
        <row r="817">
          <cell r="D817" t="str">
            <v>Pekerja / Buruh tak terlatih</v>
          </cell>
          <cell r="F817">
            <v>0.2</v>
          </cell>
          <cell r="G817" t="str">
            <v>Oh</v>
          </cell>
          <cell r="H817">
            <v>24750</v>
          </cell>
          <cell r="I817">
            <v>4950</v>
          </cell>
        </row>
        <row r="818">
          <cell r="D818" t="str">
            <v>Mandor</v>
          </cell>
          <cell r="F818">
            <v>0.01</v>
          </cell>
          <cell r="G818" t="str">
            <v>Oh</v>
          </cell>
          <cell r="H818">
            <v>38500</v>
          </cell>
          <cell r="I818">
            <v>385</v>
          </cell>
        </row>
        <row r="819">
          <cell r="D819" t="str">
            <v>BAHAN :</v>
          </cell>
        </row>
        <row r="820">
          <cell r="D820" t="str">
            <v>PC / Portland cement</v>
          </cell>
          <cell r="F820">
            <v>5.2</v>
          </cell>
          <cell r="G820" t="str">
            <v>Kg</v>
          </cell>
          <cell r="H820">
            <v>850</v>
          </cell>
          <cell r="J820">
            <v>4420</v>
          </cell>
        </row>
        <row r="821">
          <cell r="D821" t="str">
            <v xml:space="preserve">Pasir pasang / beton </v>
          </cell>
          <cell r="F821">
            <v>0.02</v>
          </cell>
          <cell r="G821" t="str">
            <v>M3</v>
          </cell>
          <cell r="H821">
            <v>120000</v>
          </cell>
          <cell r="J821">
            <v>2400</v>
          </cell>
        </row>
        <row r="822">
          <cell r="A822">
            <v>67</v>
          </cell>
          <cell r="I822">
            <v>10821.25</v>
          </cell>
          <cell r="J822">
            <v>6820</v>
          </cell>
          <cell r="K822">
            <v>17641</v>
          </cell>
        </row>
        <row r="824">
          <cell r="B824">
            <v>5</v>
          </cell>
          <cell r="D824" t="str">
            <v xml:space="preserve">1 M2  PLESTERAN CAM 1 Pc : 5 Psr.( TEBAL 1,5 CM )  </v>
          </cell>
        </row>
        <row r="825">
          <cell r="D825" t="str">
            <v>TENAGA :</v>
          </cell>
        </row>
        <row r="826">
          <cell r="D826" t="str">
            <v>Tukang batu</v>
          </cell>
          <cell r="F826">
            <v>0.15</v>
          </cell>
          <cell r="G826" t="str">
            <v>Oh</v>
          </cell>
          <cell r="H826">
            <v>33000</v>
          </cell>
          <cell r="I826">
            <v>4950</v>
          </cell>
        </row>
        <row r="827">
          <cell r="D827" t="str">
            <v xml:space="preserve">Kepala Tukang </v>
          </cell>
          <cell r="F827">
            <v>1.4999999999999999E-2</v>
          </cell>
          <cell r="G827" t="str">
            <v>Oh</v>
          </cell>
          <cell r="H827">
            <v>35750</v>
          </cell>
          <cell r="I827">
            <v>536.25</v>
          </cell>
        </row>
        <row r="828">
          <cell r="D828" t="str">
            <v>Pekerja / Buruh tak terlatih</v>
          </cell>
          <cell r="F828">
            <v>0.2</v>
          </cell>
          <cell r="G828" t="str">
            <v>Oh</v>
          </cell>
          <cell r="H828">
            <v>24750</v>
          </cell>
          <cell r="I828">
            <v>4950</v>
          </cell>
        </row>
        <row r="829">
          <cell r="D829" t="str">
            <v>Mandor</v>
          </cell>
          <cell r="F829">
            <v>0.01</v>
          </cell>
          <cell r="G829" t="str">
            <v>Oh</v>
          </cell>
          <cell r="H829">
            <v>38500</v>
          </cell>
          <cell r="I829">
            <v>385</v>
          </cell>
        </row>
        <row r="830">
          <cell r="D830" t="str">
            <v>BAHAN :</v>
          </cell>
        </row>
        <row r="831">
          <cell r="D831" t="str">
            <v>PC / Portland cement</v>
          </cell>
          <cell r="F831">
            <v>4.32</v>
          </cell>
          <cell r="G831" t="str">
            <v>Kg</v>
          </cell>
          <cell r="H831">
            <v>850</v>
          </cell>
          <cell r="J831">
            <v>3672.0000000000005</v>
          </cell>
        </row>
        <row r="832">
          <cell r="D832" t="str">
            <v xml:space="preserve">Pasir pasang / beton </v>
          </cell>
          <cell r="F832">
            <v>2.1999999999999999E-2</v>
          </cell>
          <cell r="G832" t="str">
            <v>M3</v>
          </cell>
          <cell r="H832">
            <v>120000</v>
          </cell>
          <cell r="J832">
            <v>2640</v>
          </cell>
        </row>
        <row r="833">
          <cell r="A833">
            <v>68</v>
          </cell>
          <cell r="I833">
            <v>10821.25</v>
          </cell>
          <cell r="J833">
            <v>6312</v>
          </cell>
          <cell r="K833">
            <v>17133</v>
          </cell>
        </row>
        <row r="834">
          <cell r="B834">
            <v>6</v>
          </cell>
          <cell r="D834" t="str">
            <v xml:space="preserve">1 M2  PLESTERAN CAM 1 Pc : 6 Psr.( TEBAL 1,5 CM )   </v>
          </cell>
        </row>
        <row r="835">
          <cell r="D835" t="str">
            <v>TENAGA :</v>
          </cell>
        </row>
        <row r="836">
          <cell r="D836" t="str">
            <v>Tukang batu</v>
          </cell>
          <cell r="F836">
            <v>0.15</v>
          </cell>
          <cell r="G836" t="str">
            <v>Oh</v>
          </cell>
          <cell r="H836">
            <v>33000</v>
          </cell>
          <cell r="I836">
            <v>4950</v>
          </cell>
        </row>
        <row r="837">
          <cell r="D837" t="str">
            <v xml:space="preserve">Kepala Tukang </v>
          </cell>
          <cell r="F837">
            <v>1.4999999999999999E-2</v>
          </cell>
          <cell r="G837" t="str">
            <v>Oh</v>
          </cell>
          <cell r="H837">
            <v>35750</v>
          </cell>
          <cell r="I837">
            <v>536.25</v>
          </cell>
        </row>
        <row r="838">
          <cell r="D838" t="str">
            <v>Pekerja / Buruh tak terlatih</v>
          </cell>
          <cell r="F838">
            <v>0.2</v>
          </cell>
          <cell r="G838" t="str">
            <v>Oh</v>
          </cell>
          <cell r="H838">
            <v>24750</v>
          </cell>
          <cell r="I838">
            <v>4950</v>
          </cell>
        </row>
        <row r="839">
          <cell r="D839" t="str">
            <v>Mandor</v>
          </cell>
          <cell r="F839">
            <v>0.01</v>
          </cell>
          <cell r="G839" t="str">
            <v>Oh</v>
          </cell>
          <cell r="H839">
            <v>38500</v>
          </cell>
          <cell r="I839">
            <v>385</v>
          </cell>
        </row>
        <row r="840">
          <cell r="D840" t="str">
            <v>BAHAN :</v>
          </cell>
        </row>
        <row r="841">
          <cell r="D841" t="str">
            <v>PC / Portland cement</v>
          </cell>
          <cell r="F841">
            <v>3.68</v>
          </cell>
          <cell r="G841" t="str">
            <v>Kg</v>
          </cell>
          <cell r="H841">
            <v>850</v>
          </cell>
          <cell r="J841">
            <v>3128</v>
          </cell>
        </row>
        <row r="842">
          <cell r="D842" t="str">
            <v xml:space="preserve">Pasir pasang / beton </v>
          </cell>
          <cell r="F842">
            <v>2.3E-2</v>
          </cell>
          <cell r="G842" t="str">
            <v>M3</v>
          </cell>
          <cell r="H842">
            <v>120000</v>
          </cell>
          <cell r="J842">
            <v>2760</v>
          </cell>
        </row>
        <row r="843">
          <cell r="A843">
            <v>69</v>
          </cell>
          <cell r="I843">
            <v>10821.25</v>
          </cell>
          <cell r="J843">
            <v>5888</v>
          </cell>
          <cell r="K843">
            <v>16709</v>
          </cell>
        </row>
        <row r="845">
          <cell r="B845">
            <v>7</v>
          </cell>
          <cell r="D845" t="str">
            <v xml:space="preserve">1 M2  PLESTERAN CAM 1 Pc : 8 Psr.( TEBAL 1,5 CM )   </v>
          </cell>
        </row>
        <row r="846">
          <cell r="D846" t="str">
            <v>TENAGA :</v>
          </cell>
        </row>
        <row r="847">
          <cell r="D847" t="str">
            <v>Tukang batu</v>
          </cell>
          <cell r="F847">
            <v>0.15</v>
          </cell>
          <cell r="G847" t="str">
            <v>Oh</v>
          </cell>
          <cell r="H847">
            <v>33000</v>
          </cell>
          <cell r="I847">
            <v>4950</v>
          </cell>
        </row>
        <row r="848">
          <cell r="D848" t="str">
            <v xml:space="preserve">Kepala Tukang </v>
          </cell>
          <cell r="F848">
            <v>1.4999999999999999E-2</v>
          </cell>
          <cell r="G848" t="str">
            <v>Oh</v>
          </cell>
          <cell r="H848">
            <v>35750</v>
          </cell>
          <cell r="I848">
            <v>536.25</v>
          </cell>
        </row>
        <row r="849">
          <cell r="D849" t="str">
            <v>Pekerja / Buruh tak terlatih</v>
          </cell>
          <cell r="F849">
            <v>0.2</v>
          </cell>
          <cell r="G849" t="str">
            <v>Oh</v>
          </cell>
          <cell r="H849">
            <v>24750</v>
          </cell>
          <cell r="I849">
            <v>4950</v>
          </cell>
        </row>
        <row r="850">
          <cell r="D850" t="str">
            <v>Mandor</v>
          </cell>
          <cell r="F850">
            <v>0.01</v>
          </cell>
          <cell r="G850" t="str">
            <v>Oh</v>
          </cell>
          <cell r="H850">
            <v>38500</v>
          </cell>
          <cell r="I850">
            <v>385</v>
          </cell>
        </row>
        <row r="851">
          <cell r="D851" t="str">
            <v>BAHAN :</v>
          </cell>
        </row>
        <row r="852">
          <cell r="D852" t="str">
            <v>PC / Portland cement</v>
          </cell>
          <cell r="F852">
            <v>2.88</v>
          </cell>
          <cell r="G852" t="str">
            <v>Kg</v>
          </cell>
          <cell r="H852">
            <v>850</v>
          </cell>
          <cell r="J852">
            <v>2448</v>
          </cell>
        </row>
        <row r="853">
          <cell r="D853" t="str">
            <v xml:space="preserve">Pasir pasang / beton </v>
          </cell>
          <cell r="F853">
            <v>2.4E-2</v>
          </cell>
          <cell r="G853" t="str">
            <v>M3</v>
          </cell>
          <cell r="H853">
            <v>120000</v>
          </cell>
          <cell r="J853">
            <v>2880</v>
          </cell>
        </row>
        <row r="854">
          <cell r="A854">
            <v>70</v>
          </cell>
          <cell r="I854">
            <v>10821.25</v>
          </cell>
          <cell r="J854">
            <v>5328</v>
          </cell>
          <cell r="K854">
            <v>16149</v>
          </cell>
        </row>
        <row r="855">
          <cell r="B855">
            <v>8</v>
          </cell>
          <cell r="D855" t="str">
            <v>1 M2  PLESTERAN CAM 1 Kp : 1Sm : 1 Psr ( TEBAL 1, 5 CM  )</v>
          </cell>
        </row>
        <row r="856">
          <cell r="D856" t="str">
            <v>TENAGA :</v>
          </cell>
        </row>
        <row r="857">
          <cell r="D857" t="str">
            <v>Tukang batu</v>
          </cell>
          <cell r="F857">
            <v>0.15</v>
          </cell>
          <cell r="G857" t="str">
            <v>Oh</v>
          </cell>
          <cell r="H857">
            <v>33000</v>
          </cell>
          <cell r="I857">
            <v>4950</v>
          </cell>
        </row>
        <row r="858">
          <cell r="D858" t="str">
            <v xml:space="preserve">Kepala Tukang </v>
          </cell>
          <cell r="F858">
            <v>1.4999999999999999E-2</v>
          </cell>
          <cell r="G858" t="str">
            <v>Oh</v>
          </cell>
          <cell r="H858">
            <v>35750</v>
          </cell>
          <cell r="I858">
            <v>536.25</v>
          </cell>
        </row>
        <row r="859">
          <cell r="D859" t="str">
            <v>Pekerja / Buruh tak terlatih</v>
          </cell>
          <cell r="F859">
            <v>0.2</v>
          </cell>
          <cell r="G859" t="str">
            <v>Oh</v>
          </cell>
          <cell r="H859">
            <v>24750</v>
          </cell>
          <cell r="I859">
            <v>4950</v>
          </cell>
        </row>
        <row r="860">
          <cell r="D860" t="str">
            <v>Mandor</v>
          </cell>
          <cell r="F860">
            <v>0.01</v>
          </cell>
          <cell r="G860" t="str">
            <v>Oh</v>
          </cell>
          <cell r="H860">
            <v>38500</v>
          </cell>
          <cell r="I860">
            <v>385</v>
          </cell>
        </row>
        <row r="861">
          <cell r="D861" t="str">
            <v>BAHAN :</v>
          </cell>
        </row>
        <row r="862">
          <cell r="D862" t="str">
            <v>Kapur Batu</v>
          </cell>
          <cell r="F862">
            <v>9.0000000000000011E-3</v>
          </cell>
          <cell r="G862" t="str">
            <v>M3</v>
          </cell>
          <cell r="H862">
            <v>600000</v>
          </cell>
          <cell r="J862">
            <v>5400.0000000000009</v>
          </cell>
        </row>
        <row r="863">
          <cell r="D863" t="str">
            <v xml:space="preserve">Semen Merah </v>
          </cell>
          <cell r="F863">
            <v>9.0000000000000011E-3</v>
          </cell>
          <cell r="G863" t="str">
            <v>M3</v>
          </cell>
          <cell r="H863">
            <v>115000</v>
          </cell>
          <cell r="J863">
            <v>1035.0000000000002</v>
          </cell>
        </row>
        <row r="864">
          <cell r="D864" t="str">
            <v xml:space="preserve">Pasir pasang / beton </v>
          </cell>
          <cell r="F864">
            <v>9.0000000000000011E-3</v>
          </cell>
          <cell r="G864" t="str">
            <v>M3</v>
          </cell>
          <cell r="H864">
            <v>120000</v>
          </cell>
          <cell r="J864">
            <v>1080.0000000000002</v>
          </cell>
        </row>
        <row r="865">
          <cell r="A865">
            <v>71</v>
          </cell>
          <cell r="I865">
            <v>10821.25</v>
          </cell>
          <cell r="J865">
            <v>7515.0000000000009</v>
          </cell>
          <cell r="K865">
            <v>18336</v>
          </cell>
        </row>
        <row r="866">
          <cell r="B866">
            <v>9</v>
          </cell>
          <cell r="D866" t="str">
            <v>1 M2  PLESTERAN  CAM 1 Kp : 1Sm : 2 Psr ( TEBAL 1,5 CM  )</v>
          </cell>
        </row>
        <row r="867">
          <cell r="D867" t="str">
            <v>TENAGA :</v>
          </cell>
        </row>
        <row r="868">
          <cell r="D868" t="str">
            <v>Tukang batu</v>
          </cell>
          <cell r="F868">
            <v>0.15</v>
          </cell>
          <cell r="G868" t="str">
            <v>Oh</v>
          </cell>
          <cell r="H868">
            <v>33000</v>
          </cell>
          <cell r="I868">
            <v>4950</v>
          </cell>
        </row>
        <row r="869">
          <cell r="D869" t="str">
            <v xml:space="preserve">Kepala Tukang </v>
          </cell>
          <cell r="F869">
            <v>1.4999999999999999E-2</v>
          </cell>
          <cell r="G869" t="str">
            <v>Oh</v>
          </cell>
          <cell r="H869">
            <v>35750</v>
          </cell>
          <cell r="I869">
            <v>536.25</v>
          </cell>
        </row>
        <row r="870">
          <cell r="D870" t="str">
            <v>Pekerja / Buruh tak terlatih</v>
          </cell>
          <cell r="F870">
            <v>0.2</v>
          </cell>
          <cell r="G870" t="str">
            <v>Oh</v>
          </cell>
          <cell r="H870">
            <v>24750</v>
          </cell>
          <cell r="I870">
            <v>4950</v>
          </cell>
        </row>
        <row r="871">
          <cell r="D871" t="str">
            <v>Mandor</v>
          </cell>
          <cell r="F871">
            <v>0.01</v>
          </cell>
          <cell r="G871" t="str">
            <v>Oh</v>
          </cell>
          <cell r="H871">
            <v>38500</v>
          </cell>
          <cell r="I871">
            <v>385</v>
          </cell>
        </row>
        <row r="872">
          <cell r="D872" t="str">
            <v>BAHAN :</v>
          </cell>
        </row>
        <row r="873">
          <cell r="D873" t="str">
            <v>Kapur Batu</v>
          </cell>
          <cell r="F873">
            <v>7.0000000000000001E-3</v>
          </cell>
          <cell r="G873" t="str">
            <v>M3</v>
          </cell>
          <cell r="H873">
            <v>600000</v>
          </cell>
          <cell r="J873">
            <v>4200</v>
          </cell>
        </row>
        <row r="874">
          <cell r="D874" t="str">
            <v xml:space="preserve">Semen Merah </v>
          </cell>
          <cell r="F874">
            <v>7.0000000000000001E-3</v>
          </cell>
          <cell r="G874" t="str">
            <v>M3</v>
          </cell>
          <cell r="H874">
            <v>115000</v>
          </cell>
          <cell r="J874">
            <v>805</v>
          </cell>
        </row>
        <row r="875">
          <cell r="D875" t="str">
            <v xml:space="preserve">Pasir pasang / beton </v>
          </cell>
          <cell r="F875">
            <v>1.4999999999999999E-2</v>
          </cell>
          <cell r="G875" t="str">
            <v>M3</v>
          </cell>
          <cell r="H875">
            <v>120000</v>
          </cell>
          <cell r="J875">
            <v>1800</v>
          </cell>
        </row>
        <row r="876">
          <cell r="A876">
            <v>72</v>
          </cell>
          <cell r="I876">
            <v>10821.25</v>
          </cell>
          <cell r="J876">
            <v>6805</v>
          </cell>
          <cell r="K876">
            <v>17626</v>
          </cell>
        </row>
        <row r="877">
          <cell r="B877">
            <v>10</v>
          </cell>
          <cell r="D877" t="str">
            <v xml:space="preserve">1 M2  PLESTERAN CAM 1 Pc : 3 Kp : 10 Psr ( TEBAL 1,5 CM )  </v>
          </cell>
        </row>
        <row r="878">
          <cell r="D878" t="str">
            <v>TENAGA :</v>
          </cell>
        </row>
        <row r="879">
          <cell r="D879" t="str">
            <v>Tukang batu</v>
          </cell>
          <cell r="F879">
            <v>0.15</v>
          </cell>
          <cell r="G879" t="str">
            <v>Oh</v>
          </cell>
          <cell r="H879">
            <v>33000</v>
          </cell>
          <cell r="I879">
            <v>4950</v>
          </cell>
        </row>
        <row r="880">
          <cell r="D880" t="str">
            <v xml:space="preserve">Kepala Tukang </v>
          </cell>
          <cell r="F880">
            <v>1.4999999999999999E-2</v>
          </cell>
          <cell r="G880" t="str">
            <v>Oh</v>
          </cell>
          <cell r="H880">
            <v>35750</v>
          </cell>
          <cell r="I880">
            <v>536.25</v>
          </cell>
        </row>
        <row r="881">
          <cell r="D881" t="str">
            <v>Pekerja / Buruh tak terlatih</v>
          </cell>
          <cell r="F881">
            <v>0.2</v>
          </cell>
          <cell r="G881" t="str">
            <v>Oh</v>
          </cell>
          <cell r="H881">
            <v>24750</v>
          </cell>
          <cell r="I881">
            <v>4950</v>
          </cell>
        </row>
        <row r="882">
          <cell r="D882" t="str">
            <v>Mandor</v>
          </cell>
          <cell r="F882">
            <v>0.01</v>
          </cell>
          <cell r="G882" t="str">
            <v>Oh</v>
          </cell>
          <cell r="H882">
            <v>38500</v>
          </cell>
          <cell r="I882">
            <v>385</v>
          </cell>
        </row>
        <row r="883">
          <cell r="D883" t="str">
            <v>BAHAN :</v>
          </cell>
        </row>
        <row r="884">
          <cell r="D884" t="str">
            <v>PC / Portland cement</v>
          </cell>
          <cell r="F884">
            <v>1.84</v>
          </cell>
          <cell r="G884" t="str">
            <v>Kg</v>
          </cell>
          <cell r="H884">
            <v>850</v>
          </cell>
          <cell r="J884">
            <v>1564</v>
          </cell>
        </row>
        <row r="885">
          <cell r="D885" t="str">
            <v>Kapur Batu</v>
          </cell>
          <cell r="F885">
            <v>6.0000000000000001E-3</v>
          </cell>
          <cell r="G885" t="str">
            <v>M3</v>
          </cell>
          <cell r="H885">
            <v>600000</v>
          </cell>
          <cell r="J885">
            <v>3600</v>
          </cell>
        </row>
        <row r="886">
          <cell r="D886" t="str">
            <v xml:space="preserve">Pasir pasang / beton </v>
          </cell>
          <cell r="F886">
            <v>1.4E-2</v>
          </cell>
          <cell r="G886" t="str">
            <v>M3</v>
          </cell>
          <cell r="H886">
            <v>120000</v>
          </cell>
          <cell r="J886">
            <v>1680</v>
          </cell>
        </row>
        <row r="887">
          <cell r="A887">
            <v>73</v>
          </cell>
          <cell r="I887">
            <v>10821.25</v>
          </cell>
          <cell r="J887">
            <v>6844</v>
          </cell>
          <cell r="K887">
            <v>17665</v>
          </cell>
        </row>
        <row r="888">
          <cell r="B888">
            <v>11</v>
          </cell>
          <cell r="D888" t="str">
            <v>1 M2  BERAPE   CAM 1 Pc: 5 Psr.  (TEBAL 1,5 CM )</v>
          </cell>
        </row>
        <row r="889">
          <cell r="D889" t="str">
            <v>TENAGA :</v>
          </cell>
        </row>
        <row r="890">
          <cell r="D890" t="str">
            <v>Tukang batu</v>
          </cell>
          <cell r="F890">
            <v>7.0000000000000007E-2</v>
          </cell>
          <cell r="G890" t="str">
            <v>Oh</v>
          </cell>
          <cell r="H890">
            <v>33000</v>
          </cell>
          <cell r="I890">
            <v>2310</v>
          </cell>
        </row>
        <row r="891">
          <cell r="D891" t="str">
            <v xml:space="preserve">Kepala Tukang </v>
          </cell>
          <cell r="F891">
            <v>7.0000000000000001E-3</v>
          </cell>
          <cell r="G891" t="str">
            <v>Oh</v>
          </cell>
          <cell r="H891">
            <v>35750</v>
          </cell>
          <cell r="I891">
            <v>250.25</v>
          </cell>
        </row>
        <row r="892">
          <cell r="D892" t="str">
            <v>Pekerja / Buruh tak terlatih</v>
          </cell>
          <cell r="F892">
            <v>0.15</v>
          </cell>
          <cell r="G892" t="str">
            <v>Oh</v>
          </cell>
          <cell r="H892">
            <v>24750</v>
          </cell>
          <cell r="I892">
            <v>3712.5</v>
          </cell>
        </row>
        <row r="893">
          <cell r="D893" t="str">
            <v>Mandor</v>
          </cell>
          <cell r="F893">
            <v>8.0000000000000002E-3</v>
          </cell>
          <cell r="G893" t="str">
            <v>Oh</v>
          </cell>
          <cell r="H893">
            <v>38500</v>
          </cell>
          <cell r="I893">
            <v>308</v>
          </cell>
        </row>
        <row r="894">
          <cell r="D894" t="str">
            <v>BAHAN :</v>
          </cell>
        </row>
        <row r="895">
          <cell r="D895" t="str">
            <v>PC / Portland cement</v>
          </cell>
          <cell r="F895">
            <v>5.67</v>
          </cell>
          <cell r="G895" t="str">
            <v>Kg</v>
          </cell>
          <cell r="H895">
            <v>850</v>
          </cell>
          <cell r="J895">
            <v>4819.5</v>
          </cell>
        </row>
        <row r="896">
          <cell r="D896" t="str">
            <v xml:space="preserve">Pasir pasang / beton </v>
          </cell>
          <cell r="F896">
            <v>2.3E-2</v>
          </cell>
          <cell r="G896" t="str">
            <v>M3</v>
          </cell>
          <cell r="H896">
            <v>120000</v>
          </cell>
          <cell r="J896">
            <v>2760</v>
          </cell>
        </row>
        <row r="897">
          <cell r="A897">
            <v>74</v>
          </cell>
          <cell r="I897">
            <v>6580.75</v>
          </cell>
          <cell r="J897">
            <v>7579.5</v>
          </cell>
          <cell r="K897">
            <v>14160</v>
          </cell>
        </row>
        <row r="898">
          <cell r="B898">
            <v>12</v>
          </cell>
          <cell r="D898" t="str">
            <v xml:space="preserve">1 M2  PLESTERAN  S I A R  CAM 1 Pc: 2 Psr.  </v>
          </cell>
        </row>
        <row r="899">
          <cell r="D899" t="str">
            <v>TENAGA :</v>
          </cell>
        </row>
        <row r="900">
          <cell r="D900" t="str">
            <v>Tukang batu</v>
          </cell>
          <cell r="F900">
            <v>7.0000000000000007E-2</v>
          </cell>
          <cell r="G900" t="str">
            <v>Oh</v>
          </cell>
          <cell r="H900">
            <v>33000</v>
          </cell>
          <cell r="I900">
            <v>2310</v>
          </cell>
        </row>
        <row r="901">
          <cell r="D901" t="str">
            <v xml:space="preserve">Kepala Tukang </v>
          </cell>
          <cell r="F901">
            <v>7.0000000000000001E-3</v>
          </cell>
          <cell r="G901" t="str">
            <v>Oh</v>
          </cell>
          <cell r="H901">
            <v>35750</v>
          </cell>
          <cell r="I901">
            <v>250.25</v>
          </cell>
        </row>
        <row r="902">
          <cell r="D902" t="str">
            <v>Pekerja / Buruh tak terlatih</v>
          </cell>
          <cell r="F902">
            <v>0.15</v>
          </cell>
          <cell r="G902" t="str">
            <v>Oh</v>
          </cell>
          <cell r="H902">
            <v>24750</v>
          </cell>
          <cell r="I902">
            <v>3712.5</v>
          </cell>
        </row>
        <row r="903">
          <cell r="D903" t="str">
            <v>Mandor</v>
          </cell>
          <cell r="F903">
            <v>8.0000000000000002E-3</v>
          </cell>
          <cell r="G903" t="str">
            <v>Oh</v>
          </cell>
          <cell r="H903">
            <v>38500</v>
          </cell>
          <cell r="I903">
            <v>308</v>
          </cell>
        </row>
        <row r="904">
          <cell r="D904" t="str">
            <v>BAHAN :</v>
          </cell>
        </row>
        <row r="905">
          <cell r="D905" t="str">
            <v>PC / Portland cement</v>
          </cell>
          <cell r="F905">
            <v>4.32</v>
          </cell>
          <cell r="G905" t="str">
            <v>Kg</v>
          </cell>
          <cell r="H905">
            <v>850</v>
          </cell>
          <cell r="J905">
            <v>3672.0000000000005</v>
          </cell>
        </row>
        <row r="906">
          <cell r="D906" t="str">
            <v xml:space="preserve">Pasir pasang / beton </v>
          </cell>
          <cell r="F906">
            <v>1.6E-2</v>
          </cell>
          <cell r="G906" t="str">
            <v>M3</v>
          </cell>
          <cell r="H906">
            <v>120000</v>
          </cell>
          <cell r="J906">
            <v>1920</v>
          </cell>
        </row>
        <row r="907">
          <cell r="A907">
            <v>75</v>
          </cell>
          <cell r="I907">
            <v>6580.75</v>
          </cell>
          <cell r="J907">
            <v>5592</v>
          </cell>
          <cell r="K907">
            <v>12173</v>
          </cell>
        </row>
        <row r="909">
          <cell r="D909" t="str">
            <v>1 M2 PLESTERRAN GRANITO, 1 PC : 2 GRANITO, TEBAL 10 MM</v>
          </cell>
        </row>
        <row r="911">
          <cell r="D911" t="str">
            <v>TENAGA :</v>
          </cell>
        </row>
        <row r="912">
          <cell r="D912" t="str">
            <v>Tukang batu</v>
          </cell>
          <cell r="F912">
            <v>0.02</v>
          </cell>
          <cell r="G912" t="str">
            <v>Oh</v>
          </cell>
          <cell r="H912">
            <v>33000</v>
          </cell>
          <cell r="I912">
            <v>660</v>
          </cell>
        </row>
        <row r="913">
          <cell r="D913" t="str">
            <v xml:space="preserve">Kepala Tukang </v>
          </cell>
          <cell r="F913">
            <v>2E-3</v>
          </cell>
          <cell r="G913" t="str">
            <v>Oh</v>
          </cell>
          <cell r="H913">
            <v>35750</v>
          </cell>
          <cell r="I913">
            <v>71.5</v>
          </cell>
        </row>
        <row r="914">
          <cell r="D914" t="str">
            <v>Pekerja / Buruh tak terlatih</v>
          </cell>
          <cell r="F914">
            <v>0.05</v>
          </cell>
          <cell r="G914" t="str">
            <v>Oh</v>
          </cell>
          <cell r="H914">
            <v>24750</v>
          </cell>
          <cell r="I914">
            <v>1237.5</v>
          </cell>
        </row>
        <row r="915">
          <cell r="D915" t="str">
            <v>Mandor</v>
          </cell>
          <cell r="F915">
            <v>5.0000000000000001E-3</v>
          </cell>
          <cell r="G915" t="str">
            <v>Oh</v>
          </cell>
          <cell r="H915">
            <v>38500</v>
          </cell>
          <cell r="I915">
            <v>192.5</v>
          </cell>
        </row>
        <row r="917">
          <cell r="D917" t="str">
            <v>BAHAN :</v>
          </cell>
        </row>
        <row r="918">
          <cell r="D918" t="str">
            <v>Semen Putih / warna</v>
          </cell>
          <cell r="F918">
            <v>0.14399999999999999</v>
          </cell>
          <cell r="G918" t="str">
            <v>Kg</v>
          </cell>
          <cell r="H918">
            <v>1750</v>
          </cell>
          <cell r="J918">
            <v>251.99999999999997</v>
          </cell>
        </row>
        <row r="919">
          <cell r="D919" t="str">
            <v>Batu  Granito</v>
          </cell>
          <cell r="F919">
            <v>15</v>
          </cell>
          <cell r="G919" t="str">
            <v>Kg</v>
          </cell>
          <cell r="H919">
            <v>0</v>
          </cell>
          <cell r="J919">
            <v>0</v>
          </cell>
        </row>
        <row r="920">
          <cell r="I920">
            <v>2161.5</v>
          </cell>
          <cell r="J920">
            <v>251.99999999999997</v>
          </cell>
          <cell r="K920">
            <v>2414</v>
          </cell>
        </row>
        <row r="922">
          <cell r="D922" t="str">
            <v>1 M2 PLESTERAN TERASO, 1 PC WARNA : 2 BATU TRASO, TEBAL 10 MM</v>
          </cell>
        </row>
        <row r="924">
          <cell r="D924" t="str">
            <v>TENAGA :</v>
          </cell>
        </row>
        <row r="925">
          <cell r="D925" t="str">
            <v>Tukang batu</v>
          </cell>
          <cell r="F925">
            <v>0.2</v>
          </cell>
          <cell r="G925" t="str">
            <v>Oh</v>
          </cell>
          <cell r="H925">
            <v>33000</v>
          </cell>
          <cell r="I925">
            <v>6600</v>
          </cell>
        </row>
        <row r="926">
          <cell r="D926" t="str">
            <v xml:space="preserve">Kepala Tukang </v>
          </cell>
          <cell r="F926">
            <v>0.02</v>
          </cell>
          <cell r="G926" t="str">
            <v>Oh</v>
          </cell>
          <cell r="H926">
            <v>35750</v>
          </cell>
          <cell r="I926">
            <v>715</v>
          </cell>
        </row>
        <row r="927">
          <cell r="D927" t="str">
            <v>Pekerja / Buruh tak terlatih</v>
          </cell>
          <cell r="F927">
            <v>0.45</v>
          </cell>
          <cell r="G927" t="str">
            <v>Oh</v>
          </cell>
          <cell r="H927">
            <v>24750</v>
          </cell>
          <cell r="I927">
            <v>11137.5</v>
          </cell>
        </row>
        <row r="928">
          <cell r="D928" t="str">
            <v>Mandor</v>
          </cell>
          <cell r="F928">
            <v>2.5000000000000001E-2</v>
          </cell>
          <cell r="G928" t="str">
            <v>Oh</v>
          </cell>
          <cell r="H928">
            <v>38500</v>
          </cell>
          <cell r="I928">
            <v>962.5</v>
          </cell>
        </row>
        <row r="930">
          <cell r="D930" t="str">
            <v>BAHAN :</v>
          </cell>
        </row>
        <row r="931">
          <cell r="D931" t="str">
            <v>Semen Putih / warna</v>
          </cell>
          <cell r="F931">
            <v>0.44</v>
          </cell>
          <cell r="G931" t="str">
            <v>Kg</v>
          </cell>
          <cell r="H931">
            <v>1750</v>
          </cell>
          <cell r="J931">
            <v>770</v>
          </cell>
        </row>
        <row r="932">
          <cell r="D932" t="str">
            <v>Batu Teraso</v>
          </cell>
          <cell r="F932">
            <v>11.5</v>
          </cell>
          <cell r="G932" t="str">
            <v>Kg</v>
          </cell>
          <cell r="H932">
            <v>0</v>
          </cell>
          <cell r="J932">
            <v>0</v>
          </cell>
        </row>
        <row r="933">
          <cell r="I933">
            <v>19415</v>
          </cell>
          <cell r="J933">
            <v>770</v>
          </cell>
          <cell r="K933">
            <v>20185</v>
          </cell>
        </row>
        <row r="935">
          <cell r="D935" t="str">
            <v>1 M2 PLESTERAN CIPRAT. 1 PC : 2 PC</v>
          </cell>
        </row>
        <row r="937">
          <cell r="D937" t="str">
            <v>TENAGA :</v>
          </cell>
        </row>
        <row r="938">
          <cell r="D938" t="str">
            <v>Tukang batu</v>
          </cell>
          <cell r="F938">
            <v>0.1</v>
          </cell>
          <cell r="G938" t="str">
            <v>Oh</v>
          </cell>
          <cell r="H938">
            <v>33000</v>
          </cell>
          <cell r="I938">
            <v>3300</v>
          </cell>
        </row>
        <row r="939">
          <cell r="D939" t="str">
            <v xml:space="preserve">Kepala Tukang </v>
          </cell>
          <cell r="F939">
            <v>0.01</v>
          </cell>
          <cell r="G939" t="str">
            <v>Oh</v>
          </cell>
          <cell r="H939">
            <v>35750</v>
          </cell>
          <cell r="I939">
            <v>357.5</v>
          </cell>
        </row>
        <row r="940">
          <cell r="D940" t="str">
            <v>Pekerja / Buruh tak terlatih</v>
          </cell>
          <cell r="F940">
            <v>0.25</v>
          </cell>
          <cell r="G940" t="str">
            <v>Oh</v>
          </cell>
          <cell r="H940">
            <v>24750</v>
          </cell>
          <cell r="I940">
            <v>6187.5</v>
          </cell>
        </row>
        <row r="941">
          <cell r="D941" t="str">
            <v>Mandor</v>
          </cell>
          <cell r="F941">
            <v>1.4999999999999999E-2</v>
          </cell>
          <cell r="G941" t="str">
            <v>Oh</v>
          </cell>
          <cell r="H941">
            <v>38500</v>
          </cell>
          <cell r="I941">
            <v>577.5</v>
          </cell>
        </row>
        <row r="943">
          <cell r="D943" t="str">
            <v>BAHAN :</v>
          </cell>
        </row>
        <row r="944">
          <cell r="D944" t="str">
            <v>PC / Portland cement</v>
          </cell>
          <cell r="F944">
            <v>4.32</v>
          </cell>
          <cell r="G944" t="str">
            <v>Kg</v>
          </cell>
          <cell r="H944">
            <v>850</v>
          </cell>
          <cell r="J944">
            <v>3672.0000000000005</v>
          </cell>
        </row>
        <row r="945">
          <cell r="D945" t="str">
            <v xml:space="preserve">Pasir pasang / beton </v>
          </cell>
          <cell r="F945">
            <v>1.6E-2</v>
          </cell>
          <cell r="G945" t="str">
            <v>M3</v>
          </cell>
          <cell r="H945">
            <v>120000</v>
          </cell>
          <cell r="J945">
            <v>1920</v>
          </cell>
        </row>
        <row r="946">
          <cell r="I946">
            <v>10422.5</v>
          </cell>
          <cell r="J946">
            <v>5592</v>
          </cell>
          <cell r="K946">
            <v>16015</v>
          </cell>
        </row>
        <row r="948">
          <cell r="D948" t="str">
            <v>1 M2 PLESTERAN BETON. 1 PC : 2 PS, TEBAL 15 MM</v>
          </cell>
        </row>
        <row r="950">
          <cell r="D950" t="str">
            <v>TENAGA :</v>
          </cell>
        </row>
        <row r="951">
          <cell r="D951" t="str">
            <v>Tukang batu</v>
          </cell>
          <cell r="F951">
            <v>0.2</v>
          </cell>
          <cell r="G951" t="str">
            <v>Oh</v>
          </cell>
          <cell r="H951">
            <v>33000</v>
          </cell>
          <cell r="I951">
            <v>6600</v>
          </cell>
        </row>
        <row r="952">
          <cell r="D952" t="str">
            <v xml:space="preserve">Kepala Tukang </v>
          </cell>
          <cell r="F952">
            <v>0.02</v>
          </cell>
          <cell r="G952" t="str">
            <v>Oh</v>
          </cell>
          <cell r="H952">
            <v>35750</v>
          </cell>
          <cell r="I952">
            <v>715</v>
          </cell>
        </row>
        <row r="953">
          <cell r="D953" t="str">
            <v>Pekerja / Buruh tak terlatih</v>
          </cell>
          <cell r="F953">
            <v>0.26</v>
          </cell>
          <cell r="G953" t="str">
            <v>Oh</v>
          </cell>
          <cell r="H953">
            <v>24750</v>
          </cell>
          <cell r="I953">
            <v>6435</v>
          </cell>
        </row>
        <row r="954">
          <cell r="D954" t="str">
            <v>Mandor</v>
          </cell>
          <cell r="F954">
            <v>1.2999999999999999E-2</v>
          </cell>
          <cell r="G954" t="str">
            <v>Oh</v>
          </cell>
          <cell r="H954">
            <v>38500</v>
          </cell>
          <cell r="I954">
            <v>500.5</v>
          </cell>
        </row>
        <row r="956">
          <cell r="D956" t="str">
            <v>BAHAN :</v>
          </cell>
        </row>
        <row r="957">
          <cell r="D957" t="str">
            <v>PC / Portland cement</v>
          </cell>
          <cell r="F957">
            <v>9.3000000000000007</v>
          </cell>
          <cell r="G957" t="str">
            <v>Kg</v>
          </cell>
          <cell r="H957">
            <v>850</v>
          </cell>
          <cell r="J957">
            <v>7905.0000000000009</v>
          </cell>
        </row>
        <row r="958">
          <cell r="D958" t="str">
            <v xml:space="preserve">Pasir pasang / beton </v>
          </cell>
          <cell r="F958">
            <v>1.7999999999999999E-2</v>
          </cell>
          <cell r="G958" t="str">
            <v>M3</v>
          </cell>
          <cell r="H958">
            <v>120000</v>
          </cell>
          <cell r="J958">
            <v>2160</v>
          </cell>
        </row>
        <row r="959">
          <cell r="I959">
            <v>14250.5</v>
          </cell>
          <cell r="J959">
            <v>10065</v>
          </cell>
          <cell r="K959">
            <v>24316</v>
          </cell>
        </row>
        <row r="961">
          <cell r="D961" t="str">
            <v>1 M2 PLESTERAN BETON. 1 PC : 3 PS, TEBAL 15 MM</v>
          </cell>
        </row>
        <row r="963">
          <cell r="D963" t="str">
            <v>TENAGA :</v>
          </cell>
        </row>
        <row r="964">
          <cell r="D964" t="str">
            <v>Tukang batu</v>
          </cell>
          <cell r="F964">
            <v>0.2</v>
          </cell>
          <cell r="G964" t="str">
            <v>Oh</v>
          </cell>
          <cell r="H964">
            <v>33000</v>
          </cell>
          <cell r="I964">
            <v>6600</v>
          </cell>
        </row>
        <row r="965">
          <cell r="D965" t="str">
            <v xml:space="preserve">Kepala Tukang </v>
          </cell>
          <cell r="F965">
            <v>0.02</v>
          </cell>
          <cell r="G965" t="str">
            <v>Oh</v>
          </cell>
          <cell r="H965">
            <v>35750</v>
          </cell>
          <cell r="I965">
            <v>715</v>
          </cell>
        </row>
        <row r="966">
          <cell r="D966" t="str">
            <v>Pekerja / Buruh tak terlatih</v>
          </cell>
          <cell r="F966">
            <v>0.26</v>
          </cell>
          <cell r="G966" t="str">
            <v>Oh</v>
          </cell>
          <cell r="H966">
            <v>24750</v>
          </cell>
          <cell r="I966">
            <v>6435</v>
          </cell>
        </row>
        <row r="967">
          <cell r="D967" t="str">
            <v>Mandor</v>
          </cell>
          <cell r="F967">
            <v>1.2999999999999999E-2</v>
          </cell>
          <cell r="G967" t="str">
            <v>Oh</v>
          </cell>
          <cell r="H967">
            <v>38500</v>
          </cell>
          <cell r="I967">
            <v>500.5</v>
          </cell>
        </row>
        <row r="969">
          <cell r="D969" t="str">
            <v>BAHAN :</v>
          </cell>
        </row>
        <row r="970">
          <cell r="D970" t="str">
            <v>PC / Portland cement</v>
          </cell>
          <cell r="F970">
            <v>7.07</v>
          </cell>
          <cell r="G970" t="str">
            <v>Kg</v>
          </cell>
          <cell r="H970">
            <v>850</v>
          </cell>
          <cell r="J970">
            <v>6009.5</v>
          </cell>
        </row>
        <row r="971">
          <cell r="D971" t="str">
            <v xml:space="preserve">Pasir pasang / beton </v>
          </cell>
          <cell r="F971">
            <v>2.1000000000000001E-2</v>
          </cell>
          <cell r="G971" t="str">
            <v>M3</v>
          </cell>
          <cell r="H971">
            <v>120000</v>
          </cell>
          <cell r="J971">
            <v>2520</v>
          </cell>
        </row>
        <row r="972">
          <cell r="I972">
            <v>14250.5</v>
          </cell>
          <cell r="J972">
            <v>8529.5</v>
          </cell>
          <cell r="K972">
            <v>22780</v>
          </cell>
        </row>
        <row r="974">
          <cell r="D974" t="str">
            <v>1 M2 PLESTERAN SKONING 1 PC : 2 PS</v>
          </cell>
        </row>
        <row r="976">
          <cell r="D976" t="str">
            <v>TENAGA :</v>
          </cell>
        </row>
        <row r="977">
          <cell r="D977" t="str">
            <v>Tukang batu</v>
          </cell>
          <cell r="F977">
            <v>3.7999999999999999E-2</v>
          </cell>
          <cell r="G977" t="str">
            <v>Oh</v>
          </cell>
          <cell r="H977">
            <v>33000</v>
          </cell>
          <cell r="I977">
            <v>1254</v>
          </cell>
        </row>
        <row r="978">
          <cell r="D978" t="str">
            <v xml:space="preserve">Kepala Tukang </v>
          </cell>
          <cell r="F978">
            <v>3.7999999999999999E-2</v>
          </cell>
          <cell r="G978" t="str">
            <v>Oh</v>
          </cell>
          <cell r="H978">
            <v>35750</v>
          </cell>
          <cell r="I978">
            <v>1358.5</v>
          </cell>
        </row>
        <row r="979">
          <cell r="D979" t="str">
            <v>Pekerja / Buruh tak terlatih</v>
          </cell>
          <cell r="F979">
            <v>5.7000000000000002E-2</v>
          </cell>
          <cell r="G979" t="str">
            <v>Oh</v>
          </cell>
          <cell r="H979">
            <v>24750</v>
          </cell>
          <cell r="I979">
            <v>1410.75</v>
          </cell>
        </row>
        <row r="980">
          <cell r="D980" t="str">
            <v>Mandor</v>
          </cell>
          <cell r="F980">
            <v>2E-3</v>
          </cell>
          <cell r="G980" t="str">
            <v>Oh</v>
          </cell>
          <cell r="H980">
            <v>38500</v>
          </cell>
          <cell r="I980">
            <v>77</v>
          </cell>
        </row>
        <row r="982">
          <cell r="D982" t="str">
            <v>BAHAN :</v>
          </cell>
        </row>
        <row r="983">
          <cell r="D983" t="str">
            <v>PC / Portland cement</v>
          </cell>
          <cell r="F983">
            <v>0.5</v>
          </cell>
          <cell r="G983" t="str">
            <v>Kg</v>
          </cell>
          <cell r="H983">
            <v>850</v>
          </cell>
          <cell r="J983">
            <v>425</v>
          </cell>
        </row>
        <row r="984">
          <cell r="D984" t="str">
            <v xml:space="preserve">Pasir pasang / beton </v>
          </cell>
          <cell r="F984">
            <v>2E-3</v>
          </cell>
          <cell r="G984" t="str">
            <v>M3</v>
          </cell>
          <cell r="H984">
            <v>120000</v>
          </cell>
          <cell r="J984">
            <v>240</v>
          </cell>
        </row>
        <row r="985">
          <cell r="I985">
            <v>4100.25</v>
          </cell>
          <cell r="J985">
            <v>665</v>
          </cell>
          <cell r="K985">
            <v>4765</v>
          </cell>
        </row>
        <row r="987">
          <cell r="B987" t="str">
            <v>VI.</v>
          </cell>
          <cell r="D987" t="str">
            <v>PEK. PASANG KOZEN PINTU /JENDELA:</v>
          </cell>
        </row>
        <row r="989">
          <cell r="B989">
            <v>1</v>
          </cell>
          <cell r="D989" t="str">
            <v xml:space="preserve">1 M3  PASANG KOZEN  PINTU / JENDELA KAYU JATI  </v>
          </cell>
        </row>
        <row r="990">
          <cell r="D990" t="str">
            <v>TENAGA :</v>
          </cell>
        </row>
        <row r="991">
          <cell r="D991" t="str">
            <v>Tukang kayu</v>
          </cell>
          <cell r="F991">
            <v>20</v>
          </cell>
          <cell r="G991" t="str">
            <v>Oh</v>
          </cell>
          <cell r="H991">
            <v>33000</v>
          </cell>
          <cell r="I991">
            <v>660000</v>
          </cell>
        </row>
        <row r="992">
          <cell r="D992" t="str">
            <v xml:space="preserve">Kepala Tukang </v>
          </cell>
          <cell r="F992">
            <v>2</v>
          </cell>
          <cell r="G992" t="str">
            <v>Oh</v>
          </cell>
          <cell r="H992">
            <v>35750</v>
          </cell>
          <cell r="I992">
            <v>71500</v>
          </cell>
        </row>
        <row r="993">
          <cell r="D993" t="str">
            <v>Pekerja / Buruh tak terlatih</v>
          </cell>
          <cell r="F993">
            <v>6</v>
          </cell>
          <cell r="G993" t="str">
            <v>Oh</v>
          </cell>
          <cell r="H993">
            <v>24750</v>
          </cell>
          <cell r="I993">
            <v>148500</v>
          </cell>
        </row>
        <row r="994">
          <cell r="D994" t="str">
            <v>Mandor</v>
          </cell>
          <cell r="F994">
            <v>0.3</v>
          </cell>
          <cell r="G994" t="str">
            <v>Oh</v>
          </cell>
          <cell r="H994">
            <v>38500</v>
          </cell>
          <cell r="I994">
            <v>11550</v>
          </cell>
        </row>
        <row r="995">
          <cell r="D995" t="str">
            <v>BAHAN :</v>
          </cell>
        </row>
        <row r="996">
          <cell r="D996" t="str">
            <v xml:space="preserve"> Kayu Jati Balok Lokal, kualitas baik</v>
          </cell>
          <cell r="F996">
            <v>1.1000000000000001</v>
          </cell>
          <cell r="G996" t="str">
            <v>M3</v>
          </cell>
          <cell r="H996">
            <v>14000000</v>
          </cell>
          <cell r="J996">
            <v>15400000.000000002</v>
          </cell>
        </row>
        <row r="997">
          <cell r="A997">
            <v>76</v>
          </cell>
          <cell r="I997">
            <v>891550</v>
          </cell>
          <cell r="J997">
            <v>15400000.000000002</v>
          </cell>
          <cell r="K997">
            <v>16291550</v>
          </cell>
        </row>
        <row r="998">
          <cell r="B998">
            <v>2</v>
          </cell>
          <cell r="D998" t="str">
            <v>1 M3  PASANG KOZEN  PINTU / JENDELA KAYU  KAMPER</v>
          </cell>
        </row>
        <row r="999">
          <cell r="D999" t="str">
            <v>TENAGA :</v>
          </cell>
        </row>
        <row r="1000">
          <cell r="D1000" t="str">
            <v>Tukang kayu</v>
          </cell>
          <cell r="F1000">
            <v>18</v>
          </cell>
          <cell r="G1000" t="str">
            <v>Oh</v>
          </cell>
          <cell r="H1000">
            <v>33000</v>
          </cell>
          <cell r="I1000">
            <v>594000</v>
          </cell>
        </row>
        <row r="1001">
          <cell r="D1001" t="str">
            <v xml:space="preserve">Kepala Tukang </v>
          </cell>
          <cell r="F1001">
            <v>2</v>
          </cell>
          <cell r="G1001" t="str">
            <v>Oh</v>
          </cell>
          <cell r="H1001">
            <v>35750</v>
          </cell>
          <cell r="I1001">
            <v>71500</v>
          </cell>
        </row>
        <row r="1002">
          <cell r="D1002" t="str">
            <v>Pekerja / Buruh tak terlatih</v>
          </cell>
          <cell r="F1002">
            <v>6</v>
          </cell>
          <cell r="G1002" t="str">
            <v>Oh</v>
          </cell>
          <cell r="H1002">
            <v>24750</v>
          </cell>
          <cell r="I1002">
            <v>148500</v>
          </cell>
        </row>
        <row r="1003">
          <cell r="D1003" t="str">
            <v>Mandor</v>
          </cell>
          <cell r="F1003">
            <v>0.3</v>
          </cell>
          <cell r="G1003" t="str">
            <v>Oh</v>
          </cell>
          <cell r="H1003">
            <v>38500</v>
          </cell>
          <cell r="I1003">
            <v>11550</v>
          </cell>
        </row>
        <row r="1004">
          <cell r="D1004" t="str">
            <v>BAHAN :</v>
          </cell>
        </row>
        <row r="1005">
          <cell r="D1005" t="str">
            <v xml:space="preserve"> Kayu Kamper Balok</v>
          </cell>
          <cell r="F1005">
            <v>1.2</v>
          </cell>
          <cell r="G1005" t="str">
            <v>M3</v>
          </cell>
          <cell r="H1005">
            <v>9650000</v>
          </cell>
          <cell r="J1005">
            <v>11580000</v>
          </cell>
        </row>
        <row r="1006">
          <cell r="A1006">
            <v>77</v>
          </cell>
          <cell r="I1006">
            <v>825550</v>
          </cell>
          <cell r="J1006">
            <v>11580000</v>
          </cell>
          <cell r="K1006">
            <v>12405550</v>
          </cell>
        </row>
        <row r="1007">
          <cell r="B1007">
            <v>3</v>
          </cell>
          <cell r="D1007" t="str">
            <v>1 M3  PASANG KOZEN  PINTU / JENDELA KAYU  BALAU</v>
          </cell>
        </row>
        <row r="1008">
          <cell r="D1008" t="str">
            <v>TENAGA :</v>
          </cell>
        </row>
        <row r="1009">
          <cell r="D1009" t="str">
            <v>Tukang kayu</v>
          </cell>
          <cell r="F1009">
            <v>18</v>
          </cell>
          <cell r="G1009" t="str">
            <v>Oh</v>
          </cell>
          <cell r="H1009">
            <v>33000</v>
          </cell>
          <cell r="I1009">
            <v>594000</v>
          </cell>
        </row>
        <row r="1010">
          <cell r="D1010" t="str">
            <v xml:space="preserve">Kepala Tukang </v>
          </cell>
          <cell r="F1010">
            <v>2</v>
          </cell>
          <cell r="G1010" t="str">
            <v>Oh</v>
          </cell>
          <cell r="H1010">
            <v>35750</v>
          </cell>
          <cell r="I1010">
            <v>71500</v>
          </cell>
        </row>
        <row r="1011">
          <cell r="D1011" t="str">
            <v>Pekerja / Buruh tak terlatih</v>
          </cell>
          <cell r="F1011">
            <v>6</v>
          </cell>
          <cell r="G1011" t="str">
            <v>Oh</v>
          </cell>
          <cell r="H1011">
            <v>24750</v>
          </cell>
          <cell r="I1011">
            <v>148500</v>
          </cell>
        </row>
        <row r="1012">
          <cell r="D1012" t="str">
            <v>Mandor</v>
          </cell>
          <cell r="F1012">
            <v>0.3</v>
          </cell>
          <cell r="G1012" t="str">
            <v>Oh</v>
          </cell>
          <cell r="H1012">
            <v>38500</v>
          </cell>
          <cell r="I1012">
            <v>11550</v>
          </cell>
        </row>
        <row r="1013">
          <cell r="D1013" t="str">
            <v>BAHAN :</v>
          </cell>
        </row>
        <row r="1014">
          <cell r="D1014" t="str">
            <v xml:space="preserve"> Kayu Balau Balok</v>
          </cell>
          <cell r="F1014">
            <v>1.2</v>
          </cell>
          <cell r="G1014" t="str">
            <v>M3</v>
          </cell>
          <cell r="H1014">
            <v>8650000</v>
          </cell>
          <cell r="J1014">
            <v>10380000</v>
          </cell>
        </row>
        <row r="1015">
          <cell r="A1015">
            <v>78</v>
          </cell>
          <cell r="I1015">
            <v>825550</v>
          </cell>
          <cell r="J1015">
            <v>10380000</v>
          </cell>
          <cell r="K1015">
            <v>11205550</v>
          </cell>
        </row>
        <row r="1016">
          <cell r="B1016">
            <v>4</v>
          </cell>
          <cell r="D1016" t="str">
            <v>1 M3  PASANG KOZEN  PINTU / JENDELA KAYU  TAHUN</v>
          </cell>
        </row>
        <row r="1017">
          <cell r="D1017" t="str">
            <v>TENAGA :</v>
          </cell>
        </row>
        <row r="1018">
          <cell r="D1018" t="str">
            <v>Tukang kayu</v>
          </cell>
          <cell r="F1018">
            <v>18</v>
          </cell>
          <cell r="G1018" t="str">
            <v>Oh</v>
          </cell>
          <cell r="H1018">
            <v>33000</v>
          </cell>
          <cell r="I1018">
            <v>594000</v>
          </cell>
        </row>
        <row r="1019">
          <cell r="D1019" t="str">
            <v xml:space="preserve">Kepala Tukang </v>
          </cell>
          <cell r="F1019">
            <v>2</v>
          </cell>
          <cell r="G1019" t="str">
            <v>Oh</v>
          </cell>
          <cell r="H1019">
            <v>35750</v>
          </cell>
          <cell r="I1019">
            <v>71500</v>
          </cell>
        </row>
        <row r="1020">
          <cell r="D1020" t="str">
            <v>Pekerja / Buruh tak terlatih</v>
          </cell>
          <cell r="F1020">
            <v>6</v>
          </cell>
          <cell r="G1020" t="str">
            <v>Oh</v>
          </cell>
          <cell r="H1020">
            <v>24750</v>
          </cell>
          <cell r="I1020">
            <v>148500</v>
          </cell>
        </row>
        <row r="1021">
          <cell r="D1021" t="str">
            <v>Mandor</v>
          </cell>
          <cell r="F1021">
            <v>0.3</v>
          </cell>
          <cell r="G1021" t="str">
            <v>Oh</v>
          </cell>
          <cell r="H1021">
            <v>38500</v>
          </cell>
          <cell r="I1021">
            <v>11550</v>
          </cell>
        </row>
        <row r="1022">
          <cell r="D1022" t="str">
            <v>BAHAN :</v>
          </cell>
        </row>
        <row r="1023">
          <cell r="D1023" t="str">
            <v>Balok Kayu Tahun ( Mauni/ Akasia )</v>
          </cell>
          <cell r="F1023">
            <v>1.2</v>
          </cell>
          <cell r="G1023" t="str">
            <v>M3</v>
          </cell>
          <cell r="H1023">
            <v>2700000</v>
          </cell>
          <cell r="J1023">
            <v>3240000</v>
          </cell>
        </row>
        <row r="1024">
          <cell r="A1024">
            <v>79</v>
          </cell>
          <cell r="I1024">
            <v>825550</v>
          </cell>
          <cell r="J1024">
            <v>3240000</v>
          </cell>
          <cell r="K1024">
            <v>4065550</v>
          </cell>
        </row>
        <row r="1026">
          <cell r="D1026" t="str">
            <v>1 M2 PASANG DAUN PINTU KLAMP  KAYU  KAMPER</v>
          </cell>
        </row>
        <row r="1027">
          <cell r="D1027" t="str">
            <v>TENAGA :</v>
          </cell>
        </row>
        <row r="1028">
          <cell r="D1028" t="str">
            <v>Tukang kayu</v>
          </cell>
          <cell r="F1028">
            <v>1.05</v>
          </cell>
          <cell r="G1028" t="str">
            <v>Oh</v>
          </cell>
          <cell r="H1028">
            <v>33000</v>
          </cell>
          <cell r="I1028">
            <v>34650</v>
          </cell>
        </row>
        <row r="1029">
          <cell r="D1029" t="str">
            <v xml:space="preserve">Kepala Tukang </v>
          </cell>
          <cell r="F1029">
            <v>0.105</v>
          </cell>
          <cell r="G1029" t="str">
            <v>Oh</v>
          </cell>
          <cell r="H1029">
            <v>35750</v>
          </cell>
          <cell r="I1029">
            <v>3753.75</v>
          </cell>
        </row>
        <row r="1030">
          <cell r="D1030" t="str">
            <v>Pekerja / Buruh tak terlatih</v>
          </cell>
          <cell r="F1030">
            <v>0.35</v>
          </cell>
          <cell r="G1030" t="str">
            <v>Oh</v>
          </cell>
          <cell r="H1030">
            <v>24750</v>
          </cell>
          <cell r="I1030">
            <v>8662.5</v>
          </cell>
        </row>
        <row r="1031">
          <cell r="D1031" t="str">
            <v>Mandor</v>
          </cell>
          <cell r="F1031">
            <v>1.7999999999999999E-2</v>
          </cell>
          <cell r="G1031" t="str">
            <v>Oh</v>
          </cell>
          <cell r="H1031">
            <v>38500</v>
          </cell>
          <cell r="I1031">
            <v>693</v>
          </cell>
        </row>
        <row r="1032">
          <cell r="D1032" t="str">
            <v>BAHAN :</v>
          </cell>
        </row>
        <row r="1033">
          <cell r="D1033" t="str">
            <v>Kayu Kamper papan</v>
          </cell>
          <cell r="F1033">
            <v>3.5999999999999997E-2</v>
          </cell>
          <cell r="G1033" t="str">
            <v>M3</v>
          </cell>
          <cell r="H1033">
            <v>10800000</v>
          </cell>
          <cell r="J1033">
            <v>388799.99999999994</v>
          </cell>
        </row>
        <row r="1034">
          <cell r="D1034" t="str">
            <v>Paku  biasa</v>
          </cell>
          <cell r="F1034">
            <v>0.05</v>
          </cell>
          <cell r="G1034" t="str">
            <v>Kg</v>
          </cell>
          <cell r="H1034">
            <v>12000</v>
          </cell>
          <cell r="J1034">
            <v>600</v>
          </cell>
        </row>
        <row r="1035">
          <cell r="I1035">
            <v>47759.25</v>
          </cell>
          <cell r="J1035">
            <v>389399.99999999994</v>
          </cell>
          <cell r="K1035">
            <v>437159</v>
          </cell>
        </row>
        <row r="1037">
          <cell r="D1037" t="str">
            <v>1 M2 PASANG DAUN PINTU KLAMP  KAYU  MERANTI</v>
          </cell>
        </row>
        <row r="1038">
          <cell r="D1038" t="str">
            <v>TENAGA :</v>
          </cell>
        </row>
        <row r="1039">
          <cell r="D1039" t="str">
            <v>Tukang kayu</v>
          </cell>
          <cell r="F1039">
            <v>1.05</v>
          </cell>
          <cell r="G1039" t="str">
            <v>Oh</v>
          </cell>
          <cell r="H1039">
            <v>33000</v>
          </cell>
          <cell r="I1039">
            <v>34650</v>
          </cell>
        </row>
        <row r="1040">
          <cell r="D1040" t="str">
            <v xml:space="preserve">Kepala Tukang </v>
          </cell>
          <cell r="F1040">
            <v>0.105</v>
          </cell>
          <cell r="G1040" t="str">
            <v>Oh</v>
          </cell>
          <cell r="H1040">
            <v>35750</v>
          </cell>
          <cell r="I1040">
            <v>3753.75</v>
          </cell>
        </row>
        <row r="1041">
          <cell r="D1041" t="str">
            <v>Pekerja / Buruh tak terlatih</v>
          </cell>
          <cell r="F1041">
            <v>0.35</v>
          </cell>
          <cell r="G1041" t="str">
            <v>Oh</v>
          </cell>
          <cell r="H1041">
            <v>24750</v>
          </cell>
          <cell r="I1041">
            <v>8662.5</v>
          </cell>
        </row>
        <row r="1042">
          <cell r="D1042" t="str">
            <v>Mandor</v>
          </cell>
          <cell r="F1042">
            <v>1.7999999999999999E-2</v>
          </cell>
          <cell r="G1042" t="str">
            <v>Oh</v>
          </cell>
          <cell r="H1042">
            <v>38500</v>
          </cell>
          <cell r="I1042">
            <v>693</v>
          </cell>
        </row>
        <row r="1043">
          <cell r="D1043" t="str">
            <v>BAHAN :</v>
          </cell>
        </row>
        <row r="1044">
          <cell r="D1044" t="str">
            <v>Kayu Meranti Papan</v>
          </cell>
          <cell r="F1044">
            <v>3.5999999999999997E-2</v>
          </cell>
          <cell r="G1044" t="str">
            <v>M3</v>
          </cell>
          <cell r="H1044">
            <v>5400000</v>
          </cell>
          <cell r="J1044">
            <v>194399.99999999997</v>
          </cell>
        </row>
        <row r="1045">
          <cell r="D1045" t="str">
            <v>Paku  biasa</v>
          </cell>
          <cell r="F1045">
            <v>0.05</v>
          </cell>
          <cell r="G1045" t="str">
            <v>Kg</v>
          </cell>
          <cell r="H1045">
            <v>12000</v>
          </cell>
          <cell r="J1045">
            <v>600</v>
          </cell>
        </row>
        <row r="1046">
          <cell r="I1046">
            <v>47759.25</v>
          </cell>
          <cell r="J1046">
            <v>194999.99999999997</v>
          </cell>
          <cell r="K1046">
            <v>242759</v>
          </cell>
        </row>
        <row r="1048">
          <cell r="D1048" t="str">
            <v>1 M2 PASANG DAUN PINTU KLAMP  KAYU  TAHUN</v>
          </cell>
        </row>
        <row r="1049">
          <cell r="D1049" t="str">
            <v>TENAGA :</v>
          </cell>
        </row>
        <row r="1050">
          <cell r="D1050" t="str">
            <v>Tukang kayu</v>
          </cell>
          <cell r="F1050">
            <v>1.05</v>
          </cell>
          <cell r="G1050" t="str">
            <v>Oh</v>
          </cell>
          <cell r="H1050">
            <v>33000</v>
          </cell>
          <cell r="I1050">
            <v>34650</v>
          </cell>
        </row>
        <row r="1051">
          <cell r="D1051" t="str">
            <v xml:space="preserve">Kepala Tukang </v>
          </cell>
          <cell r="F1051">
            <v>0.105</v>
          </cell>
          <cell r="G1051" t="str">
            <v>Oh</v>
          </cell>
          <cell r="H1051">
            <v>35750</v>
          </cell>
          <cell r="I1051">
            <v>3753.75</v>
          </cell>
        </row>
        <row r="1052">
          <cell r="D1052" t="str">
            <v>Pekerja / Buruh tak terlatih</v>
          </cell>
          <cell r="F1052">
            <v>0.35</v>
          </cell>
          <cell r="G1052" t="str">
            <v>Oh</v>
          </cell>
          <cell r="H1052">
            <v>24750</v>
          </cell>
          <cell r="I1052">
            <v>8662.5</v>
          </cell>
        </row>
        <row r="1053">
          <cell r="D1053" t="str">
            <v>Mandor</v>
          </cell>
          <cell r="F1053">
            <v>1.7999999999999999E-2</v>
          </cell>
          <cell r="G1053" t="str">
            <v>Oh</v>
          </cell>
          <cell r="H1053">
            <v>38500</v>
          </cell>
          <cell r="I1053">
            <v>693</v>
          </cell>
        </row>
        <row r="1054">
          <cell r="D1054" t="str">
            <v>BAHAN :</v>
          </cell>
        </row>
        <row r="1055">
          <cell r="D1055" t="str">
            <v>Kayu Tahun papan ( Mauni/akasia)</v>
          </cell>
          <cell r="F1055">
            <v>3.5999999999999997E-2</v>
          </cell>
          <cell r="G1055" t="str">
            <v>M3</v>
          </cell>
          <cell r="H1055">
            <v>2700000</v>
          </cell>
          <cell r="J1055">
            <v>97199.999999999985</v>
          </cell>
        </row>
        <row r="1056">
          <cell r="D1056" t="str">
            <v>Paku  biasa</v>
          </cell>
          <cell r="F1056">
            <v>0.05</v>
          </cell>
          <cell r="G1056" t="str">
            <v>Kg</v>
          </cell>
          <cell r="H1056">
            <v>12000</v>
          </cell>
          <cell r="J1056">
            <v>600</v>
          </cell>
        </row>
        <row r="1057">
          <cell r="I1057">
            <v>47759.25</v>
          </cell>
          <cell r="J1057">
            <v>97799.999999999985</v>
          </cell>
          <cell r="K1057">
            <v>145559</v>
          </cell>
        </row>
        <row r="1059">
          <cell r="B1059">
            <v>5</v>
          </cell>
          <cell r="D1059" t="str">
            <v xml:space="preserve">1 M2  PASANG DAUN  PINTU  PANIL KAYU JATI  </v>
          </cell>
        </row>
        <row r="1060">
          <cell r="D1060" t="str">
            <v>TENAGA :</v>
          </cell>
        </row>
        <row r="1061">
          <cell r="D1061" t="str">
            <v>Tukang kayu</v>
          </cell>
          <cell r="F1061">
            <v>2.5</v>
          </cell>
          <cell r="G1061" t="str">
            <v>Oh</v>
          </cell>
          <cell r="H1061">
            <v>33000</v>
          </cell>
          <cell r="I1061">
            <v>82500</v>
          </cell>
        </row>
        <row r="1062">
          <cell r="D1062" t="str">
            <v xml:space="preserve">Kepala Tukang </v>
          </cell>
          <cell r="F1062">
            <v>0.25</v>
          </cell>
          <cell r="G1062" t="str">
            <v>Oh</v>
          </cell>
          <cell r="H1062">
            <v>35750</v>
          </cell>
          <cell r="I1062">
            <v>8937.5</v>
          </cell>
        </row>
        <row r="1063">
          <cell r="D1063" t="str">
            <v>Pekerja / Buruh tak terlatih</v>
          </cell>
          <cell r="F1063">
            <v>1</v>
          </cell>
          <cell r="G1063" t="str">
            <v>Oh</v>
          </cell>
          <cell r="H1063">
            <v>24750</v>
          </cell>
          <cell r="I1063">
            <v>24750</v>
          </cell>
        </row>
        <row r="1064">
          <cell r="D1064" t="str">
            <v>Mandor</v>
          </cell>
          <cell r="F1064">
            <v>0.05</v>
          </cell>
          <cell r="G1064" t="str">
            <v>Oh</v>
          </cell>
          <cell r="H1064">
            <v>38500</v>
          </cell>
          <cell r="I1064">
            <v>1925</v>
          </cell>
        </row>
        <row r="1065">
          <cell r="D1065" t="str">
            <v>BAHAN :</v>
          </cell>
        </row>
        <row r="1066">
          <cell r="D1066" t="str">
            <v>Kayu jati papan lokal</v>
          </cell>
          <cell r="F1066">
            <v>0.04</v>
          </cell>
          <cell r="G1066" t="str">
            <v>M3</v>
          </cell>
          <cell r="H1066">
            <v>15600000</v>
          </cell>
          <cell r="J1066">
            <v>624000</v>
          </cell>
        </row>
        <row r="1067">
          <cell r="A1067">
            <v>80</v>
          </cell>
          <cell r="I1067">
            <v>118112.5</v>
          </cell>
          <cell r="J1067">
            <v>624000</v>
          </cell>
          <cell r="K1067">
            <v>742113</v>
          </cell>
        </row>
        <row r="1068">
          <cell r="B1068">
            <v>6</v>
          </cell>
          <cell r="D1068" t="str">
            <v>1 M2  PASANG DAUN  PINTU  PANIL KAYU  KAMPER</v>
          </cell>
        </row>
        <row r="1069">
          <cell r="D1069" t="str">
            <v>TENAGA :</v>
          </cell>
        </row>
        <row r="1070">
          <cell r="D1070" t="str">
            <v>Tukang kayu</v>
          </cell>
          <cell r="F1070">
            <v>2.5</v>
          </cell>
          <cell r="G1070" t="str">
            <v>Oh</v>
          </cell>
          <cell r="H1070">
            <v>33000</v>
          </cell>
          <cell r="I1070">
            <v>82500</v>
          </cell>
        </row>
        <row r="1071">
          <cell r="D1071" t="str">
            <v xml:space="preserve">Kepala Tukang </v>
          </cell>
          <cell r="F1071">
            <v>0.25</v>
          </cell>
          <cell r="G1071" t="str">
            <v>Oh</v>
          </cell>
          <cell r="H1071">
            <v>35750</v>
          </cell>
          <cell r="I1071">
            <v>8937.5</v>
          </cell>
        </row>
        <row r="1072">
          <cell r="D1072" t="str">
            <v>Pekerja / Buruh tak terlatih</v>
          </cell>
          <cell r="F1072">
            <v>1</v>
          </cell>
          <cell r="G1072" t="str">
            <v>Oh</v>
          </cell>
          <cell r="H1072">
            <v>24750</v>
          </cell>
          <cell r="I1072">
            <v>24750</v>
          </cell>
        </row>
        <row r="1073">
          <cell r="D1073" t="str">
            <v>Mandor</v>
          </cell>
          <cell r="F1073">
            <v>0.05</v>
          </cell>
          <cell r="G1073" t="str">
            <v>Oh</v>
          </cell>
          <cell r="H1073">
            <v>38500</v>
          </cell>
          <cell r="I1073">
            <v>1925</v>
          </cell>
        </row>
        <row r="1074">
          <cell r="D1074" t="str">
            <v>BAHAN :</v>
          </cell>
        </row>
        <row r="1075">
          <cell r="D1075" t="str">
            <v>Kayu Kamper papan</v>
          </cell>
          <cell r="F1075">
            <v>0.04</v>
          </cell>
          <cell r="G1075" t="str">
            <v>M3</v>
          </cell>
          <cell r="H1075">
            <v>10800000</v>
          </cell>
          <cell r="J1075">
            <v>432000</v>
          </cell>
        </row>
        <row r="1076">
          <cell r="A1076">
            <v>81</v>
          </cell>
          <cell r="I1076">
            <v>118112.5</v>
          </cell>
          <cell r="J1076">
            <v>432000</v>
          </cell>
          <cell r="K1076">
            <v>550113</v>
          </cell>
        </row>
        <row r="1077">
          <cell r="B1077">
            <v>7</v>
          </cell>
          <cell r="D1077" t="str">
            <v>1 M2  PASANG DAUN  PINTU  PANIL KAYU  BALAU</v>
          </cell>
        </row>
        <row r="1078">
          <cell r="D1078" t="str">
            <v>TENAGA :</v>
          </cell>
        </row>
        <row r="1079">
          <cell r="D1079" t="str">
            <v>Tukang kayu</v>
          </cell>
          <cell r="F1079">
            <v>2.5</v>
          </cell>
          <cell r="G1079" t="str">
            <v>Oh</v>
          </cell>
          <cell r="H1079">
            <v>33000</v>
          </cell>
          <cell r="I1079">
            <v>82500</v>
          </cell>
        </row>
        <row r="1080">
          <cell r="D1080" t="str">
            <v xml:space="preserve">Kepala Tukang </v>
          </cell>
          <cell r="F1080">
            <v>0.25</v>
          </cell>
          <cell r="G1080" t="str">
            <v>Oh</v>
          </cell>
          <cell r="H1080">
            <v>35750</v>
          </cell>
          <cell r="I1080">
            <v>8937.5</v>
          </cell>
        </row>
        <row r="1081">
          <cell r="D1081" t="str">
            <v>Pekerja / Buruh tak terlatih</v>
          </cell>
          <cell r="F1081">
            <v>1</v>
          </cell>
          <cell r="G1081" t="str">
            <v>Oh</v>
          </cell>
          <cell r="H1081">
            <v>24750</v>
          </cell>
          <cell r="I1081">
            <v>24750</v>
          </cell>
        </row>
        <row r="1082">
          <cell r="D1082" t="str">
            <v>Mandor</v>
          </cell>
          <cell r="F1082">
            <v>0.05</v>
          </cell>
          <cell r="G1082" t="str">
            <v>Oh</v>
          </cell>
          <cell r="H1082">
            <v>38500</v>
          </cell>
          <cell r="I1082">
            <v>1925</v>
          </cell>
        </row>
        <row r="1083">
          <cell r="D1083" t="str">
            <v>BAHAN :</v>
          </cell>
        </row>
        <row r="1084">
          <cell r="D1084" t="str">
            <v>Kayu Balau Papan</v>
          </cell>
          <cell r="F1084">
            <v>0.04</v>
          </cell>
          <cell r="G1084" t="str">
            <v>M3</v>
          </cell>
          <cell r="H1084">
            <v>9900000</v>
          </cell>
          <cell r="J1084">
            <v>396000</v>
          </cell>
        </row>
        <row r="1085">
          <cell r="A1085">
            <v>82</v>
          </cell>
          <cell r="I1085">
            <v>118112.5</v>
          </cell>
          <cell r="J1085">
            <v>396000</v>
          </cell>
          <cell r="K1085">
            <v>514113</v>
          </cell>
        </row>
        <row r="1087">
          <cell r="B1087">
            <v>8</v>
          </cell>
          <cell r="D1087" t="str">
            <v>1 M2  PASANG DAUN  PINTU  PANIL KAYU  TAHUN</v>
          </cell>
        </row>
        <row r="1088">
          <cell r="D1088" t="str">
            <v>TENAGA :</v>
          </cell>
        </row>
        <row r="1089">
          <cell r="D1089" t="str">
            <v>Tukang kayu</v>
          </cell>
          <cell r="F1089">
            <v>2.5</v>
          </cell>
          <cell r="G1089" t="str">
            <v>Oh</v>
          </cell>
          <cell r="H1089">
            <v>33000</v>
          </cell>
          <cell r="I1089">
            <v>82500</v>
          </cell>
        </row>
        <row r="1090">
          <cell r="D1090" t="str">
            <v xml:space="preserve">Kepala Tukang </v>
          </cell>
          <cell r="F1090">
            <v>0.25</v>
          </cell>
          <cell r="G1090" t="str">
            <v>Oh</v>
          </cell>
          <cell r="H1090">
            <v>35750</v>
          </cell>
          <cell r="I1090">
            <v>8937.5</v>
          </cell>
        </row>
        <row r="1091">
          <cell r="D1091" t="str">
            <v>Pekerja / Buruh tak terlatih</v>
          </cell>
          <cell r="F1091">
            <v>1</v>
          </cell>
          <cell r="G1091" t="str">
            <v>Oh</v>
          </cell>
          <cell r="H1091">
            <v>24750</v>
          </cell>
          <cell r="I1091">
            <v>24750</v>
          </cell>
        </row>
        <row r="1092">
          <cell r="D1092" t="str">
            <v>Mandor</v>
          </cell>
          <cell r="F1092">
            <v>0.05</v>
          </cell>
          <cell r="G1092" t="str">
            <v>Oh</v>
          </cell>
          <cell r="H1092">
            <v>38500</v>
          </cell>
          <cell r="I1092">
            <v>1925</v>
          </cell>
        </row>
        <row r="1093">
          <cell r="D1093" t="str">
            <v>BAHAN :</v>
          </cell>
        </row>
        <row r="1094">
          <cell r="D1094" t="str">
            <v>Kayu Tahun papan ( Mauni/akasia)</v>
          </cell>
          <cell r="F1094">
            <v>0.04</v>
          </cell>
          <cell r="G1094" t="str">
            <v>M3</v>
          </cell>
          <cell r="H1094">
            <v>2700000</v>
          </cell>
          <cell r="J1094">
            <v>108000</v>
          </cell>
        </row>
        <row r="1095">
          <cell r="A1095">
            <v>83</v>
          </cell>
          <cell r="I1095">
            <v>118112.5</v>
          </cell>
          <cell r="J1095">
            <v>108000</v>
          </cell>
          <cell r="K1095">
            <v>226113</v>
          </cell>
        </row>
        <row r="1097">
          <cell r="B1097">
            <v>9</v>
          </cell>
          <cell r="D1097" t="str">
            <v xml:space="preserve">1 M2  PAS. DAUN  PINTU / JENDELA KACA KAYU JATI  </v>
          </cell>
        </row>
        <row r="1098">
          <cell r="D1098" t="str">
            <v>TENAGA :</v>
          </cell>
        </row>
        <row r="1099">
          <cell r="D1099" t="str">
            <v>Tukang kayu</v>
          </cell>
          <cell r="F1099">
            <v>2</v>
          </cell>
          <cell r="G1099" t="str">
            <v>Oh</v>
          </cell>
          <cell r="H1099">
            <v>33000</v>
          </cell>
          <cell r="I1099">
            <v>66000</v>
          </cell>
        </row>
        <row r="1100">
          <cell r="D1100" t="str">
            <v xml:space="preserve">Kepala Tukang </v>
          </cell>
          <cell r="F1100">
            <v>0.2</v>
          </cell>
          <cell r="G1100" t="str">
            <v>Oh</v>
          </cell>
          <cell r="H1100">
            <v>35750</v>
          </cell>
          <cell r="I1100">
            <v>7150</v>
          </cell>
        </row>
        <row r="1101">
          <cell r="D1101" t="str">
            <v>Pekerja / Buruh tak terlatih</v>
          </cell>
          <cell r="F1101">
            <v>0.8</v>
          </cell>
          <cell r="G1101" t="str">
            <v>Oh</v>
          </cell>
          <cell r="H1101">
            <v>24750</v>
          </cell>
          <cell r="I1101">
            <v>19800</v>
          </cell>
        </row>
        <row r="1102">
          <cell r="D1102" t="str">
            <v>Mandor</v>
          </cell>
          <cell r="F1102">
            <v>0.04</v>
          </cell>
          <cell r="G1102" t="str">
            <v>Oh</v>
          </cell>
          <cell r="H1102">
            <v>38500</v>
          </cell>
          <cell r="I1102">
            <v>1540</v>
          </cell>
        </row>
        <row r="1103">
          <cell r="D1103" t="str">
            <v>BAHAN :</v>
          </cell>
        </row>
        <row r="1104">
          <cell r="D1104" t="str">
            <v>Kaca Bening Uk. 5 mm</v>
          </cell>
          <cell r="F1104">
            <v>0.48</v>
          </cell>
          <cell r="G1104" t="str">
            <v>m2</v>
          </cell>
          <cell r="H1104">
            <v>65000</v>
          </cell>
          <cell r="J1104">
            <v>31200</v>
          </cell>
        </row>
        <row r="1105">
          <cell r="D1105" t="str">
            <v>Kayu jati papan lokal</v>
          </cell>
          <cell r="F1105">
            <v>3.5000000000000003E-2</v>
          </cell>
          <cell r="G1105" t="str">
            <v>M3</v>
          </cell>
          <cell r="H1105">
            <v>15600000</v>
          </cell>
          <cell r="J1105">
            <v>546000</v>
          </cell>
        </row>
        <row r="1106">
          <cell r="A1106">
            <v>84</v>
          </cell>
          <cell r="I1106">
            <v>94490</v>
          </cell>
          <cell r="J1106">
            <v>577200</v>
          </cell>
          <cell r="K1106">
            <v>671690</v>
          </cell>
        </row>
        <row r="1107">
          <cell r="B1107">
            <v>10</v>
          </cell>
          <cell r="D1107" t="str">
            <v>1 M2 PAS.DAUN PINTU / JENDELA KACA KAYU KAMPER</v>
          </cell>
        </row>
        <row r="1108">
          <cell r="D1108" t="str">
            <v>TENAGA :</v>
          </cell>
        </row>
        <row r="1109">
          <cell r="D1109" t="str">
            <v>Tukang kayu</v>
          </cell>
          <cell r="F1109">
            <v>2</v>
          </cell>
          <cell r="G1109" t="str">
            <v>Oh</v>
          </cell>
          <cell r="H1109">
            <v>33000</v>
          </cell>
          <cell r="I1109">
            <v>66000</v>
          </cell>
        </row>
        <row r="1110">
          <cell r="D1110" t="str">
            <v xml:space="preserve">Kepala Tukang </v>
          </cell>
          <cell r="F1110">
            <v>0.2</v>
          </cell>
          <cell r="G1110" t="str">
            <v>Oh</v>
          </cell>
          <cell r="H1110">
            <v>35750</v>
          </cell>
          <cell r="I1110">
            <v>7150</v>
          </cell>
        </row>
        <row r="1111">
          <cell r="D1111" t="str">
            <v>Pekerja / Buruh tak terlatih</v>
          </cell>
          <cell r="F1111">
            <v>0.8</v>
          </cell>
          <cell r="G1111" t="str">
            <v>Oh</v>
          </cell>
          <cell r="H1111">
            <v>24750</v>
          </cell>
          <cell r="I1111">
            <v>19800</v>
          </cell>
        </row>
        <row r="1112">
          <cell r="D1112" t="str">
            <v>Mandor</v>
          </cell>
          <cell r="F1112">
            <v>0.04</v>
          </cell>
          <cell r="G1112" t="str">
            <v>Oh</v>
          </cell>
          <cell r="H1112">
            <v>38500</v>
          </cell>
          <cell r="I1112">
            <v>1540</v>
          </cell>
        </row>
        <row r="1113">
          <cell r="D1113" t="str">
            <v>BAHAN :</v>
          </cell>
        </row>
        <row r="1114">
          <cell r="D1114" t="str">
            <v>Kaca Bening Uk. 5 mm</v>
          </cell>
          <cell r="F1114">
            <v>0.48</v>
          </cell>
          <cell r="G1114" t="str">
            <v>m2</v>
          </cell>
          <cell r="H1114">
            <v>65000</v>
          </cell>
          <cell r="J1114">
            <v>31200</v>
          </cell>
        </row>
        <row r="1115">
          <cell r="D1115" t="str">
            <v>Kayu Kamper papan</v>
          </cell>
          <cell r="F1115">
            <v>3.5000000000000003E-2</v>
          </cell>
          <cell r="G1115" t="str">
            <v>M3</v>
          </cell>
          <cell r="H1115">
            <v>10800000</v>
          </cell>
          <cell r="J1115">
            <v>378000.00000000006</v>
          </cell>
        </row>
        <row r="1116">
          <cell r="A1116">
            <v>85</v>
          </cell>
          <cell r="I1116">
            <v>94490</v>
          </cell>
          <cell r="J1116">
            <v>409200.00000000006</v>
          </cell>
          <cell r="K1116">
            <v>503690</v>
          </cell>
        </row>
        <row r="1118">
          <cell r="B1118">
            <v>11</v>
          </cell>
          <cell r="D1118" t="str">
            <v>1 M2 PAS.DAUN  PINTU / JENDELA KACA KAYU  BALAU</v>
          </cell>
        </row>
        <row r="1119">
          <cell r="D1119" t="str">
            <v>TENAGA :</v>
          </cell>
        </row>
        <row r="1120">
          <cell r="D1120" t="str">
            <v>Tukang kayu</v>
          </cell>
          <cell r="F1120">
            <v>2</v>
          </cell>
          <cell r="G1120" t="str">
            <v>Oh</v>
          </cell>
          <cell r="H1120">
            <v>33000</v>
          </cell>
          <cell r="I1120">
            <v>66000</v>
          </cell>
        </row>
        <row r="1121">
          <cell r="D1121" t="str">
            <v xml:space="preserve">Kepala Tukang </v>
          </cell>
          <cell r="F1121">
            <v>0.2</v>
          </cell>
          <cell r="G1121" t="str">
            <v>Oh</v>
          </cell>
          <cell r="H1121">
            <v>35750</v>
          </cell>
          <cell r="I1121">
            <v>7150</v>
          </cell>
        </row>
        <row r="1122">
          <cell r="D1122" t="str">
            <v>Pekerja / Buruh tak terlatih</v>
          </cell>
          <cell r="F1122">
            <v>0.8</v>
          </cell>
          <cell r="G1122" t="str">
            <v>Oh</v>
          </cell>
          <cell r="H1122">
            <v>24750</v>
          </cell>
          <cell r="I1122">
            <v>19800</v>
          </cell>
        </row>
        <row r="1123">
          <cell r="D1123" t="str">
            <v>Mandor</v>
          </cell>
          <cell r="F1123">
            <v>0.04</v>
          </cell>
          <cell r="G1123" t="str">
            <v>Oh</v>
          </cell>
          <cell r="H1123">
            <v>38500</v>
          </cell>
          <cell r="I1123">
            <v>1540</v>
          </cell>
        </row>
        <row r="1124">
          <cell r="D1124" t="str">
            <v>BAHAN :</v>
          </cell>
        </row>
        <row r="1125">
          <cell r="D1125" t="str">
            <v>Kaca Bening Uk. 5 mm</v>
          </cell>
          <cell r="F1125">
            <v>0.48</v>
          </cell>
          <cell r="G1125" t="str">
            <v>m2</v>
          </cell>
          <cell r="H1125">
            <v>65000</v>
          </cell>
          <cell r="J1125">
            <v>31200</v>
          </cell>
        </row>
        <row r="1126">
          <cell r="D1126" t="str">
            <v>Kayu Balau Papan</v>
          </cell>
          <cell r="F1126">
            <v>3.5000000000000003E-2</v>
          </cell>
          <cell r="G1126" t="str">
            <v>M3</v>
          </cell>
          <cell r="H1126">
            <v>9900000</v>
          </cell>
          <cell r="J1126">
            <v>346500.00000000006</v>
          </cell>
        </row>
        <row r="1127">
          <cell r="A1127">
            <v>86</v>
          </cell>
          <cell r="I1127">
            <v>94490</v>
          </cell>
          <cell r="J1127">
            <v>377700.00000000006</v>
          </cell>
          <cell r="K1127">
            <v>472190</v>
          </cell>
        </row>
        <row r="1129">
          <cell r="B1129">
            <v>12</v>
          </cell>
          <cell r="D1129" t="str">
            <v>1 M2  PAS. DAUN  PINTU / JENDELA KACA KAYU  TAHUN</v>
          </cell>
        </row>
        <row r="1130">
          <cell r="D1130" t="str">
            <v>TENAGA :</v>
          </cell>
        </row>
        <row r="1131">
          <cell r="D1131" t="str">
            <v>Tukang kayu</v>
          </cell>
          <cell r="F1131">
            <v>2</v>
          </cell>
          <cell r="G1131" t="str">
            <v>Oh</v>
          </cell>
          <cell r="H1131">
            <v>33000</v>
          </cell>
          <cell r="I1131">
            <v>66000</v>
          </cell>
        </row>
        <row r="1132">
          <cell r="D1132" t="str">
            <v xml:space="preserve">Kepala Tukang </v>
          </cell>
          <cell r="F1132">
            <v>0.2</v>
          </cell>
          <cell r="G1132" t="str">
            <v>Oh</v>
          </cell>
          <cell r="H1132">
            <v>35750</v>
          </cell>
          <cell r="I1132">
            <v>7150</v>
          </cell>
        </row>
        <row r="1133">
          <cell r="D1133" t="str">
            <v>Pekerja / Buruh tak terlatih</v>
          </cell>
          <cell r="F1133">
            <v>0.8</v>
          </cell>
          <cell r="G1133" t="str">
            <v>Oh</v>
          </cell>
          <cell r="H1133">
            <v>24750</v>
          </cell>
          <cell r="I1133">
            <v>19800</v>
          </cell>
        </row>
        <row r="1134">
          <cell r="D1134" t="str">
            <v>Mandor</v>
          </cell>
          <cell r="F1134">
            <v>0.04</v>
          </cell>
          <cell r="G1134" t="str">
            <v>Oh</v>
          </cell>
          <cell r="H1134">
            <v>38500</v>
          </cell>
          <cell r="I1134">
            <v>1540</v>
          </cell>
        </row>
        <row r="1135">
          <cell r="D1135" t="str">
            <v>BAHAN :</v>
          </cell>
        </row>
        <row r="1136">
          <cell r="D1136" t="str">
            <v>Kaca Bening Uk. 5 mm</v>
          </cell>
          <cell r="F1136">
            <v>0.48</v>
          </cell>
          <cell r="G1136" t="str">
            <v>m2</v>
          </cell>
          <cell r="H1136">
            <v>65000</v>
          </cell>
          <cell r="J1136">
            <v>31200</v>
          </cell>
        </row>
        <row r="1137">
          <cell r="D1137" t="str">
            <v>Kayu Tahun papan ( Mauni/akasia)</v>
          </cell>
          <cell r="F1137">
            <v>3.5000000000000003E-2</v>
          </cell>
          <cell r="G1137" t="str">
            <v>M3</v>
          </cell>
          <cell r="H1137">
            <v>2700000</v>
          </cell>
          <cell r="J1137">
            <v>94500.000000000015</v>
          </cell>
        </row>
        <row r="1138">
          <cell r="A1138">
            <v>87</v>
          </cell>
          <cell r="I1138">
            <v>94490</v>
          </cell>
          <cell r="J1138">
            <v>125700.00000000001</v>
          </cell>
          <cell r="K1138">
            <v>220190</v>
          </cell>
        </row>
        <row r="1140">
          <cell r="B1140">
            <v>13</v>
          </cell>
          <cell r="D1140" t="str">
            <v xml:space="preserve">1 M2  PAS.   PINTU / JENDELA JALUSI KAYU JATI  </v>
          </cell>
        </row>
        <row r="1141">
          <cell r="D1141" t="str">
            <v>TENAGA :</v>
          </cell>
        </row>
        <row r="1142">
          <cell r="D1142" t="str">
            <v>Tukang kayu</v>
          </cell>
          <cell r="F1142">
            <v>3</v>
          </cell>
          <cell r="G1142" t="str">
            <v>Oh</v>
          </cell>
          <cell r="H1142">
            <v>33000</v>
          </cell>
          <cell r="I1142">
            <v>99000</v>
          </cell>
        </row>
        <row r="1143">
          <cell r="D1143" t="str">
            <v xml:space="preserve">Kepala Tukang </v>
          </cell>
          <cell r="F1143">
            <v>0.3</v>
          </cell>
          <cell r="G1143" t="str">
            <v>Oh</v>
          </cell>
          <cell r="H1143">
            <v>35750</v>
          </cell>
          <cell r="I1143">
            <v>10725</v>
          </cell>
        </row>
        <row r="1144">
          <cell r="D1144" t="str">
            <v>Pekerja / Buruh tak terlatih</v>
          </cell>
          <cell r="F1144">
            <v>1</v>
          </cell>
          <cell r="G1144" t="str">
            <v>Oh</v>
          </cell>
          <cell r="H1144">
            <v>24750</v>
          </cell>
          <cell r="I1144">
            <v>24750</v>
          </cell>
        </row>
        <row r="1145">
          <cell r="D1145" t="str">
            <v>Mandor</v>
          </cell>
          <cell r="F1145">
            <v>0.3</v>
          </cell>
          <cell r="G1145" t="str">
            <v>Oh</v>
          </cell>
          <cell r="H1145">
            <v>38500</v>
          </cell>
          <cell r="I1145">
            <v>11550</v>
          </cell>
        </row>
        <row r="1146">
          <cell r="D1146" t="str">
            <v>BAHAN :</v>
          </cell>
        </row>
        <row r="1147">
          <cell r="D1147" t="str">
            <v>Kayu jati papan lokal</v>
          </cell>
          <cell r="F1147">
            <v>6.4000000000000001E-2</v>
          </cell>
          <cell r="G1147" t="str">
            <v>M3</v>
          </cell>
          <cell r="H1147">
            <v>15600000</v>
          </cell>
          <cell r="J1147">
            <v>998400</v>
          </cell>
        </row>
        <row r="1148">
          <cell r="A1148">
            <v>88</v>
          </cell>
          <cell r="I1148">
            <v>146025</v>
          </cell>
          <cell r="J1148">
            <v>998400</v>
          </cell>
          <cell r="K1148">
            <v>1144425</v>
          </cell>
        </row>
        <row r="1150">
          <cell r="B1150">
            <v>14</v>
          </cell>
          <cell r="D1150" t="str">
            <v>1 M2  PAS.  PINTU / JENDELA JALUSI KAYU  KAMPER</v>
          </cell>
        </row>
        <row r="1151">
          <cell r="D1151" t="str">
            <v>TENAGA :</v>
          </cell>
        </row>
        <row r="1152">
          <cell r="D1152" t="str">
            <v>Tukang kayu</v>
          </cell>
          <cell r="F1152">
            <v>3</v>
          </cell>
          <cell r="G1152" t="str">
            <v>Oh</v>
          </cell>
          <cell r="H1152">
            <v>33000</v>
          </cell>
          <cell r="I1152">
            <v>99000</v>
          </cell>
        </row>
        <row r="1153">
          <cell r="D1153" t="str">
            <v xml:space="preserve">Kepala Tukang </v>
          </cell>
          <cell r="F1153">
            <v>0.3</v>
          </cell>
          <cell r="G1153" t="str">
            <v>Oh</v>
          </cell>
          <cell r="H1153">
            <v>35750</v>
          </cell>
          <cell r="I1153">
            <v>10725</v>
          </cell>
        </row>
        <row r="1154">
          <cell r="D1154" t="str">
            <v>Pekerja / Buruh tak terlatih</v>
          </cell>
          <cell r="F1154">
            <v>1</v>
          </cell>
          <cell r="G1154" t="str">
            <v>Oh</v>
          </cell>
          <cell r="H1154">
            <v>24750</v>
          </cell>
          <cell r="I1154">
            <v>24750</v>
          </cell>
        </row>
        <row r="1155">
          <cell r="D1155" t="str">
            <v>Mandor</v>
          </cell>
          <cell r="F1155">
            <v>0.5</v>
          </cell>
          <cell r="G1155" t="str">
            <v>Oh</v>
          </cell>
          <cell r="H1155">
            <v>38500</v>
          </cell>
          <cell r="I1155">
            <v>19250</v>
          </cell>
        </row>
        <row r="1156">
          <cell r="D1156" t="str">
            <v>BAHAN :</v>
          </cell>
        </row>
        <row r="1157">
          <cell r="D1157" t="str">
            <v>Kayu Kamper papan</v>
          </cell>
          <cell r="F1157">
            <v>6.4000000000000001E-2</v>
          </cell>
          <cell r="G1157" t="str">
            <v>M3</v>
          </cell>
          <cell r="H1157">
            <v>10800000</v>
          </cell>
          <cell r="J1157">
            <v>691200</v>
          </cell>
        </row>
        <row r="1158">
          <cell r="A1158">
            <v>89</v>
          </cell>
          <cell r="I1158">
            <v>153725</v>
          </cell>
          <cell r="J1158">
            <v>691200</v>
          </cell>
          <cell r="K1158">
            <v>844925</v>
          </cell>
        </row>
        <row r="1160">
          <cell r="B1160">
            <v>15</v>
          </cell>
          <cell r="D1160" t="str">
            <v>1 M2  PAS.   PINTU / JENDELA JALUSI KAYU  BALAU</v>
          </cell>
        </row>
        <row r="1161">
          <cell r="D1161" t="str">
            <v>TENAGA :</v>
          </cell>
        </row>
        <row r="1162">
          <cell r="D1162" t="str">
            <v>Tukang kayu</v>
          </cell>
          <cell r="F1162">
            <v>3</v>
          </cell>
          <cell r="G1162" t="str">
            <v>Oh</v>
          </cell>
          <cell r="H1162">
            <v>33000</v>
          </cell>
          <cell r="I1162">
            <v>99000</v>
          </cell>
        </row>
        <row r="1163">
          <cell r="D1163" t="str">
            <v xml:space="preserve">Kepala Tukang </v>
          </cell>
          <cell r="F1163">
            <v>0.3</v>
          </cell>
          <cell r="G1163" t="str">
            <v>Oh</v>
          </cell>
          <cell r="H1163">
            <v>35750</v>
          </cell>
          <cell r="I1163">
            <v>10725</v>
          </cell>
        </row>
        <row r="1164">
          <cell r="D1164" t="str">
            <v>Pekerja / Buruh tak terlatih</v>
          </cell>
          <cell r="F1164">
            <v>1</v>
          </cell>
          <cell r="G1164" t="str">
            <v>Oh</v>
          </cell>
          <cell r="H1164">
            <v>24750</v>
          </cell>
          <cell r="I1164">
            <v>24750</v>
          </cell>
        </row>
        <row r="1165">
          <cell r="D1165" t="str">
            <v>Mandor</v>
          </cell>
          <cell r="F1165">
            <v>0.5</v>
          </cell>
          <cell r="G1165" t="str">
            <v>Oh</v>
          </cell>
          <cell r="H1165">
            <v>38500</v>
          </cell>
          <cell r="I1165">
            <v>19250</v>
          </cell>
        </row>
        <row r="1167">
          <cell r="D1167" t="str">
            <v>BAHAN :</v>
          </cell>
        </row>
        <row r="1168">
          <cell r="D1168" t="str">
            <v>Kayu Balau Papan</v>
          </cell>
          <cell r="F1168">
            <v>6.4000000000000001E-2</v>
          </cell>
          <cell r="G1168" t="str">
            <v>M3</v>
          </cell>
          <cell r="H1168">
            <v>9900000</v>
          </cell>
          <cell r="J1168">
            <v>633600</v>
          </cell>
        </row>
        <row r="1169">
          <cell r="A1169">
            <v>90</v>
          </cell>
          <cell r="I1169">
            <v>153725</v>
          </cell>
          <cell r="J1169">
            <v>633600</v>
          </cell>
          <cell r="K1169">
            <v>787325</v>
          </cell>
        </row>
        <row r="1170">
          <cell r="B1170">
            <v>16</v>
          </cell>
          <cell r="D1170" t="str">
            <v>1 M2  PAS.   PINTU / JENDELA JALUSI KAYU  TAHUN</v>
          </cell>
        </row>
        <row r="1171">
          <cell r="D1171" t="str">
            <v>TENAGA :</v>
          </cell>
        </row>
        <row r="1172">
          <cell r="D1172" t="str">
            <v>Tukang kayu</v>
          </cell>
          <cell r="F1172">
            <v>3</v>
          </cell>
          <cell r="G1172" t="str">
            <v>Oh</v>
          </cell>
          <cell r="H1172">
            <v>33000</v>
          </cell>
          <cell r="I1172">
            <v>99000</v>
          </cell>
        </row>
        <row r="1173">
          <cell r="D1173" t="str">
            <v xml:space="preserve">Kepala Tukang </v>
          </cell>
          <cell r="F1173">
            <v>0.3</v>
          </cell>
          <cell r="G1173" t="str">
            <v>Oh</v>
          </cell>
          <cell r="H1173">
            <v>35750</v>
          </cell>
          <cell r="I1173">
            <v>10725</v>
          </cell>
        </row>
        <row r="1174">
          <cell r="D1174" t="str">
            <v>Pekerja / Buruh tak terlatih</v>
          </cell>
          <cell r="F1174">
            <v>1</v>
          </cell>
          <cell r="G1174" t="str">
            <v>Oh</v>
          </cell>
          <cell r="H1174">
            <v>24750</v>
          </cell>
          <cell r="I1174">
            <v>24750</v>
          </cell>
        </row>
        <row r="1175">
          <cell r="D1175" t="str">
            <v>Mandor</v>
          </cell>
          <cell r="F1175">
            <v>0.5</v>
          </cell>
          <cell r="G1175" t="str">
            <v>Oh</v>
          </cell>
          <cell r="H1175">
            <v>38500</v>
          </cell>
          <cell r="I1175">
            <v>19250</v>
          </cell>
        </row>
        <row r="1177">
          <cell r="D1177" t="str">
            <v>BAHAN :</v>
          </cell>
        </row>
        <row r="1178">
          <cell r="D1178" t="str">
            <v>Kayu Tahun papan ( Mauni/akasia)</v>
          </cell>
          <cell r="F1178">
            <v>6.4000000000000001E-2</v>
          </cell>
          <cell r="G1178" t="str">
            <v>M3</v>
          </cell>
          <cell r="H1178">
            <v>2700000</v>
          </cell>
          <cell r="J1178">
            <v>172800</v>
          </cell>
        </row>
        <row r="1179">
          <cell r="A1179">
            <v>91</v>
          </cell>
          <cell r="I1179">
            <v>153725</v>
          </cell>
          <cell r="J1179">
            <v>172800</v>
          </cell>
          <cell r="K1179">
            <v>326525</v>
          </cell>
        </row>
        <row r="1180">
          <cell r="B1180">
            <v>17</v>
          </cell>
          <cell r="D1180" t="str">
            <v xml:space="preserve">1 M2  PASANG JALUSI  PINTU / JENDELA MATI  KOSEN  KAYU JATI  </v>
          </cell>
        </row>
        <row r="1181">
          <cell r="D1181" t="str">
            <v>TENAGA :</v>
          </cell>
        </row>
        <row r="1182">
          <cell r="D1182" t="str">
            <v>Tukang kayu</v>
          </cell>
          <cell r="F1182">
            <v>2</v>
          </cell>
          <cell r="G1182" t="str">
            <v>Oh</v>
          </cell>
          <cell r="H1182">
            <v>33000</v>
          </cell>
          <cell r="I1182">
            <v>66000</v>
          </cell>
        </row>
        <row r="1183">
          <cell r="D1183" t="str">
            <v xml:space="preserve">Kepala Tukang </v>
          </cell>
          <cell r="F1183">
            <v>0.2</v>
          </cell>
          <cell r="G1183" t="str">
            <v>Oh</v>
          </cell>
          <cell r="H1183">
            <v>35750</v>
          </cell>
          <cell r="I1183">
            <v>7150</v>
          </cell>
        </row>
        <row r="1184">
          <cell r="D1184" t="str">
            <v>Pekerja / Buruh tak terlatih</v>
          </cell>
          <cell r="F1184">
            <v>0.5</v>
          </cell>
          <cell r="G1184" t="str">
            <v>Oh</v>
          </cell>
          <cell r="H1184">
            <v>24750</v>
          </cell>
          <cell r="I1184">
            <v>12375</v>
          </cell>
        </row>
        <row r="1185">
          <cell r="D1185" t="str">
            <v>Mandor</v>
          </cell>
          <cell r="F1185">
            <v>2.5000000000000001E-2</v>
          </cell>
          <cell r="G1185" t="str">
            <v>Oh</v>
          </cell>
          <cell r="H1185">
            <v>38500</v>
          </cell>
          <cell r="I1185">
            <v>962.5</v>
          </cell>
        </row>
        <row r="1187">
          <cell r="D1187" t="str">
            <v>BAHAN :</v>
          </cell>
        </row>
        <row r="1188">
          <cell r="D1188" t="str">
            <v>Kayu jati papan lokal</v>
          </cell>
          <cell r="F1188">
            <v>0.06</v>
          </cell>
          <cell r="G1188" t="str">
            <v>M3</v>
          </cell>
          <cell r="H1188">
            <v>15600000</v>
          </cell>
          <cell r="J1188">
            <v>936000</v>
          </cell>
        </row>
        <row r="1189">
          <cell r="D1189" t="str">
            <v>Paku  biasa</v>
          </cell>
          <cell r="F1189">
            <v>0.15</v>
          </cell>
          <cell r="G1189" t="str">
            <v>Kg</v>
          </cell>
          <cell r="H1189">
            <v>12000</v>
          </cell>
          <cell r="J1189">
            <v>1800</v>
          </cell>
        </row>
        <row r="1190">
          <cell r="A1190">
            <v>92</v>
          </cell>
          <cell r="I1190">
            <v>86487.5</v>
          </cell>
          <cell r="J1190">
            <v>937800</v>
          </cell>
          <cell r="K1190">
            <v>1024288</v>
          </cell>
        </row>
        <row r="1191">
          <cell r="B1191">
            <v>18</v>
          </cell>
          <cell r="D1191" t="str">
            <v>1 M2  PASANG JALUSI  PINTU / JENDELA MATI   KOSEN  KAYU  KAMPER</v>
          </cell>
        </row>
        <row r="1192">
          <cell r="D1192" t="str">
            <v>TENAGA :</v>
          </cell>
        </row>
        <row r="1193">
          <cell r="D1193" t="str">
            <v>Tukang kayu</v>
          </cell>
          <cell r="F1193">
            <v>2</v>
          </cell>
          <cell r="G1193" t="str">
            <v>Oh</v>
          </cell>
          <cell r="H1193">
            <v>33000</v>
          </cell>
          <cell r="I1193">
            <v>66000</v>
          </cell>
        </row>
        <row r="1194">
          <cell r="D1194" t="str">
            <v xml:space="preserve">Kepala Tukang </v>
          </cell>
          <cell r="F1194">
            <v>0.2</v>
          </cell>
          <cell r="G1194" t="str">
            <v>Oh</v>
          </cell>
          <cell r="H1194">
            <v>35750</v>
          </cell>
          <cell r="I1194">
            <v>7150</v>
          </cell>
        </row>
        <row r="1195">
          <cell r="D1195" t="str">
            <v>Pekerja / Buruh tak terlatih</v>
          </cell>
          <cell r="F1195">
            <v>0.5</v>
          </cell>
          <cell r="G1195" t="str">
            <v>Oh</v>
          </cell>
          <cell r="H1195">
            <v>24750</v>
          </cell>
          <cell r="I1195">
            <v>12375</v>
          </cell>
        </row>
        <row r="1196">
          <cell r="D1196" t="str">
            <v>Mandor</v>
          </cell>
          <cell r="F1196">
            <v>2.5000000000000001E-2</v>
          </cell>
          <cell r="G1196" t="str">
            <v>Oh</v>
          </cell>
          <cell r="H1196">
            <v>38500</v>
          </cell>
          <cell r="I1196">
            <v>962.5</v>
          </cell>
        </row>
        <row r="1198">
          <cell r="D1198" t="str">
            <v>BAHAN :</v>
          </cell>
        </row>
        <row r="1199">
          <cell r="D1199" t="str">
            <v>Kayu Kamper papan</v>
          </cell>
          <cell r="F1199">
            <v>0.06</v>
          </cell>
          <cell r="G1199" t="str">
            <v>M3</v>
          </cell>
          <cell r="H1199">
            <v>10800000</v>
          </cell>
          <cell r="J1199">
            <v>648000</v>
          </cell>
        </row>
        <row r="1200">
          <cell r="D1200" t="str">
            <v>Paku  biasa</v>
          </cell>
          <cell r="F1200">
            <v>0.15</v>
          </cell>
          <cell r="G1200" t="str">
            <v>Kg</v>
          </cell>
          <cell r="H1200">
            <v>12000</v>
          </cell>
          <cell r="J1200">
            <v>1800</v>
          </cell>
        </row>
        <row r="1201">
          <cell r="A1201">
            <v>93</v>
          </cell>
          <cell r="I1201">
            <v>86487.5</v>
          </cell>
          <cell r="J1201">
            <v>649800</v>
          </cell>
          <cell r="K1201">
            <v>736288</v>
          </cell>
        </row>
        <row r="1202">
          <cell r="B1202">
            <v>19</v>
          </cell>
          <cell r="D1202" t="str">
            <v>1 M2 PASANG JALUSI PINTU / JENDELA MATI   KOSEN KAYU BALAU</v>
          </cell>
        </row>
        <row r="1203">
          <cell r="D1203" t="str">
            <v>TENAGA :</v>
          </cell>
        </row>
        <row r="1204">
          <cell r="D1204" t="str">
            <v>Tukang kayu</v>
          </cell>
          <cell r="F1204">
            <v>2</v>
          </cell>
          <cell r="G1204" t="str">
            <v>Oh</v>
          </cell>
          <cell r="H1204">
            <v>33000</v>
          </cell>
          <cell r="I1204">
            <v>66000</v>
          </cell>
        </row>
        <row r="1205">
          <cell r="D1205" t="str">
            <v xml:space="preserve">Kepala Tukang </v>
          </cell>
          <cell r="F1205">
            <v>0.2</v>
          </cell>
          <cell r="G1205" t="str">
            <v>Oh</v>
          </cell>
          <cell r="H1205">
            <v>35750</v>
          </cell>
          <cell r="I1205">
            <v>7150</v>
          </cell>
        </row>
        <row r="1206">
          <cell r="D1206" t="str">
            <v>Pekerja / Buruh tak terlatih</v>
          </cell>
          <cell r="F1206">
            <v>0.5</v>
          </cell>
          <cell r="G1206" t="str">
            <v>Oh</v>
          </cell>
          <cell r="H1206">
            <v>24750</v>
          </cell>
          <cell r="I1206">
            <v>12375</v>
          </cell>
        </row>
        <row r="1207">
          <cell r="D1207" t="str">
            <v>Mandor</v>
          </cell>
          <cell r="F1207">
            <v>2.5000000000000001E-2</v>
          </cell>
          <cell r="G1207" t="str">
            <v>Oh</v>
          </cell>
          <cell r="H1207">
            <v>38500</v>
          </cell>
          <cell r="I1207">
            <v>962.5</v>
          </cell>
        </row>
        <row r="1209">
          <cell r="D1209" t="str">
            <v>BAHAN :</v>
          </cell>
        </row>
        <row r="1210">
          <cell r="D1210" t="str">
            <v>Kayu Balau Papan</v>
          </cell>
          <cell r="F1210">
            <v>0.06</v>
          </cell>
          <cell r="G1210" t="str">
            <v>M3</v>
          </cell>
          <cell r="H1210">
            <v>9900000</v>
          </cell>
          <cell r="J1210">
            <v>594000</v>
          </cell>
        </row>
        <row r="1211">
          <cell r="D1211" t="str">
            <v>Paku  biasa</v>
          </cell>
          <cell r="F1211">
            <v>0.15</v>
          </cell>
          <cell r="G1211" t="str">
            <v>Kg</v>
          </cell>
          <cell r="H1211">
            <v>12000</v>
          </cell>
          <cell r="J1211">
            <v>1800</v>
          </cell>
        </row>
        <row r="1212">
          <cell r="A1212">
            <v>94</v>
          </cell>
          <cell r="I1212">
            <v>86487.5</v>
          </cell>
          <cell r="J1212">
            <v>595800</v>
          </cell>
          <cell r="K1212">
            <v>682288</v>
          </cell>
        </row>
        <row r="1213">
          <cell r="B1213">
            <v>20</v>
          </cell>
          <cell r="D1213" t="str">
            <v>1 M2  PASANG JALUSI  PINTU / JENDELA  MATI  KOSEN KAYU  TAHUN</v>
          </cell>
        </row>
        <row r="1214">
          <cell r="D1214" t="str">
            <v>TENAGA :</v>
          </cell>
        </row>
        <row r="1215">
          <cell r="D1215" t="str">
            <v>Tukang kayu</v>
          </cell>
          <cell r="F1215">
            <v>2</v>
          </cell>
          <cell r="G1215" t="str">
            <v>Oh</v>
          </cell>
          <cell r="H1215">
            <v>33000</v>
          </cell>
          <cell r="I1215">
            <v>66000</v>
          </cell>
        </row>
        <row r="1216">
          <cell r="D1216" t="str">
            <v xml:space="preserve">Kepala Tukang </v>
          </cell>
          <cell r="F1216">
            <v>0.2</v>
          </cell>
          <cell r="G1216" t="str">
            <v>Oh</v>
          </cell>
          <cell r="H1216">
            <v>35750</v>
          </cell>
          <cell r="I1216">
            <v>7150</v>
          </cell>
        </row>
        <row r="1217">
          <cell r="D1217" t="str">
            <v>Pekerja / Buruh tak terlatih</v>
          </cell>
          <cell r="F1217">
            <v>0.5</v>
          </cell>
          <cell r="G1217" t="str">
            <v>Oh</v>
          </cell>
          <cell r="H1217">
            <v>24750</v>
          </cell>
          <cell r="I1217">
            <v>12375</v>
          </cell>
        </row>
        <row r="1218">
          <cell r="D1218" t="str">
            <v>Mandor</v>
          </cell>
          <cell r="F1218">
            <v>2.5000000000000001E-2</v>
          </cell>
          <cell r="G1218" t="str">
            <v>Oh</v>
          </cell>
          <cell r="H1218">
            <v>38500</v>
          </cell>
          <cell r="I1218">
            <v>962.5</v>
          </cell>
        </row>
        <row r="1219">
          <cell r="D1219" t="str">
            <v>BAHAN :</v>
          </cell>
        </row>
        <row r="1220">
          <cell r="D1220" t="str">
            <v>Kayu Tahun papan ( Mauni/akasia)</v>
          </cell>
          <cell r="F1220">
            <v>0.06</v>
          </cell>
          <cell r="G1220" t="str">
            <v>M3</v>
          </cell>
          <cell r="H1220">
            <v>2700000</v>
          </cell>
          <cell r="J1220">
            <v>162000</v>
          </cell>
        </row>
        <row r="1221">
          <cell r="D1221" t="str">
            <v>Paku  biasa</v>
          </cell>
          <cell r="F1221">
            <v>0.15</v>
          </cell>
          <cell r="G1221" t="str">
            <v>Kg</v>
          </cell>
          <cell r="H1221">
            <v>12000</v>
          </cell>
          <cell r="J1221">
            <v>1800</v>
          </cell>
        </row>
        <row r="1222">
          <cell r="A1222">
            <v>95</v>
          </cell>
          <cell r="I1222">
            <v>86487.5</v>
          </cell>
          <cell r="J1222">
            <v>163800</v>
          </cell>
          <cell r="K1222">
            <v>250288</v>
          </cell>
        </row>
        <row r="1223">
          <cell r="B1223">
            <v>21</v>
          </cell>
          <cell r="D1223" t="str">
            <v xml:space="preserve">1M2 PAS.DAUN PINTU TEAKWOOD RANGKAP KAYU JATI  </v>
          </cell>
        </row>
        <row r="1224">
          <cell r="D1224" t="str">
            <v>TENAGA :</v>
          </cell>
        </row>
        <row r="1225">
          <cell r="D1225" t="str">
            <v>Tukang kayu</v>
          </cell>
          <cell r="F1225">
            <v>2</v>
          </cell>
          <cell r="G1225" t="str">
            <v>Oh</v>
          </cell>
          <cell r="H1225">
            <v>33000</v>
          </cell>
          <cell r="I1225">
            <v>66000</v>
          </cell>
        </row>
        <row r="1226">
          <cell r="D1226" t="str">
            <v xml:space="preserve">Kepala Tukang </v>
          </cell>
          <cell r="F1226">
            <v>0.2</v>
          </cell>
          <cell r="G1226" t="str">
            <v>Oh</v>
          </cell>
          <cell r="H1226">
            <v>35750</v>
          </cell>
          <cell r="I1226">
            <v>7150</v>
          </cell>
        </row>
        <row r="1227">
          <cell r="D1227" t="str">
            <v>Pekerja / Buruh tak terlatih</v>
          </cell>
          <cell r="F1227">
            <v>0.6</v>
          </cell>
          <cell r="G1227" t="str">
            <v>Oh</v>
          </cell>
          <cell r="H1227">
            <v>24750</v>
          </cell>
          <cell r="I1227">
            <v>14850</v>
          </cell>
        </row>
        <row r="1228">
          <cell r="D1228" t="str">
            <v>Mandor</v>
          </cell>
          <cell r="F1228">
            <v>0.03</v>
          </cell>
          <cell r="G1228" t="str">
            <v>Oh</v>
          </cell>
          <cell r="H1228">
            <v>38500</v>
          </cell>
          <cell r="I1228">
            <v>1155</v>
          </cell>
        </row>
        <row r="1229">
          <cell r="D1229" t="str">
            <v>BAHAN :</v>
          </cell>
        </row>
        <row r="1230">
          <cell r="D1230" t="str">
            <v>Kayu jati papan lokal</v>
          </cell>
          <cell r="F1230">
            <v>1.9599999999999999E-2</v>
          </cell>
          <cell r="G1230" t="str">
            <v>M3</v>
          </cell>
          <cell r="H1230">
            <v>15600000</v>
          </cell>
          <cell r="J1230">
            <v>305760</v>
          </cell>
        </row>
        <row r="1231">
          <cell r="D1231" t="str">
            <v>Paku  biasa</v>
          </cell>
          <cell r="F1231">
            <v>0.3</v>
          </cell>
          <cell r="G1231" t="str">
            <v>Kg</v>
          </cell>
          <cell r="H1231">
            <v>12000</v>
          </cell>
          <cell r="J1231">
            <v>3600</v>
          </cell>
        </row>
        <row r="1232">
          <cell r="D1232" t="str">
            <v>Lem  ( Kayu + Tembok )</v>
          </cell>
          <cell r="F1232">
            <v>0.3</v>
          </cell>
          <cell r="G1232" t="str">
            <v>Lt</v>
          </cell>
          <cell r="H1232">
            <v>11000</v>
          </cell>
          <cell r="J1232">
            <v>3300</v>
          </cell>
        </row>
        <row r="1233">
          <cell r="D1233" t="str">
            <v>Teakwood ( 122  X   242 ) Cm</v>
          </cell>
          <cell r="F1233">
            <v>1</v>
          </cell>
          <cell r="G1233" t="str">
            <v>Lbr</v>
          </cell>
          <cell r="H1233">
            <v>95000</v>
          </cell>
          <cell r="J1233">
            <v>95000</v>
          </cell>
        </row>
        <row r="1234">
          <cell r="A1234">
            <v>96</v>
          </cell>
          <cell r="I1234">
            <v>89155</v>
          </cell>
          <cell r="J1234">
            <v>407660</v>
          </cell>
          <cell r="K1234">
            <v>496815</v>
          </cell>
        </row>
        <row r="1236">
          <cell r="B1236">
            <v>22</v>
          </cell>
          <cell r="D1236" t="str">
            <v>1 M2 PAS.DAUN PINTU TEAKWOOD RANGKAP KAYU KAMPER</v>
          </cell>
        </row>
        <row r="1237">
          <cell r="D1237" t="str">
            <v>TENAGA :</v>
          </cell>
        </row>
        <row r="1238">
          <cell r="D1238" t="str">
            <v>Tukang kayu</v>
          </cell>
          <cell r="F1238">
            <v>2</v>
          </cell>
          <cell r="G1238" t="str">
            <v>Oh</v>
          </cell>
          <cell r="H1238">
            <v>33000</v>
          </cell>
          <cell r="I1238">
            <v>66000</v>
          </cell>
        </row>
        <row r="1239">
          <cell r="D1239" t="str">
            <v xml:space="preserve">Kepala Tukang </v>
          </cell>
          <cell r="F1239">
            <v>0.2</v>
          </cell>
          <cell r="G1239" t="str">
            <v>Oh</v>
          </cell>
          <cell r="H1239">
            <v>35750</v>
          </cell>
          <cell r="I1239">
            <v>7150</v>
          </cell>
        </row>
        <row r="1240">
          <cell r="D1240" t="str">
            <v>Pekerja / Buruh tak terlatih</v>
          </cell>
          <cell r="F1240">
            <v>0.6</v>
          </cell>
          <cell r="G1240" t="str">
            <v>Oh</v>
          </cell>
          <cell r="H1240">
            <v>24750</v>
          </cell>
          <cell r="I1240">
            <v>14850</v>
          </cell>
        </row>
        <row r="1241">
          <cell r="D1241" t="str">
            <v>Mandor</v>
          </cell>
          <cell r="F1241">
            <v>0.03</v>
          </cell>
          <cell r="G1241" t="str">
            <v>Oh</v>
          </cell>
          <cell r="H1241">
            <v>38500</v>
          </cell>
          <cell r="I1241">
            <v>1155</v>
          </cell>
        </row>
        <row r="1243">
          <cell r="D1243" t="str">
            <v>BAHAN :</v>
          </cell>
        </row>
        <row r="1244">
          <cell r="D1244" t="str">
            <v>Kayu Kamper papan</v>
          </cell>
          <cell r="F1244">
            <v>1.9599999999999999E-2</v>
          </cell>
          <cell r="G1244" t="str">
            <v>M3</v>
          </cell>
          <cell r="H1244">
            <v>10800000</v>
          </cell>
          <cell r="J1244">
            <v>211680</v>
          </cell>
        </row>
        <row r="1245">
          <cell r="D1245" t="str">
            <v>Paku  biasa</v>
          </cell>
          <cell r="F1245">
            <v>0.3</v>
          </cell>
          <cell r="G1245" t="str">
            <v>Kg</v>
          </cell>
          <cell r="H1245">
            <v>12000</v>
          </cell>
          <cell r="J1245">
            <v>3600</v>
          </cell>
        </row>
        <row r="1246">
          <cell r="D1246" t="str">
            <v>Lem  ( Kayu + Tembok )</v>
          </cell>
          <cell r="F1246">
            <v>0.3</v>
          </cell>
          <cell r="G1246" t="str">
            <v>Lt</v>
          </cell>
          <cell r="H1246">
            <v>11000</v>
          </cell>
          <cell r="J1246">
            <v>3300</v>
          </cell>
        </row>
        <row r="1247">
          <cell r="D1247" t="str">
            <v>Teakwood ( 122  X   242 ) Cm</v>
          </cell>
          <cell r="F1247">
            <v>1</v>
          </cell>
          <cell r="G1247" t="str">
            <v>Lbr</v>
          </cell>
          <cell r="H1247">
            <v>95000</v>
          </cell>
          <cell r="J1247">
            <v>95000</v>
          </cell>
        </row>
        <row r="1248">
          <cell r="A1248">
            <v>97</v>
          </cell>
          <cell r="I1248">
            <v>89155</v>
          </cell>
          <cell r="J1248">
            <v>313580</v>
          </cell>
          <cell r="K1248">
            <v>402735</v>
          </cell>
        </row>
        <row r="1249">
          <cell r="B1249">
            <v>23</v>
          </cell>
          <cell r="D1249" t="str">
            <v>1 M2 PAS. DAUN PINTU TEAKWOOD RANGKAP KAYU BALAU</v>
          </cell>
        </row>
        <row r="1250">
          <cell r="D1250" t="str">
            <v>TENAGA :</v>
          </cell>
        </row>
        <row r="1251">
          <cell r="D1251" t="str">
            <v>Tukang kayu</v>
          </cell>
          <cell r="F1251">
            <v>2</v>
          </cell>
          <cell r="G1251" t="str">
            <v>Oh</v>
          </cell>
          <cell r="H1251">
            <v>33000</v>
          </cell>
          <cell r="I1251">
            <v>66000</v>
          </cell>
        </row>
        <row r="1252">
          <cell r="D1252" t="str">
            <v xml:space="preserve">Kepala Tukang </v>
          </cell>
          <cell r="F1252">
            <v>0.2</v>
          </cell>
          <cell r="G1252" t="str">
            <v>Oh</v>
          </cell>
          <cell r="H1252">
            <v>35750</v>
          </cell>
          <cell r="I1252">
            <v>7150</v>
          </cell>
        </row>
        <row r="1253">
          <cell r="D1253" t="str">
            <v>Pekerja / Buruh tak terlatih</v>
          </cell>
          <cell r="F1253">
            <v>0.6</v>
          </cell>
          <cell r="G1253" t="str">
            <v>Oh</v>
          </cell>
          <cell r="H1253">
            <v>24750</v>
          </cell>
          <cell r="I1253">
            <v>14850</v>
          </cell>
        </row>
        <row r="1254">
          <cell r="D1254" t="str">
            <v>Mandor</v>
          </cell>
          <cell r="F1254">
            <v>0.03</v>
          </cell>
          <cell r="G1254" t="str">
            <v>Oh</v>
          </cell>
          <cell r="H1254">
            <v>38500</v>
          </cell>
          <cell r="I1254">
            <v>1155</v>
          </cell>
        </row>
        <row r="1256">
          <cell r="D1256" t="str">
            <v>BAHAN :</v>
          </cell>
        </row>
        <row r="1257">
          <cell r="D1257" t="str">
            <v>Kayu Balau Papan</v>
          </cell>
          <cell r="F1257">
            <v>1.9599999999999999E-2</v>
          </cell>
          <cell r="G1257" t="str">
            <v>M3</v>
          </cell>
          <cell r="H1257">
            <v>9900000</v>
          </cell>
          <cell r="J1257">
            <v>194040</v>
          </cell>
        </row>
        <row r="1258">
          <cell r="D1258" t="str">
            <v>Paku  biasa</v>
          </cell>
          <cell r="F1258">
            <v>0.3</v>
          </cell>
          <cell r="G1258" t="str">
            <v>Kg</v>
          </cell>
          <cell r="H1258">
            <v>12000</v>
          </cell>
          <cell r="J1258">
            <v>3600</v>
          </cell>
        </row>
        <row r="1259">
          <cell r="D1259" t="str">
            <v>Lem  ( Kayu + Tembok )</v>
          </cell>
          <cell r="F1259">
            <v>0.3</v>
          </cell>
          <cell r="G1259" t="str">
            <v>Lt</v>
          </cell>
          <cell r="H1259">
            <v>11000</v>
          </cell>
          <cell r="J1259">
            <v>3300</v>
          </cell>
        </row>
        <row r="1260">
          <cell r="D1260" t="str">
            <v>Teakwood ( 122  X   242 ) Cm</v>
          </cell>
          <cell r="F1260">
            <v>1</v>
          </cell>
          <cell r="G1260" t="str">
            <v>Lbr</v>
          </cell>
          <cell r="H1260">
            <v>95000</v>
          </cell>
          <cell r="J1260">
            <v>95000</v>
          </cell>
        </row>
        <row r="1261">
          <cell r="A1261">
            <v>98</v>
          </cell>
          <cell r="I1261">
            <v>89155</v>
          </cell>
          <cell r="J1261">
            <v>295940</v>
          </cell>
          <cell r="K1261">
            <v>385095</v>
          </cell>
        </row>
        <row r="1262">
          <cell r="B1262">
            <v>24</v>
          </cell>
          <cell r="D1262" t="str">
            <v>1 M2 PAS.DAUN PINTU TEAKWOOD RANGKAP KAYU TAHUN</v>
          </cell>
        </row>
        <row r="1263">
          <cell r="D1263" t="str">
            <v>TENAGA :</v>
          </cell>
        </row>
        <row r="1264">
          <cell r="D1264" t="str">
            <v>Tukang kayu</v>
          </cell>
          <cell r="F1264">
            <v>2</v>
          </cell>
          <cell r="G1264" t="str">
            <v>Oh</v>
          </cell>
          <cell r="H1264">
            <v>33000</v>
          </cell>
          <cell r="I1264">
            <v>66000</v>
          </cell>
        </row>
        <row r="1265">
          <cell r="D1265" t="str">
            <v xml:space="preserve">Kepala Tukang </v>
          </cell>
          <cell r="F1265">
            <v>0.2</v>
          </cell>
          <cell r="G1265" t="str">
            <v>Oh</v>
          </cell>
          <cell r="H1265">
            <v>35750</v>
          </cell>
          <cell r="I1265">
            <v>7150</v>
          </cell>
        </row>
        <row r="1266">
          <cell r="D1266" t="str">
            <v>Pekerja / Buruh tak terlatih</v>
          </cell>
          <cell r="F1266">
            <v>0.6</v>
          </cell>
          <cell r="G1266" t="str">
            <v>Oh</v>
          </cell>
          <cell r="H1266">
            <v>24750</v>
          </cell>
          <cell r="I1266">
            <v>14850</v>
          </cell>
        </row>
        <row r="1267">
          <cell r="D1267" t="str">
            <v>Mandor</v>
          </cell>
          <cell r="F1267">
            <v>0.03</v>
          </cell>
          <cell r="G1267" t="str">
            <v>Oh</v>
          </cell>
          <cell r="H1267">
            <v>38500</v>
          </cell>
          <cell r="I1267">
            <v>1155</v>
          </cell>
        </row>
        <row r="1269">
          <cell r="D1269" t="str">
            <v>BAHAN :</v>
          </cell>
        </row>
        <row r="1270">
          <cell r="D1270" t="str">
            <v>Kayu Tahun papan ( Mauni/akasia)</v>
          </cell>
          <cell r="F1270">
            <v>1.9599999999999999E-2</v>
          </cell>
          <cell r="G1270" t="str">
            <v>M3</v>
          </cell>
          <cell r="H1270">
            <v>2700000</v>
          </cell>
          <cell r="J1270">
            <v>52920</v>
          </cell>
        </row>
        <row r="1271">
          <cell r="D1271" t="str">
            <v>Paku  biasa</v>
          </cell>
          <cell r="F1271">
            <v>0.3</v>
          </cell>
          <cell r="G1271" t="str">
            <v>Kg</v>
          </cell>
          <cell r="H1271">
            <v>12000</v>
          </cell>
          <cell r="J1271">
            <v>3600</v>
          </cell>
        </row>
        <row r="1272">
          <cell r="D1272" t="str">
            <v>Lem  ( Kayu + Tembok )</v>
          </cell>
          <cell r="F1272">
            <v>0.3</v>
          </cell>
          <cell r="G1272" t="str">
            <v>Lt</v>
          </cell>
          <cell r="H1272">
            <v>11000</v>
          </cell>
          <cell r="J1272">
            <v>3300</v>
          </cell>
        </row>
        <row r="1273">
          <cell r="D1273" t="str">
            <v>Teakwood ( 122  X   242 ) Cm</v>
          </cell>
          <cell r="F1273">
            <v>1</v>
          </cell>
          <cell r="G1273" t="str">
            <v>Lbr</v>
          </cell>
          <cell r="H1273">
            <v>95000</v>
          </cell>
          <cell r="J1273">
            <v>95000</v>
          </cell>
        </row>
        <row r="1274">
          <cell r="A1274">
            <v>99</v>
          </cell>
          <cell r="I1274">
            <v>89155</v>
          </cell>
          <cell r="J1274">
            <v>154820</v>
          </cell>
          <cell r="K1274">
            <v>243975</v>
          </cell>
        </row>
        <row r="1275">
          <cell r="B1275">
            <v>25</v>
          </cell>
          <cell r="D1275" t="str">
            <v xml:space="preserve">1 M2 PAS.DAUN PINTU TEAKWOOD+FORMIKA KAYU JATI  </v>
          </cell>
        </row>
        <row r="1276">
          <cell r="D1276" t="str">
            <v>TENAGA :</v>
          </cell>
        </row>
        <row r="1277">
          <cell r="D1277" t="str">
            <v>Tukang kayu</v>
          </cell>
          <cell r="F1277">
            <v>2.5</v>
          </cell>
          <cell r="G1277" t="str">
            <v>Oh</v>
          </cell>
          <cell r="H1277">
            <v>33000</v>
          </cell>
          <cell r="I1277">
            <v>82500</v>
          </cell>
        </row>
        <row r="1278">
          <cell r="D1278" t="str">
            <v xml:space="preserve">Kepala Tukang </v>
          </cell>
          <cell r="F1278">
            <v>0.25</v>
          </cell>
          <cell r="G1278" t="str">
            <v>Oh</v>
          </cell>
          <cell r="H1278">
            <v>35750</v>
          </cell>
          <cell r="I1278">
            <v>8937.5</v>
          </cell>
        </row>
        <row r="1279">
          <cell r="D1279" t="str">
            <v>Pekerja / Buruh tak terlatih</v>
          </cell>
          <cell r="F1279">
            <v>0.8</v>
          </cell>
          <cell r="G1279" t="str">
            <v>Oh</v>
          </cell>
          <cell r="H1279">
            <v>24750</v>
          </cell>
          <cell r="I1279">
            <v>19800</v>
          </cell>
        </row>
        <row r="1280">
          <cell r="D1280" t="str">
            <v>Mandor</v>
          </cell>
          <cell r="F1280">
            <v>0.04</v>
          </cell>
          <cell r="G1280" t="str">
            <v>Oh</v>
          </cell>
          <cell r="H1280">
            <v>38500</v>
          </cell>
          <cell r="I1280">
            <v>1540</v>
          </cell>
        </row>
        <row r="1282">
          <cell r="D1282" t="str">
            <v>BAHAN :</v>
          </cell>
        </row>
        <row r="1283">
          <cell r="D1283" t="str">
            <v>Kayu jati papan lokal</v>
          </cell>
          <cell r="F1283">
            <v>1.9599999999999999E-2</v>
          </cell>
          <cell r="G1283" t="str">
            <v>M3</v>
          </cell>
          <cell r="H1283">
            <v>15600000</v>
          </cell>
          <cell r="J1283">
            <v>305760</v>
          </cell>
        </row>
        <row r="1284">
          <cell r="D1284" t="str">
            <v>Paku  biasa</v>
          </cell>
          <cell r="F1284">
            <v>0.3</v>
          </cell>
          <cell r="G1284" t="str">
            <v>Kg</v>
          </cell>
          <cell r="H1284">
            <v>12000</v>
          </cell>
          <cell r="J1284">
            <v>3600</v>
          </cell>
        </row>
        <row r="1285">
          <cell r="D1285" t="str">
            <v>Lem  ( Kayu + Tembok )</v>
          </cell>
          <cell r="F1285">
            <v>0.8</v>
          </cell>
          <cell r="G1285" t="str">
            <v>Lt</v>
          </cell>
          <cell r="H1285">
            <v>11000</v>
          </cell>
          <cell r="J1285">
            <v>8800</v>
          </cell>
        </row>
        <row r="1286">
          <cell r="D1286" t="str">
            <v xml:space="preserve">Formika </v>
          </cell>
          <cell r="F1286">
            <v>0.5</v>
          </cell>
          <cell r="G1286" t="str">
            <v>Lbr</v>
          </cell>
          <cell r="H1286">
            <v>218000</v>
          </cell>
          <cell r="J1286">
            <v>109000</v>
          </cell>
        </row>
        <row r="1287">
          <cell r="D1287" t="str">
            <v>Teakwood ( 122  X   242 ) Cm</v>
          </cell>
          <cell r="F1287">
            <v>0.5</v>
          </cell>
          <cell r="G1287" t="str">
            <v>Lbr</v>
          </cell>
          <cell r="H1287">
            <v>95000</v>
          </cell>
          <cell r="J1287">
            <v>47500</v>
          </cell>
        </row>
        <row r="1288">
          <cell r="A1288">
            <v>101</v>
          </cell>
          <cell r="I1288">
            <v>112777.5</v>
          </cell>
          <cell r="J1288">
            <v>474660</v>
          </cell>
          <cell r="K1288">
            <v>587438</v>
          </cell>
        </row>
        <row r="1289">
          <cell r="B1289">
            <v>26</v>
          </cell>
          <cell r="D1289" t="str">
            <v>1 M2 PAS.DAUN PINTU TEAKWOOD+FORMIKA KAYU KAMPER</v>
          </cell>
        </row>
        <row r="1290">
          <cell r="D1290" t="str">
            <v>TENAGA :</v>
          </cell>
        </row>
        <row r="1291">
          <cell r="D1291" t="str">
            <v>Tukang kayu</v>
          </cell>
          <cell r="F1291">
            <v>2.5</v>
          </cell>
          <cell r="G1291" t="str">
            <v>Oh</v>
          </cell>
          <cell r="H1291">
            <v>33000</v>
          </cell>
          <cell r="I1291">
            <v>82500</v>
          </cell>
        </row>
        <row r="1292">
          <cell r="D1292" t="str">
            <v xml:space="preserve">Kepala Tukang </v>
          </cell>
          <cell r="F1292">
            <v>0.25</v>
          </cell>
          <cell r="G1292" t="str">
            <v>Oh</v>
          </cell>
          <cell r="H1292">
            <v>35750</v>
          </cell>
          <cell r="I1292">
            <v>8937.5</v>
          </cell>
        </row>
        <row r="1293">
          <cell r="D1293" t="str">
            <v>Pekerja / Buruh tak terlatih</v>
          </cell>
          <cell r="F1293">
            <v>0.8</v>
          </cell>
          <cell r="G1293" t="str">
            <v>Oh</v>
          </cell>
          <cell r="H1293">
            <v>24750</v>
          </cell>
          <cell r="I1293">
            <v>19800</v>
          </cell>
        </row>
        <row r="1294">
          <cell r="D1294" t="str">
            <v>Mandor</v>
          </cell>
          <cell r="F1294">
            <v>0.04</v>
          </cell>
          <cell r="G1294" t="str">
            <v>Oh</v>
          </cell>
          <cell r="H1294">
            <v>38500</v>
          </cell>
          <cell r="I1294">
            <v>1540</v>
          </cell>
        </row>
        <row r="1296">
          <cell r="D1296" t="str">
            <v>BAHAN :</v>
          </cell>
        </row>
        <row r="1297">
          <cell r="D1297" t="str">
            <v>Kayu Kamper papan</v>
          </cell>
          <cell r="F1297">
            <v>1.9599999999999999E-2</v>
          </cell>
          <cell r="G1297" t="str">
            <v>M3</v>
          </cell>
          <cell r="H1297">
            <v>10800000</v>
          </cell>
          <cell r="J1297">
            <v>211680</v>
          </cell>
        </row>
        <row r="1298">
          <cell r="D1298" t="str">
            <v>Paku  biasa</v>
          </cell>
          <cell r="F1298">
            <v>0.3</v>
          </cell>
          <cell r="G1298" t="str">
            <v>Kg</v>
          </cell>
          <cell r="H1298">
            <v>12000</v>
          </cell>
          <cell r="J1298">
            <v>3600</v>
          </cell>
        </row>
        <row r="1299">
          <cell r="D1299" t="str">
            <v>Lem  ( Kayu + Tembok )</v>
          </cell>
          <cell r="F1299">
            <v>0.8</v>
          </cell>
          <cell r="G1299" t="str">
            <v>Lt</v>
          </cell>
          <cell r="H1299">
            <v>11000</v>
          </cell>
          <cell r="J1299">
            <v>8800</v>
          </cell>
        </row>
        <row r="1300">
          <cell r="D1300" t="str">
            <v xml:space="preserve">Formika </v>
          </cell>
          <cell r="F1300">
            <v>0.5</v>
          </cell>
          <cell r="G1300" t="str">
            <v>Lbr</v>
          </cell>
          <cell r="H1300">
            <v>218000</v>
          </cell>
          <cell r="J1300">
            <v>109000</v>
          </cell>
        </row>
        <row r="1301">
          <cell r="D1301" t="str">
            <v>Teakwood ( 122  X   242 ) Cm</v>
          </cell>
          <cell r="F1301">
            <v>0.5</v>
          </cell>
          <cell r="G1301" t="str">
            <v>Lbr</v>
          </cell>
          <cell r="H1301">
            <v>95000</v>
          </cell>
          <cell r="J1301">
            <v>47500</v>
          </cell>
        </row>
        <row r="1302">
          <cell r="A1302">
            <v>102</v>
          </cell>
          <cell r="I1302">
            <v>112777.5</v>
          </cell>
          <cell r="J1302">
            <v>380580</v>
          </cell>
          <cell r="K1302">
            <v>493358</v>
          </cell>
        </row>
        <row r="1304">
          <cell r="B1304">
            <v>27</v>
          </cell>
          <cell r="D1304" t="str">
            <v>1 M2 PAS.DAUN PINTU TEAKWOOD+FORMIKA KAYU BALAU</v>
          </cell>
        </row>
        <row r="1305">
          <cell r="D1305" t="str">
            <v>TENAGA :</v>
          </cell>
        </row>
        <row r="1306">
          <cell r="D1306" t="str">
            <v>Tukang kayu</v>
          </cell>
          <cell r="F1306">
            <v>2.5</v>
          </cell>
          <cell r="G1306" t="str">
            <v>Oh</v>
          </cell>
          <cell r="H1306">
            <v>33000</v>
          </cell>
          <cell r="I1306">
            <v>82500</v>
          </cell>
        </row>
        <row r="1307">
          <cell r="D1307" t="str">
            <v xml:space="preserve">Kepala Tukang </v>
          </cell>
          <cell r="F1307">
            <v>0.25</v>
          </cell>
          <cell r="G1307" t="str">
            <v>Oh</v>
          </cell>
          <cell r="H1307">
            <v>35750</v>
          </cell>
          <cell r="I1307">
            <v>8937.5</v>
          </cell>
        </row>
        <row r="1308">
          <cell r="D1308" t="str">
            <v>Pekerja / Buruh tak terlatih</v>
          </cell>
          <cell r="F1308">
            <v>0.8</v>
          </cell>
          <cell r="G1308" t="str">
            <v>Oh</v>
          </cell>
          <cell r="H1308">
            <v>24750</v>
          </cell>
          <cell r="I1308">
            <v>19800</v>
          </cell>
        </row>
        <row r="1309">
          <cell r="D1309" t="str">
            <v>Mandor</v>
          </cell>
          <cell r="F1309">
            <v>0.04</v>
          </cell>
          <cell r="G1309" t="str">
            <v>Oh</v>
          </cell>
          <cell r="H1309">
            <v>38500</v>
          </cell>
          <cell r="I1309">
            <v>1540</v>
          </cell>
        </row>
        <row r="1311">
          <cell r="D1311" t="str">
            <v>BAHAN :</v>
          </cell>
        </row>
        <row r="1312">
          <cell r="D1312" t="str">
            <v>Kayu Balau Papan</v>
          </cell>
          <cell r="F1312">
            <v>1.9599999999999999E-2</v>
          </cell>
          <cell r="G1312" t="str">
            <v>M3</v>
          </cell>
          <cell r="H1312">
            <v>9900000</v>
          </cell>
          <cell r="J1312">
            <v>194040</v>
          </cell>
        </row>
        <row r="1313">
          <cell r="D1313" t="str">
            <v>Paku  biasa</v>
          </cell>
          <cell r="F1313">
            <v>0.3</v>
          </cell>
          <cell r="G1313" t="str">
            <v>Kg</v>
          </cell>
          <cell r="H1313">
            <v>12000</v>
          </cell>
          <cell r="J1313">
            <v>3600</v>
          </cell>
        </row>
        <row r="1314">
          <cell r="D1314" t="str">
            <v>Lem  ( Kayu + Tembok )</v>
          </cell>
          <cell r="F1314">
            <v>0.8</v>
          </cell>
          <cell r="G1314" t="str">
            <v>Lt</v>
          </cell>
          <cell r="H1314">
            <v>11000</v>
          </cell>
          <cell r="J1314">
            <v>8800</v>
          </cell>
        </row>
        <row r="1315">
          <cell r="D1315" t="str">
            <v xml:space="preserve">Formika </v>
          </cell>
          <cell r="F1315">
            <v>0.5</v>
          </cell>
          <cell r="G1315" t="str">
            <v>Lbr</v>
          </cell>
          <cell r="H1315">
            <v>218000</v>
          </cell>
          <cell r="J1315">
            <v>109000</v>
          </cell>
        </row>
        <row r="1316">
          <cell r="D1316" t="str">
            <v>Teakwood ( 122  X   242 ) Cm</v>
          </cell>
          <cell r="F1316">
            <v>0.5</v>
          </cell>
          <cell r="G1316" t="str">
            <v>Lbr</v>
          </cell>
          <cell r="H1316">
            <v>95000</v>
          </cell>
          <cell r="J1316">
            <v>47500</v>
          </cell>
        </row>
        <row r="1317">
          <cell r="A1317">
            <v>103</v>
          </cell>
          <cell r="I1317">
            <v>112777.5</v>
          </cell>
          <cell r="J1317">
            <v>362940</v>
          </cell>
          <cell r="K1317">
            <v>475718</v>
          </cell>
        </row>
        <row r="1318">
          <cell r="B1318">
            <v>28</v>
          </cell>
          <cell r="D1318" t="str">
            <v>1 M2 PAS.DAUN PINTU TEAKWOOD+FORMIKA KAYU TAHUN</v>
          </cell>
        </row>
        <row r="1319">
          <cell r="D1319" t="str">
            <v>TENAGA :</v>
          </cell>
        </row>
        <row r="1320">
          <cell r="D1320" t="str">
            <v>Tukang kayu</v>
          </cell>
          <cell r="F1320">
            <v>2.5</v>
          </cell>
          <cell r="G1320" t="str">
            <v>Oh</v>
          </cell>
          <cell r="H1320">
            <v>33000</v>
          </cell>
          <cell r="I1320">
            <v>82500</v>
          </cell>
        </row>
        <row r="1321">
          <cell r="D1321" t="str">
            <v xml:space="preserve">Kepala Tukang </v>
          </cell>
          <cell r="F1321">
            <v>0.25</v>
          </cell>
          <cell r="G1321" t="str">
            <v>Oh</v>
          </cell>
          <cell r="H1321">
            <v>35750</v>
          </cell>
          <cell r="I1321">
            <v>8937.5</v>
          </cell>
        </row>
        <row r="1322">
          <cell r="D1322" t="str">
            <v>Pekerja / Buruh tak terlatih</v>
          </cell>
          <cell r="F1322">
            <v>0.8</v>
          </cell>
          <cell r="G1322" t="str">
            <v>Oh</v>
          </cell>
          <cell r="H1322">
            <v>24750</v>
          </cell>
          <cell r="I1322">
            <v>19800</v>
          </cell>
        </row>
        <row r="1323">
          <cell r="D1323" t="str">
            <v>Mandor</v>
          </cell>
          <cell r="F1323">
            <v>0.04</v>
          </cell>
          <cell r="G1323" t="str">
            <v>Oh</v>
          </cell>
          <cell r="H1323">
            <v>38500</v>
          </cell>
          <cell r="I1323">
            <v>1540</v>
          </cell>
        </row>
        <row r="1325">
          <cell r="D1325" t="str">
            <v>BAHAN :</v>
          </cell>
        </row>
        <row r="1326">
          <cell r="D1326" t="str">
            <v>Kayu Tahun papan ( Mauni/akasia)</v>
          </cell>
          <cell r="F1326">
            <v>1.9599999999999999E-2</v>
          </cell>
          <cell r="G1326" t="str">
            <v>M3</v>
          </cell>
          <cell r="H1326">
            <v>2700000</v>
          </cell>
          <cell r="J1326">
            <v>52920</v>
          </cell>
        </row>
        <row r="1327">
          <cell r="D1327" t="str">
            <v>Paku  biasa</v>
          </cell>
          <cell r="F1327">
            <v>0.3</v>
          </cell>
          <cell r="G1327" t="str">
            <v>Kg</v>
          </cell>
          <cell r="H1327">
            <v>12000</v>
          </cell>
          <cell r="J1327">
            <v>3600</v>
          </cell>
        </row>
        <row r="1328">
          <cell r="D1328" t="str">
            <v>Lem  ( Kayu + Tembok )</v>
          </cell>
          <cell r="F1328">
            <v>0.8</v>
          </cell>
          <cell r="G1328" t="str">
            <v>Lt</v>
          </cell>
          <cell r="H1328">
            <v>11000</v>
          </cell>
          <cell r="J1328">
            <v>8800</v>
          </cell>
        </row>
        <row r="1329">
          <cell r="D1329" t="str">
            <v xml:space="preserve">Formika </v>
          </cell>
          <cell r="F1329">
            <v>0.5</v>
          </cell>
          <cell r="G1329" t="str">
            <v>Lbr</v>
          </cell>
          <cell r="H1329">
            <v>218000</v>
          </cell>
          <cell r="J1329">
            <v>109000</v>
          </cell>
        </row>
        <row r="1330">
          <cell r="D1330" t="str">
            <v>Teakwood ( 122  X   242 ) Cm</v>
          </cell>
          <cell r="F1330">
            <v>0.5</v>
          </cell>
          <cell r="G1330" t="str">
            <v>Lbr</v>
          </cell>
          <cell r="H1330">
            <v>95000</v>
          </cell>
          <cell r="J1330">
            <v>47500</v>
          </cell>
        </row>
        <row r="1331">
          <cell r="A1331">
            <v>104</v>
          </cell>
          <cell r="I1331">
            <v>112777.5</v>
          </cell>
          <cell r="J1331">
            <v>221820</v>
          </cell>
          <cell r="K1331">
            <v>334598</v>
          </cell>
        </row>
        <row r="1333">
          <cell r="B1333">
            <v>29</v>
          </cell>
          <cell r="D1333" t="str">
            <v>1 M2 PAS.DAUN PINTU FORMIKA RANGKAP RANGKA KAYU JATI</v>
          </cell>
        </row>
        <row r="1334">
          <cell r="D1334" t="str">
            <v>TENAGA :</v>
          </cell>
        </row>
        <row r="1335">
          <cell r="D1335" t="str">
            <v>Tukang kayu</v>
          </cell>
          <cell r="F1335">
            <v>2.6</v>
          </cell>
          <cell r="G1335" t="str">
            <v>Oh</v>
          </cell>
          <cell r="H1335">
            <v>33000</v>
          </cell>
          <cell r="I1335">
            <v>85800</v>
          </cell>
        </row>
        <row r="1336">
          <cell r="D1336" t="str">
            <v xml:space="preserve">Kepala Tukang </v>
          </cell>
          <cell r="F1336">
            <v>0.26</v>
          </cell>
          <cell r="G1336" t="str">
            <v>Oh</v>
          </cell>
          <cell r="H1336">
            <v>35750</v>
          </cell>
          <cell r="I1336">
            <v>9295</v>
          </cell>
        </row>
        <row r="1337">
          <cell r="D1337" t="str">
            <v>Pekerja / Buruh tak terlatih</v>
          </cell>
          <cell r="F1337">
            <v>1</v>
          </cell>
          <cell r="G1337" t="str">
            <v>Oh</v>
          </cell>
          <cell r="H1337">
            <v>24750</v>
          </cell>
          <cell r="I1337">
            <v>24750</v>
          </cell>
        </row>
        <row r="1338">
          <cell r="D1338" t="str">
            <v>Mandor</v>
          </cell>
          <cell r="F1338">
            <v>0.05</v>
          </cell>
          <cell r="G1338" t="str">
            <v>Oh</v>
          </cell>
          <cell r="H1338">
            <v>38500</v>
          </cell>
          <cell r="I1338">
            <v>1925</v>
          </cell>
        </row>
        <row r="1340">
          <cell r="D1340" t="str">
            <v>BAHAN :</v>
          </cell>
        </row>
        <row r="1341">
          <cell r="D1341" t="str">
            <v>Kayu jati papan lokal</v>
          </cell>
          <cell r="F1341">
            <v>1.9599999999999999E-2</v>
          </cell>
          <cell r="G1341" t="str">
            <v>M3</v>
          </cell>
          <cell r="H1341">
            <v>15600000</v>
          </cell>
          <cell r="J1341">
            <v>305760</v>
          </cell>
        </row>
        <row r="1342">
          <cell r="D1342" t="str">
            <v>Paku  biasa</v>
          </cell>
          <cell r="F1342">
            <v>0.3</v>
          </cell>
          <cell r="G1342" t="str">
            <v>Kg</v>
          </cell>
          <cell r="H1342">
            <v>12000</v>
          </cell>
          <cell r="J1342">
            <v>3600</v>
          </cell>
        </row>
        <row r="1343">
          <cell r="D1343" t="str">
            <v>Lem  ( Kayu + Tembok )</v>
          </cell>
          <cell r="F1343">
            <v>1.2</v>
          </cell>
          <cell r="G1343" t="str">
            <v>Kg</v>
          </cell>
          <cell r="H1343">
            <v>11000</v>
          </cell>
          <cell r="J1343">
            <v>13200</v>
          </cell>
        </row>
        <row r="1344">
          <cell r="D1344" t="str">
            <v>Teakwood ( 122  X   242 ) Cm</v>
          </cell>
          <cell r="F1344">
            <v>1</v>
          </cell>
          <cell r="G1344" t="str">
            <v>Lbr</v>
          </cell>
          <cell r="H1344">
            <v>95000</v>
          </cell>
          <cell r="J1344">
            <v>95000</v>
          </cell>
        </row>
        <row r="1345">
          <cell r="D1345" t="str">
            <v xml:space="preserve">Formika </v>
          </cell>
          <cell r="F1345">
            <v>1</v>
          </cell>
          <cell r="G1345" t="str">
            <v>Lbr</v>
          </cell>
          <cell r="H1345">
            <v>218000</v>
          </cell>
          <cell r="J1345">
            <v>218000</v>
          </cell>
        </row>
        <row r="1346">
          <cell r="A1346">
            <v>105</v>
          </cell>
          <cell r="I1346">
            <v>121770</v>
          </cell>
          <cell r="J1346">
            <v>635560</v>
          </cell>
          <cell r="K1346">
            <v>757330</v>
          </cell>
        </row>
        <row r="1347">
          <cell r="B1347">
            <v>30</v>
          </cell>
          <cell r="D1347" t="str">
            <v>1 M2 PAS.DAUN PINTU FORMIKA RANGKAP RANGKA KAYU KAMPER</v>
          </cell>
        </row>
        <row r="1348">
          <cell r="D1348" t="str">
            <v>TENAGA :</v>
          </cell>
        </row>
        <row r="1349">
          <cell r="D1349" t="str">
            <v>Tukang kayu</v>
          </cell>
          <cell r="F1349">
            <v>2.6</v>
          </cell>
          <cell r="G1349" t="str">
            <v>Oh</v>
          </cell>
          <cell r="H1349">
            <v>33000</v>
          </cell>
          <cell r="I1349">
            <v>85800</v>
          </cell>
        </row>
        <row r="1350">
          <cell r="D1350" t="str">
            <v xml:space="preserve">Kepala Tukang </v>
          </cell>
          <cell r="F1350">
            <v>0.26</v>
          </cell>
          <cell r="G1350" t="str">
            <v>Oh</v>
          </cell>
          <cell r="H1350">
            <v>35750</v>
          </cell>
          <cell r="I1350">
            <v>9295</v>
          </cell>
        </row>
        <row r="1351">
          <cell r="D1351" t="str">
            <v>Pekerja / Buruh tak terlatih</v>
          </cell>
          <cell r="F1351">
            <v>1</v>
          </cell>
          <cell r="G1351" t="str">
            <v>Oh</v>
          </cell>
          <cell r="H1351">
            <v>24750</v>
          </cell>
          <cell r="I1351">
            <v>24750</v>
          </cell>
        </row>
        <row r="1352">
          <cell r="D1352" t="str">
            <v>Mandor</v>
          </cell>
          <cell r="F1352">
            <v>0.05</v>
          </cell>
          <cell r="G1352" t="str">
            <v>Oh</v>
          </cell>
          <cell r="H1352">
            <v>38500</v>
          </cell>
          <cell r="I1352">
            <v>1925</v>
          </cell>
        </row>
        <row r="1354">
          <cell r="D1354" t="str">
            <v>BAHAN :</v>
          </cell>
        </row>
        <row r="1355">
          <cell r="D1355" t="str">
            <v>Kayu Kamper papan</v>
          </cell>
          <cell r="F1355">
            <v>1.9599999999999999E-2</v>
          </cell>
          <cell r="G1355" t="str">
            <v>M3</v>
          </cell>
          <cell r="H1355">
            <v>10800000</v>
          </cell>
          <cell r="J1355">
            <v>211680</v>
          </cell>
        </row>
        <row r="1356">
          <cell r="D1356" t="str">
            <v>Paku  biasa</v>
          </cell>
          <cell r="F1356">
            <v>0.3</v>
          </cell>
          <cell r="G1356" t="str">
            <v>Kg</v>
          </cell>
          <cell r="H1356">
            <v>12000</v>
          </cell>
          <cell r="J1356">
            <v>3600</v>
          </cell>
        </row>
        <row r="1357">
          <cell r="D1357" t="str">
            <v>Lem  ( Kayu + Tembok )</v>
          </cell>
          <cell r="F1357">
            <v>1.2</v>
          </cell>
          <cell r="G1357" t="str">
            <v>Kg</v>
          </cell>
          <cell r="H1357">
            <v>11000</v>
          </cell>
          <cell r="J1357">
            <v>13200</v>
          </cell>
        </row>
        <row r="1358">
          <cell r="D1358" t="str">
            <v>Teakwood ( 122  X   242 ) Cm</v>
          </cell>
          <cell r="F1358">
            <v>1</v>
          </cell>
          <cell r="G1358" t="str">
            <v>Lbr</v>
          </cell>
          <cell r="H1358">
            <v>95000</v>
          </cell>
          <cell r="J1358">
            <v>95000</v>
          </cell>
        </row>
        <row r="1359">
          <cell r="D1359" t="str">
            <v xml:space="preserve">Formika </v>
          </cell>
          <cell r="F1359">
            <v>1</v>
          </cell>
          <cell r="G1359" t="str">
            <v>Lbr</v>
          </cell>
          <cell r="H1359">
            <v>218000</v>
          </cell>
          <cell r="J1359">
            <v>218000</v>
          </cell>
        </row>
        <row r="1360">
          <cell r="A1360">
            <v>106</v>
          </cell>
          <cell r="I1360">
            <v>121770</v>
          </cell>
          <cell r="J1360">
            <v>541480</v>
          </cell>
          <cell r="K1360">
            <v>663250</v>
          </cell>
        </row>
        <row r="1361">
          <cell r="B1361">
            <v>31</v>
          </cell>
          <cell r="D1361" t="str">
            <v>1 M2 PAS.DAUN PINTU FORMIKA RANGKAP RANGKA KAYU TAHUN</v>
          </cell>
        </row>
        <row r="1362">
          <cell r="D1362" t="str">
            <v>TENAGA :</v>
          </cell>
        </row>
        <row r="1363">
          <cell r="D1363" t="str">
            <v>Tukang kayu</v>
          </cell>
          <cell r="F1363">
            <v>2.6</v>
          </cell>
          <cell r="G1363" t="str">
            <v>Oh</v>
          </cell>
          <cell r="H1363">
            <v>33000</v>
          </cell>
          <cell r="I1363">
            <v>85800</v>
          </cell>
        </row>
        <row r="1364">
          <cell r="D1364" t="str">
            <v xml:space="preserve">Kepala Tukang </v>
          </cell>
          <cell r="F1364">
            <v>0.26</v>
          </cell>
          <cell r="G1364" t="str">
            <v>Oh</v>
          </cell>
          <cell r="H1364">
            <v>35750</v>
          </cell>
          <cell r="I1364">
            <v>9295</v>
          </cell>
        </row>
        <row r="1365">
          <cell r="D1365" t="str">
            <v>Pekerja / Buruh tak terlatih</v>
          </cell>
          <cell r="F1365">
            <v>1</v>
          </cell>
          <cell r="G1365" t="str">
            <v>Oh</v>
          </cell>
          <cell r="H1365">
            <v>24750</v>
          </cell>
          <cell r="I1365">
            <v>24750</v>
          </cell>
        </row>
        <row r="1366">
          <cell r="D1366" t="str">
            <v>Mandor</v>
          </cell>
          <cell r="F1366">
            <v>0.05</v>
          </cell>
          <cell r="G1366" t="str">
            <v>Oh</v>
          </cell>
          <cell r="H1366">
            <v>38500</v>
          </cell>
          <cell r="I1366">
            <v>1925</v>
          </cell>
        </row>
        <row r="1368">
          <cell r="D1368" t="str">
            <v>BAHAN :</v>
          </cell>
        </row>
        <row r="1369">
          <cell r="D1369" t="str">
            <v>Kayu Tahun papan ( Mauni/akasia)</v>
          </cell>
          <cell r="F1369">
            <v>1.9599999999999999E-2</v>
          </cell>
          <cell r="G1369" t="str">
            <v>M3</v>
          </cell>
          <cell r="H1369">
            <v>2700000</v>
          </cell>
          <cell r="J1369">
            <v>52920</v>
          </cell>
        </row>
        <row r="1370">
          <cell r="D1370" t="str">
            <v>Paku  biasa</v>
          </cell>
          <cell r="F1370">
            <v>0.3</v>
          </cell>
          <cell r="G1370" t="str">
            <v>Kg</v>
          </cell>
          <cell r="H1370">
            <v>12000</v>
          </cell>
          <cell r="J1370">
            <v>3600</v>
          </cell>
        </row>
        <row r="1371">
          <cell r="D1371" t="str">
            <v>Lem  ( Kayu + Tembok )</v>
          </cell>
          <cell r="F1371">
            <v>1.2</v>
          </cell>
          <cell r="G1371" t="str">
            <v>Kg</v>
          </cell>
          <cell r="H1371">
            <v>11000</v>
          </cell>
          <cell r="J1371">
            <v>13200</v>
          </cell>
        </row>
        <row r="1372">
          <cell r="D1372" t="str">
            <v>Teakwood ( 122  X   242 ) Cm</v>
          </cell>
          <cell r="F1372">
            <v>1</v>
          </cell>
          <cell r="G1372" t="str">
            <v>Lbr</v>
          </cell>
          <cell r="H1372">
            <v>95000</v>
          </cell>
          <cell r="J1372">
            <v>95000</v>
          </cell>
        </row>
        <row r="1373">
          <cell r="D1373" t="str">
            <v xml:space="preserve">Formika </v>
          </cell>
          <cell r="F1373">
            <v>1</v>
          </cell>
          <cell r="G1373" t="str">
            <v>Lbr</v>
          </cell>
          <cell r="H1373">
            <v>218000</v>
          </cell>
          <cell r="J1373">
            <v>218000</v>
          </cell>
        </row>
        <row r="1374">
          <cell r="A1374">
            <v>107</v>
          </cell>
          <cell r="I1374">
            <v>121770</v>
          </cell>
          <cell r="J1374">
            <v>382720</v>
          </cell>
          <cell r="K1374">
            <v>504490</v>
          </cell>
        </row>
        <row r="1375">
          <cell r="B1375">
            <v>32</v>
          </cell>
          <cell r="D1375" t="str">
            <v>1 M2  PASANG  JALUSI</v>
          </cell>
        </row>
        <row r="1376">
          <cell r="D1376" t="str">
            <v>TENAGA :</v>
          </cell>
        </row>
        <row r="1377">
          <cell r="D1377" t="str">
            <v>Tukang kayu</v>
          </cell>
          <cell r="F1377">
            <v>3.0059999999999998</v>
          </cell>
          <cell r="G1377" t="str">
            <v>Oh</v>
          </cell>
          <cell r="H1377">
            <v>33000</v>
          </cell>
          <cell r="I1377">
            <v>99198</v>
          </cell>
        </row>
        <row r="1378">
          <cell r="D1378" t="str">
            <v xml:space="preserve">Kepala Tukang </v>
          </cell>
          <cell r="F1378">
            <v>0.03</v>
          </cell>
          <cell r="G1378" t="str">
            <v>Oh</v>
          </cell>
          <cell r="H1378">
            <v>35750</v>
          </cell>
          <cell r="I1378">
            <v>1072.5</v>
          </cell>
        </row>
        <row r="1379">
          <cell r="D1379" t="str">
            <v>Pekerja / Buruh tak terlatih</v>
          </cell>
          <cell r="F1379">
            <v>0.98199999999999998</v>
          </cell>
          <cell r="G1379" t="str">
            <v>Oh</v>
          </cell>
          <cell r="H1379">
            <v>24750</v>
          </cell>
          <cell r="I1379">
            <v>24304.5</v>
          </cell>
        </row>
        <row r="1380">
          <cell r="D1380" t="str">
            <v>Mandor</v>
          </cell>
          <cell r="F1380">
            <v>4.9000000000000002E-2</v>
          </cell>
          <cell r="G1380" t="str">
            <v>Oh</v>
          </cell>
          <cell r="H1380">
            <v>38500</v>
          </cell>
          <cell r="I1380">
            <v>1886.5</v>
          </cell>
        </row>
        <row r="1382">
          <cell r="D1382" t="str">
            <v>BAHAN :</v>
          </cell>
        </row>
        <row r="1383">
          <cell r="D1383" t="str">
            <v>Kayu Balau Papan</v>
          </cell>
          <cell r="F1383">
            <v>3.6999999999999998E-2</v>
          </cell>
          <cell r="G1383" t="str">
            <v>M3</v>
          </cell>
          <cell r="H1383">
            <v>9900000</v>
          </cell>
          <cell r="J1383">
            <v>366300</v>
          </cell>
        </row>
        <row r="1384">
          <cell r="A1384">
            <v>108</v>
          </cell>
          <cell r="E1384" t="str">
            <v>UPAH  DIAMBIL  1/2</v>
          </cell>
          <cell r="I1384">
            <v>63230.75</v>
          </cell>
          <cell r="J1384">
            <v>366300</v>
          </cell>
          <cell r="K1384">
            <v>429531</v>
          </cell>
        </row>
        <row r="1386">
          <cell r="D1386" t="str">
            <v>Kayu jati papan lokal</v>
          </cell>
          <cell r="F1386">
            <v>3.6999999999999998E-2</v>
          </cell>
          <cell r="G1386" t="str">
            <v>M3</v>
          </cell>
          <cell r="H1386">
            <v>15600000</v>
          </cell>
          <cell r="J1386">
            <v>577200</v>
          </cell>
        </row>
        <row r="1387">
          <cell r="A1387">
            <v>109</v>
          </cell>
          <cell r="E1387" t="str">
            <v>UPAH  DIAMBIL  1/2</v>
          </cell>
          <cell r="I1387">
            <v>63230.75</v>
          </cell>
          <cell r="J1387">
            <v>577200</v>
          </cell>
          <cell r="K1387">
            <v>640431</v>
          </cell>
        </row>
        <row r="1389">
          <cell r="D1389" t="str">
            <v>Kayu Kamper papan</v>
          </cell>
          <cell r="F1389">
            <v>3.6999999999999998E-2</v>
          </cell>
          <cell r="G1389" t="str">
            <v>M3</v>
          </cell>
          <cell r="H1389">
            <v>10800000</v>
          </cell>
          <cell r="J1389">
            <v>399600</v>
          </cell>
        </row>
        <row r="1390">
          <cell r="A1390">
            <v>110</v>
          </cell>
          <cell r="E1390" t="str">
            <v>UPAH  DIAMBIL  1/2</v>
          </cell>
          <cell r="I1390">
            <v>63230.75</v>
          </cell>
          <cell r="J1390">
            <v>399600</v>
          </cell>
          <cell r="K1390">
            <v>462831</v>
          </cell>
        </row>
        <row r="1392">
          <cell r="D1392" t="str">
            <v>Kayu Kruing Papan</v>
          </cell>
          <cell r="F1392">
            <v>3.6999999999999998E-2</v>
          </cell>
          <cell r="G1392" t="str">
            <v>M3</v>
          </cell>
          <cell r="H1392">
            <v>6300000</v>
          </cell>
          <cell r="J1392">
            <v>233100</v>
          </cell>
        </row>
        <row r="1393">
          <cell r="A1393">
            <v>111</v>
          </cell>
          <cell r="E1393" t="str">
            <v>UPAH  DIAMBIL  1/2</v>
          </cell>
          <cell r="I1393">
            <v>63230.75</v>
          </cell>
          <cell r="J1393">
            <v>233100</v>
          </cell>
          <cell r="K1393">
            <v>296331</v>
          </cell>
        </row>
        <row r="1395">
          <cell r="B1395" t="str">
            <v>VII.</v>
          </cell>
          <cell r="D1395" t="str">
            <v>PEKERJAAN  KUDA - KUDA</v>
          </cell>
        </row>
        <row r="1397">
          <cell r="B1397">
            <v>1</v>
          </cell>
          <cell r="D1397" t="str">
            <v xml:space="preserve">1 M3 PAS.KONSTRUKSI KUDA - KUDA KAYU JATI  </v>
          </cell>
        </row>
        <row r="1398">
          <cell r="D1398" t="str">
            <v>TENAGA :</v>
          </cell>
        </row>
        <row r="1399">
          <cell r="D1399" t="str">
            <v>Tukang kayu</v>
          </cell>
          <cell r="F1399">
            <v>12</v>
          </cell>
          <cell r="G1399" t="str">
            <v>Oh</v>
          </cell>
          <cell r="H1399">
            <v>33000</v>
          </cell>
          <cell r="I1399">
            <v>396000</v>
          </cell>
        </row>
        <row r="1400">
          <cell r="D1400" t="str">
            <v xml:space="preserve">Kepala Tukang </v>
          </cell>
          <cell r="F1400">
            <v>1.2</v>
          </cell>
          <cell r="G1400" t="str">
            <v>Oh</v>
          </cell>
          <cell r="H1400">
            <v>35750</v>
          </cell>
          <cell r="I1400">
            <v>42900</v>
          </cell>
        </row>
        <row r="1401">
          <cell r="D1401" t="str">
            <v>Pekerja / Buruh tak terlatih</v>
          </cell>
          <cell r="F1401">
            <v>4</v>
          </cell>
          <cell r="G1401" t="str">
            <v>Oh</v>
          </cell>
          <cell r="H1401">
            <v>24750</v>
          </cell>
          <cell r="I1401">
            <v>99000</v>
          </cell>
        </row>
        <row r="1402">
          <cell r="D1402" t="str">
            <v>Mandor</v>
          </cell>
          <cell r="F1402">
            <v>0.2</v>
          </cell>
          <cell r="G1402" t="str">
            <v>Oh</v>
          </cell>
          <cell r="H1402">
            <v>38500</v>
          </cell>
          <cell r="I1402">
            <v>7700</v>
          </cell>
        </row>
        <row r="1403">
          <cell r="D1403" t="str">
            <v>BAHAN :</v>
          </cell>
        </row>
        <row r="1404">
          <cell r="D1404" t="str">
            <v xml:space="preserve"> Kayu Jati Balok Lokal, kualitas baik</v>
          </cell>
          <cell r="F1404">
            <v>1.1000000000000001</v>
          </cell>
          <cell r="G1404" t="str">
            <v>M3</v>
          </cell>
          <cell r="H1404">
            <v>14000000</v>
          </cell>
          <cell r="J1404">
            <v>15400000.000000002</v>
          </cell>
        </row>
        <row r="1405">
          <cell r="D1405" t="str">
            <v>Besi Beugel/Baut</v>
          </cell>
          <cell r="F1405">
            <v>15.8</v>
          </cell>
          <cell r="G1405" t="str">
            <v>Kg</v>
          </cell>
          <cell r="H1405">
            <v>9500</v>
          </cell>
          <cell r="J1405">
            <v>150100</v>
          </cell>
        </row>
        <row r="1406">
          <cell r="A1406">
            <v>112</v>
          </cell>
          <cell r="I1406">
            <v>545600</v>
          </cell>
          <cell r="J1406">
            <v>15550100.000000002</v>
          </cell>
          <cell r="K1406">
            <v>16095700</v>
          </cell>
        </row>
        <row r="1407">
          <cell r="D1407" t="str">
            <v>UNTUK PAS. GORDING  UPAH  DIAMBIL  1/2</v>
          </cell>
        </row>
        <row r="1408">
          <cell r="D1408" t="str">
            <v>Upah</v>
          </cell>
          <cell r="I1408">
            <v>272800</v>
          </cell>
        </row>
        <row r="1409">
          <cell r="D1409" t="str">
            <v>Bahan</v>
          </cell>
          <cell r="J1409">
            <v>15550100.000000002</v>
          </cell>
        </row>
        <row r="1410">
          <cell r="A1410">
            <v>113</v>
          </cell>
          <cell r="I1410">
            <v>272800</v>
          </cell>
          <cell r="J1410">
            <v>15550100.000000002</v>
          </cell>
          <cell r="K1410">
            <v>15822900</v>
          </cell>
        </row>
        <row r="1411">
          <cell r="B1411">
            <v>2</v>
          </cell>
          <cell r="D1411" t="str">
            <v>1 M3 PAS. KONSTRUKSI KUDA - KUDA KAYU BALAU</v>
          </cell>
        </row>
        <row r="1412">
          <cell r="D1412" t="str">
            <v>TENAGA :</v>
          </cell>
        </row>
        <row r="1413">
          <cell r="D1413" t="str">
            <v>Tukang kayu</v>
          </cell>
          <cell r="F1413">
            <v>12</v>
          </cell>
          <cell r="G1413" t="str">
            <v>Oh</v>
          </cell>
          <cell r="H1413">
            <v>33000</v>
          </cell>
          <cell r="I1413">
            <v>396000</v>
          </cell>
        </row>
        <row r="1414">
          <cell r="D1414" t="str">
            <v xml:space="preserve">Kepala Tukang </v>
          </cell>
          <cell r="F1414">
            <v>1.2</v>
          </cell>
          <cell r="G1414" t="str">
            <v>Oh</v>
          </cell>
          <cell r="H1414">
            <v>35750</v>
          </cell>
          <cell r="I1414">
            <v>42900</v>
          </cell>
        </row>
        <row r="1415">
          <cell r="D1415" t="str">
            <v>Pekerja / Buruh tak terlatih</v>
          </cell>
          <cell r="F1415">
            <v>4</v>
          </cell>
          <cell r="G1415" t="str">
            <v>Oh</v>
          </cell>
          <cell r="H1415">
            <v>24750</v>
          </cell>
          <cell r="I1415">
            <v>99000</v>
          </cell>
        </row>
        <row r="1416">
          <cell r="D1416" t="str">
            <v>Mandor</v>
          </cell>
          <cell r="F1416">
            <v>0.2</v>
          </cell>
          <cell r="G1416" t="str">
            <v>Oh</v>
          </cell>
          <cell r="H1416">
            <v>38500</v>
          </cell>
          <cell r="I1416">
            <v>7700</v>
          </cell>
        </row>
        <row r="1417">
          <cell r="D1417" t="str">
            <v>BAHAN :</v>
          </cell>
        </row>
        <row r="1418">
          <cell r="D1418" t="str">
            <v xml:space="preserve"> Kayu Balau Balok</v>
          </cell>
          <cell r="F1418">
            <v>1.1000000000000001</v>
          </cell>
          <cell r="G1418" t="str">
            <v>M3</v>
          </cell>
          <cell r="H1418">
            <v>8650000</v>
          </cell>
          <cell r="J1418">
            <v>9515000</v>
          </cell>
        </row>
        <row r="1419">
          <cell r="D1419" t="str">
            <v>Besi Beugel/Baut</v>
          </cell>
          <cell r="F1419">
            <v>15.8</v>
          </cell>
          <cell r="G1419" t="str">
            <v>Kg</v>
          </cell>
          <cell r="H1419">
            <v>9500</v>
          </cell>
          <cell r="J1419">
            <v>150100</v>
          </cell>
        </row>
        <row r="1420">
          <cell r="A1420">
            <v>114</v>
          </cell>
          <cell r="I1420">
            <v>545600</v>
          </cell>
          <cell r="J1420">
            <v>9665100</v>
          </cell>
          <cell r="K1420">
            <v>10210700</v>
          </cell>
        </row>
        <row r="1421">
          <cell r="D1421" t="str">
            <v>UNTUK PAS. GORDING  UPAH  DIAMBIL  1/2</v>
          </cell>
        </row>
        <row r="1422">
          <cell r="D1422" t="str">
            <v>Upah</v>
          </cell>
          <cell r="I1422">
            <v>272800</v>
          </cell>
        </row>
        <row r="1423">
          <cell r="D1423" t="str">
            <v>Bahan</v>
          </cell>
          <cell r="J1423">
            <v>9665100</v>
          </cell>
        </row>
        <row r="1424">
          <cell r="A1424">
            <v>115</v>
          </cell>
          <cell r="I1424">
            <v>272800</v>
          </cell>
          <cell r="J1424">
            <v>9665100</v>
          </cell>
          <cell r="K1424">
            <v>9937900</v>
          </cell>
        </row>
        <row r="1426">
          <cell r="B1426">
            <v>3</v>
          </cell>
          <cell r="D1426" t="str">
            <v>1 M3 PAS. KONSTRUKSI KUDA - KUDA KAYU KRUING</v>
          </cell>
        </row>
        <row r="1427">
          <cell r="D1427" t="str">
            <v>TENAGA :</v>
          </cell>
        </row>
        <row r="1428">
          <cell r="D1428" t="str">
            <v>Tukang kayu</v>
          </cell>
          <cell r="F1428">
            <v>12</v>
          </cell>
          <cell r="G1428" t="str">
            <v>Oh</v>
          </cell>
          <cell r="H1428">
            <v>33000</v>
          </cell>
          <cell r="I1428">
            <v>396000</v>
          </cell>
        </row>
        <row r="1429">
          <cell r="D1429" t="str">
            <v xml:space="preserve">Kepala Tukang </v>
          </cell>
          <cell r="F1429">
            <v>1.2</v>
          </cell>
          <cell r="G1429" t="str">
            <v>Oh</v>
          </cell>
          <cell r="H1429">
            <v>35750</v>
          </cell>
          <cell r="I1429">
            <v>42900</v>
          </cell>
        </row>
        <row r="1430">
          <cell r="D1430" t="str">
            <v>Pekerja / Buruh tak terlatih</v>
          </cell>
          <cell r="F1430">
            <v>4</v>
          </cell>
          <cell r="G1430" t="str">
            <v>Oh</v>
          </cell>
          <cell r="H1430">
            <v>24750</v>
          </cell>
          <cell r="I1430">
            <v>99000</v>
          </cell>
        </row>
        <row r="1431">
          <cell r="D1431" t="str">
            <v>Mandor</v>
          </cell>
          <cell r="F1431">
            <v>0.2</v>
          </cell>
          <cell r="G1431" t="str">
            <v>Oh</v>
          </cell>
          <cell r="H1431">
            <v>38500</v>
          </cell>
          <cell r="I1431">
            <v>7700</v>
          </cell>
        </row>
        <row r="1432">
          <cell r="D1432" t="str">
            <v>BAHAN :</v>
          </cell>
        </row>
        <row r="1433">
          <cell r="D1433" t="str">
            <v xml:space="preserve"> Kayu Kruing Balok</v>
          </cell>
          <cell r="F1433">
            <v>1.1000000000000001</v>
          </cell>
          <cell r="G1433" t="str">
            <v>M3</v>
          </cell>
          <cell r="H1433">
            <v>5400000</v>
          </cell>
          <cell r="J1433">
            <v>5940000.0000000009</v>
          </cell>
        </row>
        <row r="1434">
          <cell r="D1434" t="str">
            <v>Besi Beugel/Baut</v>
          </cell>
          <cell r="F1434">
            <v>15.8</v>
          </cell>
          <cell r="G1434" t="str">
            <v>Kg</v>
          </cell>
          <cell r="H1434">
            <v>9500</v>
          </cell>
          <cell r="J1434">
            <v>150100</v>
          </cell>
        </row>
        <row r="1435">
          <cell r="A1435">
            <v>116</v>
          </cell>
          <cell r="I1435">
            <v>545600</v>
          </cell>
          <cell r="J1435">
            <v>6090100.0000000009</v>
          </cell>
          <cell r="K1435">
            <v>6635700</v>
          </cell>
        </row>
        <row r="1436">
          <cell r="D1436" t="str">
            <v>UNTUK PAS. GORDING  UPAH  DIAMBIL  1/2</v>
          </cell>
        </row>
        <row r="1437">
          <cell r="D1437" t="str">
            <v>Upah</v>
          </cell>
          <cell r="I1437">
            <v>272800</v>
          </cell>
        </row>
        <row r="1438">
          <cell r="D1438" t="str">
            <v>Bahan</v>
          </cell>
          <cell r="J1438">
            <v>6090100.0000000009</v>
          </cell>
        </row>
        <row r="1439">
          <cell r="A1439">
            <v>117</v>
          </cell>
          <cell r="I1439">
            <v>272800</v>
          </cell>
          <cell r="J1439">
            <v>6090100.0000000009</v>
          </cell>
          <cell r="K1439">
            <v>6362900</v>
          </cell>
        </row>
        <row r="1440">
          <cell r="B1440">
            <v>4</v>
          </cell>
          <cell r="D1440" t="str">
            <v>1 M3 PAS. KONSTRUKSI KUDA - KUDA KAYU MERANTI</v>
          </cell>
        </row>
        <row r="1441">
          <cell r="D1441" t="str">
            <v>TENAGA :</v>
          </cell>
        </row>
        <row r="1442">
          <cell r="D1442" t="str">
            <v>Tukang kayu</v>
          </cell>
          <cell r="F1442">
            <v>12</v>
          </cell>
          <cell r="G1442" t="str">
            <v>Oh</v>
          </cell>
          <cell r="H1442">
            <v>33000</v>
          </cell>
          <cell r="I1442">
            <v>396000</v>
          </cell>
        </row>
        <row r="1443">
          <cell r="D1443" t="str">
            <v xml:space="preserve">Kepala Tukang </v>
          </cell>
          <cell r="F1443">
            <v>1.2</v>
          </cell>
          <cell r="G1443" t="str">
            <v>Oh</v>
          </cell>
          <cell r="H1443">
            <v>35750</v>
          </cell>
          <cell r="I1443">
            <v>42900</v>
          </cell>
        </row>
        <row r="1444">
          <cell r="D1444" t="str">
            <v>Pekerja / Buruh tak terlatih</v>
          </cell>
          <cell r="F1444">
            <v>4</v>
          </cell>
          <cell r="G1444" t="str">
            <v>Oh</v>
          </cell>
          <cell r="H1444">
            <v>24750</v>
          </cell>
          <cell r="I1444">
            <v>99000</v>
          </cell>
        </row>
        <row r="1445">
          <cell r="D1445" t="str">
            <v>Mandor</v>
          </cell>
          <cell r="F1445">
            <v>0.2</v>
          </cell>
          <cell r="G1445" t="str">
            <v>Oh</v>
          </cell>
          <cell r="H1445">
            <v>38500</v>
          </cell>
          <cell r="I1445">
            <v>7700</v>
          </cell>
        </row>
        <row r="1446">
          <cell r="D1446" t="str">
            <v>BAHAN :</v>
          </cell>
        </row>
        <row r="1447">
          <cell r="D1447" t="str">
            <v xml:space="preserve"> Kayu Meranti Balok</v>
          </cell>
          <cell r="F1447">
            <v>1.1000000000000001</v>
          </cell>
          <cell r="G1447" t="str">
            <v>M3</v>
          </cell>
          <cell r="H1447">
            <v>5000000</v>
          </cell>
          <cell r="J1447">
            <v>5500000</v>
          </cell>
        </row>
        <row r="1448">
          <cell r="D1448" t="str">
            <v>Besi Beugel/Baut</v>
          </cell>
          <cell r="F1448">
            <v>15.8</v>
          </cell>
          <cell r="G1448" t="str">
            <v>Kg</v>
          </cell>
          <cell r="H1448">
            <v>9500</v>
          </cell>
          <cell r="J1448">
            <v>150100</v>
          </cell>
        </row>
        <row r="1449">
          <cell r="A1449">
            <v>118</v>
          </cell>
          <cell r="I1449">
            <v>545600</v>
          </cell>
          <cell r="J1449">
            <v>5650100</v>
          </cell>
          <cell r="K1449">
            <v>6195700</v>
          </cell>
        </row>
        <row r="1450">
          <cell r="D1450" t="str">
            <v>UNTUK PAS. GORDING  UPAH  DIAMBIL  1/2</v>
          </cell>
        </row>
        <row r="1451">
          <cell r="D1451" t="str">
            <v>Upah</v>
          </cell>
          <cell r="I1451">
            <v>272800</v>
          </cell>
        </row>
        <row r="1452">
          <cell r="D1452" t="str">
            <v>Bahan</v>
          </cell>
          <cell r="J1452">
            <v>5650100</v>
          </cell>
        </row>
        <row r="1453">
          <cell r="A1453">
            <v>119</v>
          </cell>
          <cell r="I1453">
            <v>272800</v>
          </cell>
          <cell r="J1453">
            <v>5650100</v>
          </cell>
          <cell r="K1453">
            <v>5922900</v>
          </cell>
        </row>
        <row r="1455">
          <cell r="B1455">
            <v>5</v>
          </cell>
          <cell r="D1455" t="str">
            <v>1 M3 PAS. KONSTRUKSI KUDA - KUDA KAYU TAHUN</v>
          </cell>
        </row>
        <row r="1456">
          <cell r="D1456" t="str">
            <v>TENAGA :</v>
          </cell>
        </row>
        <row r="1457">
          <cell r="D1457" t="str">
            <v>Tukang kayu</v>
          </cell>
          <cell r="F1457">
            <v>12</v>
          </cell>
          <cell r="G1457" t="str">
            <v>Oh</v>
          </cell>
          <cell r="H1457">
            <v>33000</v>
          </cell>
          <cell r="I1457">
            <v>396000</v>
          </cell>
        </row>
        <row r="1458">
          <cell r="D1458" t="str">
            <v xml:space="preserve">Kepala Tukang </v>
          </cell>
          <cell r="F1458">
            <v>1.2</v>
          </cell>
          <cell r="G1458" t="str">
            <v>Oh</v>
          </cell>
          <cell r="H1458">
            <v>35750</v>
          </cell>
          <cell r="I1458">
            <v>42900</v>
          </cell>
        </row>
        <row r="1459">
          <cell r="D1459" t="str">
            <v>Pekerja / Buruh tak terlatih</v>
          </cell>
          <cell r="F1459">
            <v>4</v>
          </cell>
          <cell r="G1459" t="str">
            <v>Oh</v>
          </cell>
          <cell r="H1459">
            <v>24750</v>
          </cell>
          <cell r="I1459">
            <v>99000</v>
          </cell>
        </row>
        <row r="1460">
          <cell r="D1460" t="str">
            <v>Mandor</v>
          </cell>
          <cell r="F1460">
            <v>0.2</v>
          </cell>
          <cell r="G1460" t="str">
            <v>Oh</v>
          </cell>
          <cell r="H1460">
            <v>38500</v>
          </cell>
          <cell r="I1460">
            <v>7700</v>
          </cell>
        </row>
        <row r="1461">
          <cell r="D1461" t="str">
            <v>BAHAN :</v>
          </cell>
        </row>
        <row r="1462">
          <cell r="D1462" t="str">
            <v>Balok Kayu Tahun ( Mauni/ Akasia )</v>
          </cell>
          <cell r="F1462">
            <v>1.1000000000000001</v>
          </cell>
          <cell r="G1462" t="str">
            <v>M3</v>
          </cell>
          <cell r="H1462">
            <v>2700000</v>
          </cell>
          <cell r="J1462">
            <v>2970000.0000000005</v>
          </cell>
        </row>
        <row r="1463">
          <cell r="D1463" t="str">
            <v>Besi Beugel/Baut</v>
          </cell>
          <cell r="F1463">
            <v>15.8</v>
          </cell>
          <cell r="G1463" t="str">
            <v>Kg</v>
          </cell>
          <cell r="H1463">
            <v>9500</v>
          </cell>
          <cell r="J1463">
            <v>150100</v>
          </cell>
        </row>
        <row r="1464">
          <cell r="A1464">
            <v>120</v>
          </cell>
          <cell r="I1464">
            <v>545600</v>
          </cell>
          <cell r="J1464">
            <v>3120100.0000000005</v>
          </cell>
          <cell r="K1464">
            <v>3665700</v>
          </cell>
        </row>
        <row r="1465">
          <cell r="D1465" t="str">
            <v>UNTUK PAS. GORDING  UPAH  DIAMBIL  1/2</v>
          </cell>
        </row>
        <row r="1466">
          <cell r="D1466" t="str">
            <v>Upah</v>
          </cell>
          <cell r="I1466">
            <v>272800</v>
          </cell>
        </row>
        <row r="1467">
          <cell r="D1467" t="str">
            <v>Bahan</v>
          </cell>
          <cell r="J1467">
            <v>3120100.0000000005</v>
          </cell>
        </row>
        <row r="1468">
          <cell r="A1468">
            <v>121</v>
          </cell>
          <cell r="I1468">
            <v>272800</v>
          </cell>
          <cell r="J1468">
            <v>3120100.0000000005</v>
          </cell>
          <cell r="K1468">
            <v>3392900</v>
          </cell>
        </row>
        <row r="1470">
          <cell r="B1470" t="str">
            <v>VIII.</v>
          </cell>
          <cell r="D1470" t="str">
            <v>PASANG  KASO  +  RENG  ATAP</v>
          </cell>
        </row>
        <row r="1472">
          <cell r="B1472">
            <v>1</v>
          </cell>
          <cell r="D1472" t="str">
            <v>1 M2 PAS. KASO  + RENG  KAYU ( JATI + JATI )  UNTUK GENTENG KODOK/PRES</v>
          </cell>
        </row>
        <row r="1473">
          <cell r="D1473" t="str">
            <v>TENAGA :</v>
          </cell>
        </row>
        <row r="1474">
          <cell r="D1474" t="str">
            <v>Tukang kayu</v>
          </cell>
          <cell r="F1474">
            <v>0.1</v>
          </cell>
          <cell r="G1474" t="str">
            <v>Oh</v>
          </cell>
          <cell r="H1474">
            <v>33000</v>
          </cell>
          <cell r="I1474">
            <v>3300</v>
          </cell>
        </row>
        <row r="1475">
          <cell r="D1475" t="str">
            <v xml:space="preserve">Kepala Tukang </v>
          </cell>
          <cell r="F1475">
            <v>0.01</v>
          </cell>
          <cell r="G1475" t="str">
            <v>Oh</v>
          </cell>
          <cell r="H1475">
            <v>35750</v>
          </cell>
          <cell r="I1475">
            <v>357.5</v>
          </cell>
        </row>
        <row r="1476">
          <cell r="D1476" t="str">
            <v>Pekerja / Buruh tak terlatih</v>
          </cell>
          <cell r="F1476">
            <v>0.1</v>
          </cell>
          <cell r="G1476" t="str">
            <v>Oh</v>
          </cell>
          <cell r="H1476">
            <v>24750</v>
          </cell>
          <cell r="I1476">
            <v>2475</v>
          </cell>
        </row>
        <row r="1477">
          <cell r="D1477" t="str">
            <v>Mandor</v>
          </cell>
          <cell r="F1477">
            <v>5.0000000000000001E-3</v>
          </cell>
          <cell r="G1477" t="str">
            <v>Oh</v>
          </cell>
          <cell r="H1477">
            <v>38500</v>
          </cell>
          <cell r="I1477">
            <v>192.5</v>
          </cell>
        </row>
        <row r="1478">
          <cell r="D1478" t="str">
            <v>BAHAN :</v>
          </cell>
        </row>
        <row r="1479">
          <cell r="D1479" t="str">
            <v xml:space="preserve"> Kayu Jati Balok Lokal, kualitas baik</v>
          </cell>
          <cell r="F1479">
            <v>1.2E-2</v>
          </cell>
          <cell r="G1479" t="str">
            <v>M3</v>
          </cell>
          <cell r="H1479">
            <v>14000000</v>
          </cell>
          <cell r="J1479">
            <v>168000</v>
          </cell>
        </row>
        <row r="1480">
          <cell r="D1480" t="str">
            <v>Paku  biasa</v>
          </cell>
          <cell r="F1480">
            <v>0.15</v>
          </cell>
          <cell r="G1480" t="str">
            <v>Kg</v>
          </cell>
          <cell r="H1480">
            <v>12000</v>
          </cell>
          <cell r="J1480">
            <v>1800</v>
          </cell>
        </row>
        <row r="1481">
          <cell r="A1481">
            <v>122</v>
          </cell>
          <cell r="I1481">
            <v>6325</v>
          </cell>
          <cell r="J1481">
            <v>169800</v>
          </cell>
          <cell r="K1481">
            <v>176125</v>
          </cell>
        </row>
        <row r="1483">
          <cell r="B1483">
            <v>2</v>
          </cell>
          <cell r="D1483" t="str">
            <v xml:space="preserve">1 M2 PAS. KASO  + RENG  KAYU ( BALAU  + BALAU )  </v>
          </cell>
        </row>
        <row r="1484">
          <cell r="D1484" t="str">
            <v>TENAGA :</v>
          </cell>
        </row>
        <row r="1485">
          <cell r="D1485" t="str">
            <v>Tukang kayu</v>
          </cell>
          <cell r="F1485">
            <v>0.1</v>
          </cell>
          <cell r="G1485" t="str">
            <v>Oh</v>
          </cell>
          <cell r="H1485">
            <v>33000</v>
          </cell>
          <cell r="I1485">
            <v>3300</v>
          </cell>
        </row>
        <row r="1486">
          <cell r="D1486" t="str">
            <v xml:space="preserve">Kepala Tukang </v>
          </cell>
          <cell r="F1486">
            <v>0.01</v>
          </cell>
          <cell r="G1486" t="str">
            <v>Oh</v>
          </cell>
          <cell r="H1486">
            <v>35750</v>
          </cell>
          <cell r="I1486">
            <v>357.5</v>
          </cell>
        </row>
        <row r="1487">
          <cell r="D1487" t="str">
            <v>Pekerja / Buruh tak terlatih</v>
          </cell>
          <cell r="F1487">
            <v>0.1</v>
          </cell>
          <cell r="G1487" t="str">
            <v>Oh</v>
          </cell>
          <cell r="H1487">
            <v>24750</v>
          </cell>
          <cell r="I1487">
            <v>2475</v>
          </cell>
        </row>
        <row r="1488">
          <cell r="D1488" t="str">
            <v>Mandor</v>
          </cell>
          <cell r="F1488">
            <v>5.0000000000000001E-3</v>
          </cell>
          <cell r="G1488" t="str">
            <v>Oh</v>
          </cell>
          <cell r="H1488">
            <v>38500</v>
          </cell>
          <cell r="I1488">
            <v>192.5</v>
          </cell>
        </row>
        <row r="1490">
          <cell r="D1490" t="str">
            <v>BAHAN :</v>
          </cell>
        </row>
        <row r="1491">
          <cell r="D1491" t="str">
            <v xml:space="preserve"> Kayu Balau Balok</v>
          </cell>
          <cell r="F1491">
            <v>1.2E-2</v>
          </cell>
          <cell r="G1491" t="str">
            <v>M3</v>
          </cell>
          <cell r="H1491">
            <v>8650000</v>
          </cell>
          <cell r="J1491">
            <v>103800</v>
          </cell>
        </row>
        <row r="1492">
          <cell r="D1492" t="str">
            <v>Paku  biasa</v>
          </cell>
          <cell r="F1492">
            <v>0.15</v>
          </cell>
          <cell r="G1492" t="str">
            <v>Kg</v>
          </cell>
          <cell r="H1492">
            <v>12000</v>
          </cell>
          <cell r="J1492">
            <v>1800</v>
          </cell>
        </row>
        <row r="1493">
          <cell r="A1493">
            <v>123</v>
          </cell>
          <cell r="I1493">
            <v>6325</v>
          </cell>
          <cell r="J1493">
            <v>105600</v>
          </cell>
          <cell r="K1493">
            <v>111925</v>
          </cell>
        </row>
        <row r="1494">
          <cell r="B1494">
            <v>3</v>
          </cell>
          <cell r="D1494" t="str">
            <v xml:space="preserve">1 M2 PAS. KASO  + RENG  KAYU ( BALAU + JATI ), UNTUK GENTENG KODOK/PRES  </v>
          </cell>
        </row>
        <row r="1495">
          <cell r="D1495" t="str">
            <v>TENAGA :</v>
          </cell>
        </row>
        <row r="1496">
          <cell r="D1496" t="str">
            <v>Tukang kayu</v>
          </cell>
          <cell r="F1496">
            <v>0.1</v>
          </cell>
          <cell r="G1496" t="str">
            <v>Oh</v>
          </cell>
          <cell r="H1496">
            <v>33000</v>
          </cell>
          <cell r="I1496">
            <v>3300</v>
          </cell>
        </row>
        <row r="1497">
          <cell r="D1497" t="str">
            <v xml:space="preserve">Kepala Tukang </v>
          </cell>
          <cell r="F1497">
            <v>0.01</v>
          </cell>
          <cell r="G1497" t="str">
            <v>Oh</v>
          </cell>
          <cell r="H1497">
            <v>35750</v>
          </cell>
          <cell r="I1497">
            <v>357.5</v>
          </cell>
        </row>
        <row r="1498">
          <cell r="D1498" t="str">
            <v>Pekerja / Buruh tak terlatih</v>
          </cell>
          <cell r="F1498">
            <v>0.1</v>
          </cell>
          <cell r="G1498" t="str">
            <v>Oh</v>
          </cell>
          <cell r="H1498">
            <v>24750</v>
          </cell>
          <cell r="I1498">
            <v>2475</v>
          </cell>
        </row>
        <row r="1499">
          <cell r="D1499" t="str">
            <v>Mandor</v>
          </cell>
          <cell r="F1499">
            <v>5.0000000000000001E-3</v>
          </cell>
          <cell r="G1499" t="str">
            <v>Oh</v>
          </cell>
          <cell r="H1499">
            <v>38500</v>
          </cell>
          <cell r="I1499">
            <v>192.5</v>
          </cell>
        </row>
        <row r="1501">
          <cell r="D1501" t="str">
            <v>BAHAN :</v>
          </cell>
        </row>
        <row r="1502">
          <cell r="D1502" t="str">
            <v xml:space="preserve"> Kayu Balau Balok</v>
          </cell>
          <cell r="F1502">
            <v>7.0000000000000001E-3</v>
          </cell>
          <cell r="G1502" t="str">
            <v>M3</v>
          </cell>
          <cell r="H1502">
            <v>8650000</v>
          </cell>
          <cell r="J1502">
            <v>60550</v>
          </cell>
        </row>
        <row r="1503">
          <cell r="D1503" t="str">
            <v xml:space="preserve"> Kayu Jati Balok Lokal, kualitas baik</v>
          </cell>
          <cell r="F1503">
            <v>5.0000000000000001E-3</v>
          </cell>
          <cell r="G1503" t="str">
            <v>M3</v>
          </cell>
          <cell r="H1503">
            <v>14000000</v>
          </cell>
          <cell r="J1503">
            <v>70000</v>
          </cell>
        </row>
        <row r="1504">
          <cell r="D1504" t="str">
            <v>Paku  biasa</v>
          </cell>
          <cell r="F1504">
            <v>0.15</v>
          </cell>
          <cell r="G1504" t="str">
            <v>Kg</v>
          </cell>
          <cell r="H1504">
            <v>12000</v>
          </cell>
          <cell r="J1504">
            <v>1800</v>
          </cell>
        </row>
        <row r="1505">
          <cell r="A1505">
            <v>124</v>
          </cell>
          <cell r="I1505">
            <v>6325</v>
          </cell>
          <cell r="J1505">
            <v>132350</v>
          </cell>
          <cell r="K1505">
            <v>138675</v>
          </cell>
        </row>
        <row r="1506">
          <cell r="B1506">
            <v>4</v>
          </cell>
          <cell r="D1506" t="str">
            <v xml:space="preserve">1 M2 PAS. KASO  + RENG  KAYU ( KUING + JATI )  </v>
          </cell>
        </row>
        <row r="1507">
          <cell r="D1507" t="str">
            <v>TENAGA :</v>
          </cell>
        </row>
        <row r="1508">
          <cell r="D1508" t="str">
            <v>Tukang kayu</v>
          </cell>
          <cell r="F1508">
            <v>0.1</v>
          </cell>
          <cell r="G1508" t="str">
            <v>Oh</v>
          </cell>
          <cell r="H1508">
            <v>33000</v>
          </cell>
          <cell r="I1508">
            <v>3300</v>
          </cell>
        </row>
        <row r="1509">
          <cell r="D1509" t="str">
            <v xml:space="preserve">Kepala Tukang </v>
          </cell>
          <cell r="F1509">
            <v>0.01</v>
          </cell>
          <cell r="G1509" t="str">
            <v>Oh</v>
          </cell>
          <cell r="H1509">
            <v>35750</v>
          </cell>
          <cell r="I1509">
            <v>357.5</v>
          </cell>
        </row>
        <row r="1510">
          <cell r="D1510" t="str">
            <v>Pekerja / Buruh tak terlatih</v>
          </cell>
          <cell r="F1510">
            <v>0.1</v>
          </cell>
          <cell r="G1510" t="str">
            <v>Oh</v>
          </cell>
          <cell r="H1510">
            <v>24750</v>
          </cell>
          <cell r="I1510">
            <v>2475</v>
          </cell>
        </row>
        <row r="1511">
          <cell r="D1511" t="str">
            <v>Mandor</v>
          </cell>
          <cell r="F1511">
            <v>5.0000000000000001E-3</v>
          </cell>
          <cell r="G1511" t="str">
            <v>Oh</v>
          </cell>
          <cell r="H1511">
            <v>38500</v>
          </cell>
          <cell r="I1511">
            <v>192.5</v>
          </cell>
        </row>
        <row r="1513">
          <cell r="D1513" t="str">
            <v>BAHAN :</v>
          </cell>
        </row>
        <row r="1514">
          <cell r="D1514" t="str">
            <v xml:space="preserve"> Kayu Kruing Balok</v>
          </cell>
          <cell r="F1514">
            <v>7.0000000000000001E-3</v>
          </cell>
          <cell r="G1514" t="str">
            <v>M3</v>
          </cell>
          <cell r="H1514">
            <v>5400000</v>
          </cell>
          <cell r="J1514">
            <v>37800</v>
          </cell>
        </row>
        <row r="1515">
          <cell r="D1515" t="str">
            <v xml:space="preserve"> Kayu Jati Balok Lokal, kualitas baik</v>
          </cell>
          <cell r="F1515">
            <v>5.0000000000000001E-3</v>
          </cell>
          <cell r="G1515" t="str">
            <v>M3</v>
          </cell>
          <cell r="H1515">
            <v>14000000</v>
          </cell>
          <cell r="J1515">
            <v>70000</v>
          </cell>
        </row>
        <row r="1516">
          <cell r="D1516" t="str">
            <v>Paku  biasa</v>
          </cell>
          <cell r="F1516">
            <v>0.15</v>
          </cell>
          <cell r="G1516" t="str">
            <v>Kg</v>
          </cell>
          <cell r="H1516">
            <v>12000</v>
          </cell>
          <cell r="J1516">
            <v>1800</v>
          </cell>
        </row>
        <row r="1517">
          <cell r="A1517">
            <v>125</v>
          </cell>
          <cell r="I1517">
            <v>6325</v>
          </cell>
          <cell r="J1517">
            <v>109600</v>
          </cell>
          <cell r="K1517">
            <v>115925</v>
          </cell>
        </row>
        <row r="1518">
          <cell r="B1518">
            <v>5</v>
          </cell>
          <cell r="D1518" t="str">
            <v xml:space="preserve">1 M2 PAS. KASO  + RENG  KAYU ( KRUING + BALAU )  </v>
          </cell>
        </row>
        <row r="1519">
          <cell r="D1519" t="str">
            <v>TENAGA :</v>
          </cell>
        </row>
        <row r="1520">
          <cell r="D1520" t="str">
            <v>Tukang kayu</v>
          </cell>
          <cell r="F1520">
            <v>0.1</v>
          </cell>
          <cell r="G1520" t="str">
            <v>Oh</v>
          </cell>
          <cell r="H1520">
            <v>33000</v>
          </cell>
          <cell r="I1520">
            <v>3300</v>
          </cell>
        </row>
        <row r="1521">
          <cell r="D1521" t="str">
            <v xml:space="preserve">Kepala Tukang </v>
          </cell>
          <cell r="F1521">
            <v>0.01</v>
          </cell>
          <cell r="G1521" t="str">
            <v>Oh</v>
          </cell>
          <cell r="H1521">
            <v>35750</v>
          </cell>
          <cell r="I1521">
            <v>357.5</v>
          </cell>
        </row>
        <row r="1522">
          <cell r="D1522" t="str">
            <v>Pekerja / Buruh tak terlatih</v>
          </cell>
          <cell r="F1522">
            <v>0.1</v>
          </cell>
          <cell r="G1522" t="str">
            <v>Oh</v>
          </cell>
          <cell r="H1522">
            <v>24750</v>
          </cell>
          <cell r="I1522">
            <v>2475</v>
          </cell>
        </row>
        <row r="1523">
          <cell r="D1523" t="str">
            <v>Mandor</v>
          </cell>
          <cell r="F1523">
            <v>5.0000000000000001E-3</v>
          </cell>
          <cell r="G1523" t="str">
            <v>Oh</v>
          </cell>
          <cell r="H1523">
            <v>38500</v>
          </cell>
          <cell r="I1523">
            <v>192.5</v>
          </cell>
        </row>
        <row r="1525">
          <cell r="D1525" t="str">
            <v>BAHAN :</v>
          </cell>
        </row>
        <row r="1526">
          <cell r="D1526" t="str">
            <v xml:space="preserve"> Kayu Kruing Balok</v>
          </cell>
          <cell r="F1526">
            <v>7.0000000000000001E-3</v>
          </cell>
          <cell r="G1526" t="str">
            <v>M3</v>
          </cell>
          <cell r="H1526">
            <v>5400000</v>
          </cell>
          <cell r="J1526">
            <v>37800</v>
          </cell>
        </row>
        <row r="1527">
          <cell r="D1527" t="str">
            <v xml:space="preserve"> Kayu Balau Balok</v>
          </cell>
          <cell r="F1527">
            <v>5.0000000000000001E-3</v>
          </cell>
          <cell r="G1527" t="str">
            <v>M3</v>
          </cell>
          <cell r="H1527">
            <v>8650000</v>
          </cell>
          <cell r="J1527">
            <v>43250</v>
          </cell>
        </row>
        <row r="1528">
          <cell r="D1528" t="str">
            <v>Paku  biasa</v>
          </cell>
          <cell r="F1528">
            <v>0.15</v>
          </cell>
          <cell r="G1528" t="str">
            <v>Kg</v>
          </cell>
          <cell r="H1528">
            <v>12000</v>
          </cell>
          <cell r="J1528">
            <v>1800</v>
          </cell>
        </row>
        <row r="1529">
          <cell r="A1529">
            <v>126</v>
          </cell>
          <cell r="I1529">
            <v>6325</v>
          </cell>
          <cell r="J1529">
            <v>82850</v>
          </cell>
          <cell r="K1529">
            <v>89175</v>
          </cell>
        </row>
        <row r="1531">
          <cell r="B1531">
            <v>6</v>
          </cell>
          <cell r="D1531" t="str">
            <v xml:space="preserve">1 M2 PAS. KASO  + RENG  KAYU ( MERANTI + JATI )  </v>
          </cell>
        </row>
        <row r="1532">
          <cell r="D1532" t="str">
            <v>TENAGA :</v>
          </cell>
        </row>
        <row r="1533">
          <cell r="D1533" t="str">
            <v>Tukang kayu</v>
          </cell>
          <cell r="F1533">
            <v>0.1</v>
          </cell>
          <cell r="G1533" t="str">
            <v>Oh</v>
          </cell>
          <cell r="H1533">
            <v>33000</v>
          </cell>
          <cell r="I1533">
            <v>3300</v>
          </cell>
        </row>
        <row r="1534">
          <cell r="D1534" t="str">
            <v xml:space="preserve">Kepala Tukang </v>
          </cell>
          <cell r="F1534">
            <v>0.01</v>
          </cell>
          <cell r="G1534" t="str">
            <v>Oh</v>
          </cell>
          <cell r="H1534">
            <v>35750</v>
          </cell>
          <cell r="I1534">
            <v>357.5</v>
          </cell>
        </row>
        <row r="1535">
          <cell r="D1535" t="str">
            <v>Pekerja / Buruh tak terlatih</v>
          </cell>
          <cell r="F1535">
            <v>0.1</v>
          </cell>
          <cell r="G1535" t="str">
            <v>Oh</v>
          </cell>
          <cell r="H1535">
            <v>24750</v>
          </cell>
          <cell r="I1535">
            <v>2475</v>
          </cell>
        </row>
        <row r="1536">
          <cell r="D1536" t="str">
            <v>Mandor</v>
          </cell>
          <cell r="F1536">
            <v>5.0000000000000001E-3</v>
          </cell>
          <cell r="G1536" t="str">
            <v>Oh</v>
          </cell>
          <cell r="H1536">
            <v>38500</v>
          </cell>
          <cell r="I1536">
            <v>192.5</v>
          </cell>
        </row>
        <row r="1538">
          <cell r="D1538" t="str">
            <v>BAHAN :</v>
          </cell>
        </row>
        <row r="1539">
          <cell r="D1539" t="str">
            <v xml:space="preserve"> Kayu Meranti Balok</v>
          </cell>
          <cell r="F1539">
            <v>7.0000000000000001E-3</v>
          </cell>
          <cell r="G1539" t="str">
            <v>M3</v>
          </cell>
          <cell r="H1539">
            <v>5000000</v>
          </cell>
          <cell r="J1539">
            <v>35000</v>
          </cell>
        </row>
        <row r="1540">
          <cell r="D1540" t="str">
            <v xml:space="preserve"> Kayu Jati Balok Lokal, kualitas baik</v>
          </cell>
          <cell r="F1540">
            <v>5.0000000000000001E-3</v>
          </cell>
          <cell r="G1540" t="str">
            <v>M3</v>
          </cell>
          <cell r="H1540">
            <v>14000000</v>
          </cell>
          <cell r="J1540">
            <v>70000</v>
          </cell>
        </row>
        <row r="1541">
          <cell r="D1541" t="str">
            <v>Paku  biasa</v>
          </cell>
          <cell r="F1541">
            <v>0.15</v>
          </cell>
          <cell r="G1541" t="str">
            <v>Kg</v>
          </cell>
          <cell r="H1541">
            <v>12000</v>
          </cell>
          <cell r="J1541">
            <v>1800</v>
          </cell>
        </row>
        <row r="1542">
          <cell r="A1542">
            <v>127</v>
          </cell>
          <cell r="I1542">
            <v>6325</v>
          </cell>
          <cell r="J1542">
            <v>106800</v>
          </cell>
          <cell r="K1542">
            <v>113125</v>
          </cell>
        </row>
        <row r="1543">
          <cell r="B1543">
            <v>7</v>
          </cell>
          <cell r="D1543" t="str">
            <v xml:space="preserve">1 M2 PAS. KASO  + RENG  KAYU ( TAHUN + JATI )  </v>
          </cell>
        </row>
        <row r="1544">
          <cell r="D1544" t="str">
            <v>TENAGA :</v>
          </cell>
        </row>
        <row r="1545">
          <cell r="D1545" t="str">
            <v>Tukang kayu</v>
          </cell>
          <cell r="F1545">
            <v>0.1</v>
          </cell>
          <cell r="G1545" t="str">
            <v>Oh</v>
          </cell>
          <cell r="H1545">
            <v>33000</v>
          </cell>
          <cell r="I1545">
            <v>3300</v>
          </cell>
        </row>
        <row r="1546">
          <cell r="D1546" t="str">
            <v xml:space="preserve">Kepala Tukang </v>
          </cell>
          <cell r="F1546">
            <v>0.01</v>
          </cell>
          <cell r="G1546" t="str">
            <v>Oh</v>
          </cell>
          <cell r="H1546">
            <v>35750</v>
          </cell>
          <cell r="I1546">
            <v>357.5</v>
          </cell>
        </row>
        <row r="1547">
          <cell r="D1547" t="str">
            <v>Pekerja / Buruh tak terlatih</v>
          </cell>
          <cell r="F1547">
            <v>0.1</v>
          </cell>
          <cell r="G1547" t="str">
            <v>Oh</v>
          </cell>
          <cell r="H1547">
            <v>24750</v>
          </cell>
          <cell r="I1547">
            <v>2475</v>
          </cell>
        </row>
        <row r="1548">
          <cell r="D1548" t="str">
            <v>Mandor</v>
          </cell>
          <cell r="F1548">
            <v>5.0000000000000001E-3</v>
          </cell>
          <cell r="G1548" t="str">
            <v>Oh</v>
          </cell>
          <cell r="H1548">
            <v>38500</v>
          </cell>
          <cell r="I1548">
            <v>192.5</v>
          </cell>
        </row>
        <row r="1550">
          <cell r="D1550" t="str">
            <v>BAHAN :</v>
          </cell>
        </row>
        <row r="1551">
          <cell r="D1551" t="str">
            <v>Balok Kayu Tahun ( Mauni/ Akasia )</v>
          </cell>
          <cell r="F1551">
            <v>7.0000000000000001E-3</v>
          </cell>
          <cell r="G1551" t="str">
            <v>M3</v>
          </cell>
          <cell r="H1551">
            <v>2700000</v>
          </cell>
          <cell r="J1551">
            <v>18900</v>
          </cell>
        </row>
        <row r="1552">
          <cell r="D1552" t="str">
            <v xml:space="preserve"> Kayu Jati Balok Lokal, kualitas baik</v>
          </cell>
          <cell r="F1552">
            <v>5.0000000000000001E-3</v>
          </cell>
          <cell r="G1552" t="str">
            <v>M3</v>
          </cell>
          <cell r="H1552">
            <v>14000000</v>
          </cell>
          <cell r="J1552">
            <v>70000</v>
          </cell>
        </row>
        <row r="1553">
          <cell r="D1553" t="str">
            <v>Paku  biasa</v>
          </cell>
          <cell r="F1553">
            <v>0.15</v>
          </cell>
          <cell r="G1553" t="str">
            <v>Kg</v>
          </cell>
          <cell r="H1553">
            <v>12000</v>
          </cell>
          <cell r="J1553">
            <v>1800</v>
          </cell>
        </row>
        <row r="1554">
          <cell r="A1554">
            <v>128</v>
          </cell>
          <cell r="I1554">
            <v>6325</v>
          </cell>
          <cell r="J1554">
            <v>90700</v>
          </cell>
          <cell r="K1554">
            <v>97025</v>
          </cell>
        </row>
        <row r="1556">
          <cell r="B1556">
            <v>8</v>
          </cell>
          <cell r="D1556" t="str">
            <v xml:space="preserve">1 M2 PAS. KASO  + RENG ATAP SIRAP KAYU ( JATI + JATI )  </v>
          </cell>
        </row>
        <row r="1557">
          <cell r="D1557" t="str">
            <v>TENAGA :</v>
          </cell>
        </row>
        <row r="1558">
          <cell r="D1558" t="str">
            <v>Tukang kayu</v>
          </cell>
          <cell r="F1558">
            <v>0.12</v>
          </cell>
          <cell r="G1558" t="str">
            <v>Oh</v>
          </cell>
          <cell r="H1558">
            <v>33000</v>
          </cell>
          <cell r="I1558">
            <v>3960</v>
          </cell>
        </row>
        <row r="1559">
          <cell r="D1559" t="str">
            <v xml:space="preserve">Kepala Tukang </v>
          </cell>
          <cell r="F1559">
            <v>1.2E-2</v>
          </cell>
          <cell r="G1559" t="str">
            <v>Oh</v>
          </cell>
          <cell r="H1559">
            <v>35750</v>
          </cell>
          <cell r="I1559">
            <v>429</v>
          </cell>
        </row>
        <row r="1560">
          <cell r="D1560" t="str">
            <v>Pekerja / Buruh tak terlatih</v>
          </cell>
          <cell r="F1560">
            <v>0.12</v>
          </cell>
          <cell r="G1560" t="str">
            <v>Oh</v>
          </cell>
          <cell r="H1560">
            <v>24750</v>
          </cell>
          <cell r="I1560">
            <v>2970</v>
          </cell>
        </row>
        <row r="1561">
          <cell r="D1561" t="str">
            <v>Mandor</v>
          </cell>
          <cell r="F1561">
            <v>6.0000000000000001E-3</v>
          </cell>
          <cell r="G1561" t="str">
            <v>Oh</v>
          </cell>
          <cell r="H1561">
            <v>38500</v>
          </cell>
          <cell r="I1561">
            <v>231</v>
          </cell>
        </row>
        <row r="1563">
          <cell r="D1563" t="str">
            <v>BAHAN :</v>
          </cell>
        </row>
        <row r="1564">
          <cell r="D1564" t="str">
            <v xml:space="preserve"> Kayu Jati Balok Lokal, kualitas baik</v>
          </cell>
          <cell r="F1564">
            <v>0.09</v>
          </cell>
          <cell r="G1564" t="str">
            <v>M3</v>
          </cell>
          <cell r="H1564">
            <v>14000000</v>
          </cell>
          <cell r="J1564">
            <v>1260000</v>
          </cell>
        </row>
        <row r="1565">
          <cell r="D1565" t="str">
            <v xml:space="preserve"> Kayu Jati Balok Lokal, kualitas baik</v>
          </cell>
          <cell r="F1565">
            <v>7.4999999999999997E-2</v>
          </cell>
          <cell r="G1565" t="str">
            <v>M3</v>
          </cell>
          <cell r="H1565">
            <v>14000000</v>
          </cell>
          <cell r="J1565">
            <v>1050000</v>
          </cell>
        </row>
        <row r="1566">
          <cell r="D1566" t="str">
            <v>Paku  biasa</v>
          </cell>
          <cell r="F1566">
            <v>0.2</v>
          </cell>
          <cell r="G1566" t="str">
            <v>Kg</v>
          </cell>
          <cell r="H1566">
            <v>12000</v>
          </cell>
          <cell r="J1566">
            <v>2400</v>
          </cell>
        </row>
        <row r="1567">
          <cell r="A1567">
            <v>129</v>
          </cell>
          <cell r="I1567">
            <v>7590</v>
          </cell>
          <cell r="J1567">
            <v>2312400</v>
          </cell>
          <cell r="K1567">
            <v>2319990</v>
          </cell>
        </row>
        <row r="1569">
          <cell r="B1569">
            <v>9</v>
          </cell>
          <cell r="D1569" t="str">
            <v xml:space="preserve">1 M2 PAS. KASO  + RENG ATAP SIRAP KAYU ( BALAU + JATI )  </v>
          </cell>
        </row>
        <row r="1570">
          <cell r="D1570" t="str">
            <v>TENAGA :</v>
          </cell>
        </row>
        <row r="1571">
          <cell r="D1571" t="str">
            <v>Tukang kayu</v>
          </cell>
          <cell r="F1571">
            <v>0.12</v>
          </cell>
          <cell r="G1571" t="str">
            <v>Oh</v>
          </cell>
          <cell r="H1571">
            <v>33000</v>
          </cell>
          <cell r="I1571">
            <v>3960</v>
          </cell>
        </row>
        <row r="1572">
          <cell r="D1572" t="str">
            <v xml:space="preserve">Kepala Tukang </v>
          </cell>
          <cell r="F1572">
            <v>1.2E-2</v>
          </cell>
          <cell r="G1572" t="str">
            <v>Oh</v>
          </cell>
          <cell r="H1572">
            <v>35750</v>
          </cell>
          <cell r="I1572">
            <v>429</v>
          </cell>
        </row>
        <row r="1573">
          <cell r="D1573" t="str">
            <v>Pekerja / Buruh tak terlatih</v>
          </cell>
          <cell r="F1573">
            <v>0.12</v>
          </cell>
          <cell r="G1573" t="str">
            <v>Oh</v>
          </cell>
          <cell r="H1573">
            <v>24750</v>
          </cell>
          <cell r="I1573">
            <v>2970</v>
          </cell>
        </row>
        <row r="1574">
          <cell r="D1574" t="str">
            <v>Mandor</v>
          </cell>
          <cell r="F1574">
            <v>6.0000000000000001E-3</v>
          </cell>
          <cell r="G1574" t="str">
            <v>Oh</v>
          </cell>
          <cell r="H1574">
            <v>38500</v>
          </cell>
          <cell r="I1574">
            <v>231</v>
          </cell>
        </row>
        <row r="1576">
          <cell r="D1576" t="str">
            <v>BAHAN :</v>
          </cell>
        </row>
        <row r="1577">
          <cell r="D1577" t="str">
            <v xml:space="preserve"> Kayu Balau Balok</v>
          </cell>
          <cell r="F1577">
            <v>0.09</v>
          </cell>
          <cell r="G1577" t="str">
            <v>M3</v>
          </cell>
          <cell r="H1577">
            <v>8650000</v>
          </cell>
          <cell r="J1577">
            <v>778500</v>
          </cell>
        </row>
        <row r="1578">
          <cell r="D1578" t="str">
            <v xml:space="preserve"> Kayu Jati Balok Lokal, kualitas baik</v>
          </cell>
          <cell r="F1578">
            <v>7.4999999999999997E-2</v>
          </cell>
          <cell r="G1578" t="str">
            <v>M3</v>
          </cell>
          <cell r="H1578">
            <v>14000000</v>
          </cell>
          <cell r="J1578">
            <v>1050000</v>
          </cell>
        </row>
        <row r="1579">
          <cell r="D1579" t="str">
            <v>Paku  biasa</v>
          </cell>
          <cell r="F1579">
            <v>0.2</v>
          </cell>
          <cell r="G1579" t="str">
            <v>Kg</v>
          </cell>
          <cell r="H1579">
            <v>12000</v>
          </cell>
          <cell r="J1579">
            <v>2400</v>
          </cell>
        </row>
        <row r="1580">
          <cell r="A1580">
            <v>130</v>
          </cell>
          <cell r="I1580">
            <v>7590</v>
          </cell>
          <cell r="J1580">
            <v>1830900</v>
          </cell>
          <cell r="K1580">
            <v>1838490</v>
          </cell>
        </row>
        <row r="1581">
          <cell r="B1581">
            <v>10</v>
          </cell>
          <cell r="D1581" t="str">
            <v xml:space="preserve">1 M2 PAS. KASO  + RENG ATAP SIRAP KAYU ( KAMPER + JATI )  </v>
          </cell>
        </row>
        <row r="1582">
          <cell r="D1582" t="str">
            <v>TENAGA :</v>
          </cell>
        </row>
        <row r="1583">
          <cell r="D1583" t="str">
            <v>Tukang kayu</v>
          </cell>
          <cell r="F1583">
            <v>0.12</v>
          </cell>
          <cell r="G1583" t="str">
            <v>Oh</v>
          </cell>
          <cell r="H1583">
            <v>33000</v>
          </cell>
          <cell r="I1583">
            <v>3960</v>
          </cell>
        </row>
        <row r="1584">
          <cell r="D1584" t="str">
            <v xml:space="preserve">Kepala Tukang </v>
          </cell>
          <cell r="F1584">
            <v>1.2E-2</v>
          </cell>
          <cell r="G1584" t="str">
            <v>Oh</v>
          </cell>
          <cell r="H1584">
            <v>35750</v>
          </cell>
          <cell r="I1584">
            <v>429</v>
          </cell>
        </row>
        <row r="1585">
          <cell r="D1585" t="str">
            <v>Pekerja / Buruh tak terlatih</v>
          </cell>
          <cell r="F1585">
            <v>0.12</v>
          </cell>
          <cell r="G1585" t="str">
            <v>Oh</v>
          </cell>
          <cell r="H1585">
            <v>24750</v>
          </cell>
          <cell r="I1585">
            <v>2970</v>
          </cell>
        </row>
        <row r="1586">
          <cell r="D1586" t="str">
            <v>Mandor</v>
          </cell>
          <cell r="F1586">
            <v>6.0000000000000001E-3</v>
          </cell>
          <cell r="G1586" t="str">
            <v>Oh</v>
          </cell>
          <cell r="H1586">
            <v>38500</v>
          </cell>
          <cell r="I1586">
            <v>231</v>
          </cell>
        </row>
        <row r="1588">
          <cell r="D1588" t="str">
            <v>BAHAN :</v>
          </cell>
        </row>
        <row r="1589">
          <cell r="D1589" t="str">
            <v xml:space="preserve"> Kayu Kamper Balok</v>
          </cell>
          <cell r="F1589">
            <v>0.09</v>
          </cell>
          <cell r="G1589" t="str">
            <v>M3</v>
          </cell>
          <cell r="H1589">
            <v>9650000</v>
          </cell>
          <cell r="J1589">
            <v>868500</v>
          </cell>
        </row>
        <row r="1590">
          <cell r="D1590" t="str">
            <v xml:space="preserve"> Kayu Jati Balok Lokal, kualitas baik</v>
          </cell>
          <cell r="F1590">
            <v>7.4999999999999997E-2</v>
          </cell>
          <cell r="G1590" t="str">
            <v>M3</v>
          </cell>
          <cell r="H1590">
            <v>14000000</v>
          </cell>
          <cell r="J1590">
            <v>1050000</v>
          </cell>
        </row>
        <row r="1591">
          <cell r="D1591" t="str">
            <v>Paku  biasa</v>
          </cell>
          <cell r="F1591">
            <v>0.2</v>
          </cell>
          <cell r="G1591" t="str">
            <v>Kg</v>
          </cell>
          <cell r="H1591">
            <v>12000</v>
          </cell>
          <cell r="J1591">
            <v>2400</v>
          </cell>
        </row>
        <row r="1592">
          <cell r="A1592">
            <v>131</v>
          </cell>
          <cell r="I1592">
            <v>7590</v>
          </cell>
          <cell r="J1592">
            <v>1920900</v>
          </cell>
          <cell r="K1592">
            <v>1928490</v>
          </cell>
        </row>
        <row r="1594">
          <cell r="B1594">
            <v>11</v>
          </cell>
          <cell r="D1594" t="str">
            <v xml:space="preserve">1 M2 PAS. KASO  + RENG ATAP SIRAP KAYU ( KRUING + JATI )  </v>
          </cell>
        </row>
        <row r="1595">
          <cell r="D1595" t="str">
            <v>TENAGA :</v>
          </cell>
        </row>
        <row r="1596">
          <cell r="D1596" t="str">
            <v>Tukang kayu</v>
          </cell>
          <cell r="F1596">
            <v>0.12</v>
          </cell>
          <cell r="G1596" t="str">
            <v>Oh</v>
          </cell>
          <cell r="H1596">
            <v>33000</v>
          </cell>
          <cell r="I1596">
            <v>3960</v>
          </cell>
        </row>
        <row r="1597">
          <cell r="D1597" t="str">
            <v xml:space="preserve">Kepala Tukang </v>
          </cell>
          <cell r="F1597">
            <v>1.2E-2</v>
          </cell>
          <cell r="G1597" t="str">
            <v>Oh</v>
          </cell>
          <cell r="H1597">
            <v>35750</v>
          </cell>
          <cell r="I1597">
            <v>429</v>
          </cell>
        </row>
        <row r="1598">
          <cell r="D1598" t="str">
            <v>Pekerja / Buruh tak terlatih</v>
          </cell>
          <cell r="F1598">
            <v>0.12</v>
          </cell>
          <cell r="G1598" t="str">
            <v>Oh</v>
          </cell>
          <cell r="H1598">
            <v>24750</v>
          </cell>
          <cell r="I1598">
            <v>2970</v>
          </cell>
        </row>
        <row r="1599">
          <cell r="D1599" t="str">
            <v>Mandor</v>
          </cell>
          <cell r="F1599">
            <v>6.0000000000000001E-3</v>
          </cell>
          <cell r="G1599" t="str">
            <v>Oh</v>
          </cell>
          <cell r="H1599">
            <v>38500</v>
          </cell>
          <cell r="I1599">
            <v>231</v>
          </cell>
        </row>
        <row r="1601">
          <cell r="D1601" t="str">
            <v>BAHAN :</v>
          </cell>
        </row>
        <row r="1602">
          <cell r="D1602" t="str">
            <v xml:space="preserve"> Kayu Kruing Balok</v>
          </cell>
          <cell r="F1602">
            <v>0.09</v>
          </cell>
          <cell r="G1602" t="str">
            <v>M3</v>
          </cell>
          <cell r="H1602">
            <v>5400000</v>
          </cell>
          <cell r="J1602">
            <v>486000</v>
          </cell>
        </row>
        <row r="1603">
          <cell r="D1603" t="str">
            <v xml:space="preserve"> Kayu Jati Balok Lokal, kualitas baik</v>
          </cell>
          <cell r="F1603">
            <v>7.4999999999999997E-2</v>
          </cell>
          <cell r="G1603" t="str">
            <v>M3</v>
          </cell>
          <cell r="H1603">
            <v>14000000</v>
          </cell>
          <cell r="J1603">
            <v>1050000</v>
          </cell>
        </row>
        <row r="1604">
          <cell r="D1604" t="str">
            <v>Paku  biasa</v>
          </cell>
          <cell r="F1604">
            <v>0.2</v>
          </cell>
          <cell r="G1604" t="str">
            <v>Kg</v>
          </cell>
          <cell r="H1604">
            <v>12000</v>
          </cell>
          <cell r="J1604">
            <v>2400</v>
          </cell>
        </row>
        <row r="1605">
          <cell r="A1605">
            <v>132</v>
          </cell>
          <cell r="I1605">
            <v>7590</v>
          </cell>
          <cell r="J1605">
            <v>1538400</v>
          </cell>
          <cell r="K1605">
            <v>1545990</v>
          </cell>
        </row>
        <row r="1606">
          <cell r="B1606">
            <v>12</v>
          </cell>
          <cell r="D1606" t="str">
            <v xml:space="preserve">1 M2 PAS. KASO  + RENG ATAP SIRAP KAYU ( MERANTI + JATI )  </v>
          </cell>
        </row>
        <row r="1607">
          <cell r="D1607" t="str">
            <v>TENAGA :</v>
          </cell>
        </row>
        <row r="1608">
          <cell r="D1608" t="str">
            <v>Tukang kayu</v>
          </cell>
          <cell r="F1608">
            <v>0.12</v>
          </cell>
          <cell r="G1608" t="str">
            <v>Oh</v>
          </cell>
          <cell r="H1608">
            <v>33000</v>
          </cell>
          <cell r="I1608">
            <v>3960</v>
          </cell>
        </row>
        <row r="1609">
          <cell r="D1609" t="str">
            <v xml:space="preserve">Kepala Tukang </v>
          </cell>
          <cell r="F1609">
            <v>1.2E-2</v>
          </cell>
          <cell r="G1609" t="str">
            <v>Oh</v>
          </cell>
          <cell r="H1609">
            <v>35750</v>
          </cell>
          <cell r="I1609">
            <v>429</v>
          </cell>
        </row>
        <row r="1610">
          <cell r="D1610" t="str">
            <v>Pekerja / Buruh tak terlatih</v>
          </cell>
          <cell r="F1610">
            <v>0.12</v>
          </cell>
          <cell r="G1610" t="str">
            <v>Oh</v>
          </cell>
          <cell r="H1610">
            <v>24750</v>
          </cell>
          <cell r="I1610">
            <v>2970</v>
          </cell>
        </row>
        <row r="1611">
          <cell r="D1611" t="str">
            <v>Mandor</v>
          </cell>
          <cell r="F1611">
            <v>6.0000000000000001E-3</v>
          </cell>
          <cell r="G1611" t="str">
            <v>Oh</v>
          </cell>
          <cell r="H1611">
            <v>38500</v>
          </cell>
          <cell r="I1611">
            <v>231</v>
          </cell>
        </row>
        <row r="1613">
          <cell r="D1613" t="str">
            <v>BAHAN :</v>
          </cell>
        </row>
        <row r="1614">
          <cell r="D1614" t="str">
            <v xml:space="preserve"> Kayu Meranti Balok</v>
          </cell>
          <cell r="F1614">
            <v>0.09</v>
          </cell>
          <cell r="G1614" t="str">
            <v>M3</v>
          </cell>
          <cell r="H1614">
            <v>5000000</v>
          </cell>
          <cell r="J1614">
            <v>450000</v>
          </cell>
        </row>
        <row r="1615">
          <cell r="D1615" t="str">
            <v xml:space="preserve"> Kayu Jati Balok Lokal, kualitas baik</v>
          </cell>
          <cell r="F1615">
            <v>7.4999999999999997E-2</v>
          </cell>
          <cell r="G1615" t="str">
            <v>M3</v>
          </cell>
          <cell r="H1615">
            <v>14000000</v>
          </cell>
          <cell r="J1615">
            <v>1050000</v>
          </cell>
        </row>
        <row r="1616">
          <cell r="D1616" t="str">
            <v>Paku  biasa</v>
          </cell>
          <cell r="F1616">
            <v>0.2</v>
          </cell>
          <cell r="G1616" t="str">
            <v>Kg</v>
          </cell>
          <cell r="H1616">
            <v>12000</v>
          </cell>
          <cell r="J1616">
            <v>2400</v>
          </cell>
        </row>
        <row r="1617">
          <cell r="A1617">
            <v>133</v>
          </cell>
          <cell r="I1617">
            <v>7590</v>
          </cell>
          <cell r="J1617">
            <v>1502400</v>
          </cell>
          <cell r="K1617">
            <v>1509990</v>
          </cell>
        </row>
        <row r="1618">
          <cell r="B1618">
            <v>13</v>
          </cell>
          <cell r="D1618" t="str">
            <v xml:space="preserve">1 M2 PAS. KASO  + RENG ATAP GNT BETON KAYU ( BALAU + JATI )  </v>
          </cell>
        </row>
        <row r="1619">
          <cell r="D1619" t="str">
            <v>TENAGA :</v>
          </cell>
        </row>
        <row r="1620">
          <cell r="D1620" t="str">
            <v>Tukang kayu</v>
          </cell>
          <cell r="F1620">
            <v>0.1</v>
          </cell>
          <cell r="G1620" t="str">
            <v>Oh</v>
          </cell>
          <cell r="H1620">
            <v>33000</v>
          </cell>
          <cell r="I1620">
            <v>3300</v>
          </cell>
        </row>
        <row r="1621">
          <cell r="D1621" t="str">
            <v xml:space="preserve">Kepala Tukang </v>
          </cell>
          <cell r="F1621">
            <v>0.01</v>
          </cell>
          <cell r="G1621" t="str">
            <v>Oh</v>
          </cell>
          <cell r="H1621">
            <v>35750</v>
          </cell>
          <cell r="I1621">
            <v>357.5</v>
          </cell>
        </row>
        <row r="1622">
          <cell r="D1622" t="str">
            <v>Pekerja / Buruh tak terlatih</v>
          </cell>
          <cell r="F1622">
            <v>0.1</v>
          </cell>
          <cell r="G1622" t="str">
            <v>Oh</v>
          </cell>
          <cell r="H1622">
            <v>24750</v>
          </cell>
          <cell r="I1622">
            <v>2475</v>
          </cell>
        </row>
        <row r="1623">
          <cell r="D1623" t="str">
            <v>Mandor</v>
          </cell>
          <cell r="F1623">
            <v>5.0000000000000001E-3</v>
          </cell>
          <cell r="G1623" t="str">
            <v>Oh</v>
          </cell>
          <cell r="H1623">
            <v>38500</v>
          </cell>
          <cell r="I1623">
            <v>192.5</v>
          </cell>
        </row>
        <row r="1624">
          <cell r="D1624" t="str">
            <v>BAHAN :</v>
          </cell>
        </row>
        <row r="1625">
          <cell r="D1625" t="str">
            <v xml:space="preserve"> Kayu Balau Balok</v>
          </cell>
          <cell r="F1625">
            <v>7.0000000000000001E-3</v>
          </cell>
          <cell r="G1625" t="str">
            <v>M3</v>
          </cell>
          <cell r="H1625">
            <v>8650000</v>
          </cell>
          <cell r="J1625">
            <v>60550</v>
          </cell>
        </row>
        <row r="1626">
          <cell r="D1626" t="str">
            <v xml:space="preserve"> Kayu Jati Balok Lokal, kualitas baik</v>
          </cell>
          <cell r="F1626">
            <v>7.0000000000000001E-3</v>
          </cell>
          <cell r="G1626" t="str">
            <v>M3</v>
          </cell>
          <cell r="H1626">
            <v>14000000</v>
          </cell>
          <cell r="J1626">
            <v>98000</v>
          </cell>
        </row>
        <row r="1627">
          <cell r="D1627" t="str">
            <v>Paku  biasa</v>
          </cell>
          <cell r="F1627">
            <v>0.15</v>
          </cell>
          <cell r="G1627" t="str">
            <v>Kg</v>
          </cell>
          <cell r="H1627">
            <v>12000</v>
          </cell>
          <cell r="J1627">
            <v>1800</v>
          </cell>
        </row>
        <row r="1628">
          <cell r="A1628">
            <v>134</v>
          </cell>
          <cell r="I1628">
            <v>6325</v>
          </cell>
          <cell r="J1628">
            <v>160350</v>
          </cell>
          <cell r="K1628">
            <v>166675</v>
          </cell>
        </row>
        <row r="1630">
          <cell r="B1630">
            <v>14</v>
          </cell>
          <cell r="D1630" t="str">
            <v xml:space="preserve">1 M2 PAS. KASO  + RENG ATAP GNT BETON KAYU ( KRUING + JATI )  </v>
          </cell>
        </row>
        <row r="1631">
          <cell r="D1631" t="str">
            <v>TENAGA :</v>
          </cell>
        </row>
        <row r="1632">
          <cell r="D1632" t="str">
            <v>Tukang kayu</v>
          </cell>
          <cell r="F1632">
            <v>0.1</v>
          </cell>
          <cell r="G1632" t="str">
            <v>Oh</v>
          </cell>
          <cell r="H1632">
            <v>33000</v>
          </cell>
          <cell r="I1632">
            <v>3300</v>
          </cell>
        </row>
        <row r="1633">
          <cell r="D1633" t="str">
            <v xml:space="preserve">Kepala Tukang </v>
          </cell>
          <cell r="F1633">
            <v>0.01</v>
          </cell>
          <cell r="G1633" t="str">
            <v>Oh</v>
          </cell>
          <cell r="H1633">
            <v>35750</v>
          </cell>
          <cell r="I1633">
            <v>357.5</v>
          </cell>
        </row>
        <row r="1634">
          <cell r="D1634" t="str">
            <v>Pekerja / Buruh tak terlatih</v>
          </cell>
          <cell r="F1634">
            <v>0.1</v>
          </cell>
          <cell r="G1634" t="str">
            <v>Oh</v>
          </cell>
          <cell r="H1634">
            <v>24750</v>
          </cell>
          <cell r="I1634">
            <v>2475</v>
          </cell>
        </row>
        <row r="1635">
          <cell r="D1635" t="str">
            <v>Mandor</v>
          </cell>
          <cell r="F1635">
            <v>5.0000000000000001E-3</v>
          </cell>
          <cell r="G1635" t="str">
            <v>Oh</v>
          </cell>
          <cell r="H1635">
            <v>38500</v>
          </cell>
          <cell r="I1635">
            <v>192.5</v>
          </cell>
        </row>
        <row r="1636">
          <cell r="D1636" t="str">
            <v>BAHAN :</v>
          </cell>
        </row>
        <row r="1637">
          <cell r="D1637" t="str">
            <v>Kayu Kruing Papan</v>
          </cell>
          <cell r="F1637">
            <v>7.0000000000000001E-3</v>
          </cell>
          <cell r="G1637" t="str">
            <v>M3</v>
          </cell>
          <cell r="H1637">
            <v>6300000</v>
          </cell>
          <cell r="J1637">
            <v>44100</v>
          </cell>
        </row>
        <row r="1638">
          <cell r="D1638" t="str">
            <v xml:space="preserve"> Kayu Jati Balok Lokal, kualitas baik</v>
          </cell>
          <cell r="F1638">
            <v>7.0000000000000001E-3</v>
          </cell>
          <cell r="G1638" t="str">
            <v>M3</v>
          </cell>
          <cell r="H1638">
            <v>14000000</v>
          </cell>
          <cell r="J1638">
            <v>98000</v>
          </cell>
        </row>
        <row r="1639">
          <cell r="D1639" t="str">
            <v>Paku  biasa</v>
          </cell>
          <cell r="F1639">
            <v>0.15</v>
          </cell>
          <cell r="G1639" t="str">
            <v>Kg</v>
          </cell>
          <cell r="H1639">
            <v>12000</v>
          </cell>
          <cell r="J1639">
            <v>1800</v>
          </cell>
        </row>
        <row r="1640">
          <cell r="A1640">
            <v>135</v>
          </cell>
          <cell r="I1640">
            <v>6325</v>
          </cell>
          <cell r="J1640">
            <v>143900</v>
          </cell>
          <cell r="K1640">
            <v>150225</v>
          </cell>
        </row>
        <row r="1641">
          <cell r="B1641">
            <v>15</v>
          </cell>
          <cell r="D1641" t="str">
            <v xml:space="preserve">1 M2 PAS. KASO  + RENG ATAP GNT BETON KAYU ( MERANTI + JATI )  </v>
          </cell>
        </row>
        <row r="1642">
          <cell r="D1642" t="str">
            <v>TENAGA :</v>
          </cell>
        </row>
        <row r="1643">
          <cell r="D1643" t="str">
            <v>Tukang kayu</v>
          </cell>
          <cell r="F1643">
            <v>0.1</v>
          </cell>
          <cell r="G1643" t="str">
            <v>Oh</v>
          </cell>
          <cell r="H1643">
            <v>33000</v>
          </cell>
          <cell r="I1643">
            <v>3300</v>
          </cell>
        </row>
        <row r="1644">
          <cell r="D1644" t="str">
            <v xml:space="preserve">Kepala Tukang </v>
          </cell>
          <cell r="F1644">
            <v>0.01</v>
          </cell>
          <cell r="G1644" t="str">
            <v>Oh</v>
          </cell>
          <cell r="H1644">
            <v>35750</v>
          </cell>
          <cell r="I1644">
            <v>357.5</v>
          </cell>
        </row>
        <row r="1645">
          <cell r="D1645" t="str">
            <v>Pekerja / Buruh tak terlatih</v>
          </cell>
          <cell r="F1645">
            <v>0.1</v>
          </cell>
          <cell r="G1645" t="str">
            <v>Oh</v>
          </cell>
          <cell r="H1645">
            <v>24750</v>
          </cell>
          <cell r="I1645">
            <v>2475</v>
          </cell>
        </row>
        <row r="1646">
          <cell r="D1646" t="str">
            <v>Mandor</v>
          </cell>
          <cell r="F1646">
            <v>5.0000000000000001E-3</v>
          </cell>
          <cell r="G1646" t="str">
            <v>Oh</v>
          </cell>
          <cell r="H1646">
            <v>38500</v>
          </cell>
          <cell r="I1646">
            <v>192.5</v>
          </cell>
        </row>
        <row r="1647">
          <cell r="D1647" t="str">
            <v>BAHAN :</v>
          </cell>
        </row>
        <row r="1648">
          <cell r="D1648" t="str">
            <v xml:space="preserve"> Kayu Meranti Balok</v>
          </cell>
          <cell r="F1648">
            <v>7.0000000000000001E-3</v>
          </cell>
          <cell r="G1648" t="str">
            <v>M3</v>
          </cell>
          <cell r="H1648">
            <v>5000000</v>
          </cell>
          <cell r="J1648">
            <v>35000</v>
          </cell>
        </row>
        <row r="1649">
          <cell r="D1649" t="str">
            <v xml:space="preserve"> Kayu Jati Balok Lokal, kualitas baik</v>
          </cell>
          <cell r="F1649">
            <v>7.0000000000000001E-3</v>
          </cell>
          <cell r="G1649" t="str">
            <v>M3</v>
          </cell>
          <cell r="H1649">
            <v>14000000</v>
          </cell>
          <cell r="J1649">
            <v>98000</v>
          </cell>
        </row>
        <row r="1650">
          <cell r="D1650" t="str">
            <v>Paku  biasa</v>
          </cell>
          <cell r="F1650">
            <v>0.15</v>
          </cell>
          <cell r="G1650" t="str">
            <v>Kg</v>
          </cell>
          <cell r="H1650">
            <v>12000</v>
          </cell>
          <cell r="J1650">
            <v>1800</v>
          </cell>
        </row>
        <row r="1651">
          <cell r="A1651">
            <v>136</v>
          </cell>
          <cell r="I1651">
            <v>6325</v>
          </cell>
          <cell r="J1651">
            <v>134800</v>
          </cell>
          <cell r="K1651">
            <v>141125</v>
          </cell>
        </row>
        <row r="1652">
          <cell r="B1652">
            <v>16</v>
          </cell>
          <cell r="D1652" t="str">
            <v xml:space="preserve">1 M2 PAS. KASO  + RENG ATAP GNT BETON KAYU ( TAHUN + JATI )  </v>
          </cell>
        </row>
        <row r="1653">
          <cell r="D1653" t="str">
            <v>TENAGA :</v>
          </cell>
        </row>
        <row r="1654">
          <cell r="D1654" t="str">
            <v>Tukang kayu</v>
          </cell>
          <cell r="F1654">
            <v>0.1</v>
          </cell>
          <cell r="G1654" t="str">
            <v>Oh</v>
          </cell>
          <cell r="H1654">
            <v>33000</v>
          </cell>
          <cell r="I1654">
            <v>3300</v>
          </cell>
        </row>
        <row r="1655">
          <cell r="D1655" t="str">
            <v xml:space="preserve">Kepala Tukang </v>
          </cell>
          <cell r="F1655">
            <v>0.01</v>
          </cell>
          <cell r="G1655" t="str">
            <v>Oh</v>
          </cell>
          <cell r="H1655">
            <v>35750</v>
          </cell>
          <cell r="I1655">
            <v>357.5</v>
          </cell>
        </row>
        <row r="1656">
          <cell r="D1656" t="str">
            <v>Pekerja / Buruh tak terlatih</v>
          </cell>
          <cell r="F1656">
            <v>0.1</v>
          </cell>
          <cell r="G1656" t="str">
            <v>Oh</v>
          </cell>
          <cell r="H1656">
            <v>24750</v>
          </cell>
          <cell r="I1656">
            <v>2475</v>
          </cell>
        </row>
        <row r="1657">
          <cell r="D1657" t="str">
            <v>Mandor</v>
          </cell>
          <cell r="F1657">
            <v>5.0000000000000001E-3</v>
          </cell>
          <cell r="G1657" t="str">
            <v>Oh</v>
          </cell>
          <cell r="H1657">
            <v>38500</v>
          </cell>
          <cell r="I1657">
            <v>192.5</v>
          </cell>
        </row>
        <row r="1658">
          <cell r="D1658" t="str">
            <v>BAHAN :</v>
          </cell>
        </row>
        <row r="1659">
          <cell r="D1659" t="str">
            <v>Balok Kayu Tahun ( Mauni/ Akasia )</v>
          </cell>
          <cell r="F1659">
            <v>7.0000000000000001E-3</v>
          </cell>
          <cell r="G1659" t="str">
            <v>M3</v>
          </cell>
          <cell r="H1659">
            <v>2700000</v>
          </cell>
          <cell r="J1659">
            <v>18900</v>
          </cell>
        </row>
        <row r="1660">
          <cell r="D1660" t="str">
            <v xml:space="preserve"> Kayu Jati Balok Lokal, kualitas baik</v>
          </cell>
          <cell r="F1660">
            <v>7.0000000000000001E-3</v>
          </cell>
          <cell r="G1660" t="str">
            <v>M3</v>
          </cell>
          <cell r="H1660">
            <v>14000000</v>
          </cell>
          <cell r="J1660">
            <v>98000</v>
          </cell>
        </row>
        <row r="1661">
          <cell r="D1661" t="str">
            <v>Paku  biasa</v>
          </cell>
          <cell r="F1661">
            <v>0.15</v>
          </cell>
          <cell r="G1661" t="str">
            <v>Kg</v>
          </cell>
          <cell r="H1661">
            <v>12000</v>
          </cell>
          <cell r="J1661">
            <v>1800</v>
          </cell>
        </row>
        <row r="1662">
          <cell r="A1662">
            <v>137</v>
          </cell>
          <cell r="I1662">
            <v>6325</v>
          </cell>
          <cell r="J1662">
            <v>118700</v>
          </cell>
          <cell r="K1662">
            <v>125025</v>
          </cell>
        </row>
        <row r="1663">
          <cell r="B1663" t="str">
            <v>IX.</v>
          </cell>
          <cell r="D1663" t="str">
            <v>PASANG  RANGKA  LANGIT  -  LANGIT</v>
          </cell>
        </row>
        <row r="1665">
          <cell r="B1665">
            <v>1</v>
          </cell>
          <cell r="D1665" t="str">
            <v xml:space="preserve">1 M2 PAS. RANGKA LANGIT -2 ( 100 X 100 )  KAYU  JATI  </v>
          </cell>
        </row>
        <row r="1666">
          <cell r="D1666" t="str">
            <v>TENAGA :</v>
          </cell>
        </row>
        <row r="1667">
          <cell r="D1667" t="str">
            <v>Tukang kayu</v>
          </cell>
          <cell r="F1667">
            <v>0.25</v>
          </cell>
          <cell r="G1667" t="str">
            <v>Oh</v>
          </cell>
          <cell r="H1667">
            <v>33000</v>
          </cell>
          <cell r="I1667">
            <v>8250</v>
          </cell>
        </row>
        <row r="1668">
          <cell r="D1668" t="str">
            <v xml:space="preserve">Kepala Tukang </v>
          </cell>
          <cell r="F1668">
            <v>2.5000000000000001E-2</v>
          </cell>
          <cell r="G1668" t="str">
            <v>Oh</v>
          </cell>
          <cell r="H1668">
            <v>35750</v>
          </cell>
          <cell r="I1668">
            <v>893.75</v>
          </cell>
        </row>
        <row r="1669">
          <cell r="D1669" t="str">
            <v>Pekerja / Buruh tak terlatih</v>
          </cell>
          <cell r="F1669">
            <v>0.15</v>
          </cell>
          <cell r="G1669" t="str">
            <v>Oh</v>
          </cell>
          <cell r="H1669">
            <v>24750</v>
          </cell>
          <cell r="I1669">
            <v>3712.5</v>
          </cell>
        </row>
        <row r="1670">
          <cell r="D1670" t="str">
            <v>Mandor</v>
          </cell>
          <cell r="F1670">
            <v>7.4999999999999997E-2</v>
          </cell>
          <cell r="G1670" t="str">
            <v>Oh</v>
          </cell>
          <cell r="H1670">
            <v>38500</v>
          </cell>
          <cell r="I1670">
            <v>2887.5</v>
          </cell>
        </row>
        <row r="1671">
          <cell r="D1671" t="str">
            <v>BAHAN :</v>
          </cell>
        </row>
        <row r="1672">
          <cell r="D1672" t="str">
            <v xml:space="preserve"> Kayu Jati Balok Lokal, kualitas baik</v>
          </cell>
          <cell r="F1672">
            <v>1.2E-2</v>
          </cell>
          <cell r="G1672" t="str">
            <v>M3</v>
          </cell>
          <cell r="H1672">
            <v>14000000</v>
          </cell>
          <cell r="J1672">
            <v>168000</v>
          </cell>
        </row>
        <row r="1673">
          <cell r="D1673" t="str">
            <v>Paku  biasa</v>
          </cell>
          <cell r="F1673">
            <v>0.1</v>
          </cell>
          <cell r="G1673" t="str">
            <v>Kg</v>
          </cell>
          <cell r="H1673">
            <v>12000</v>
          </cell>
          <cell r="J1673">
            <v>1200</v>
          </cell>
        </row>
        <row r="1674">
          <cell r="A1674">
            <v>138</v>
          </cell>
          <cell r="I1674">
            <v>15743.75</v>
          </cell>
          <cell r="J1674">
            <v>169200</v>
          </cell>
          <cell r="K1674">
            <v>184944</v>
          </cell>
        </row>
        <row r="1675">
          <cell r="B1675">
            <v>2</v>
          </cell>
          <cell r="D1675" t="str">
            <v>1 M2 PAS. RANGKA LANGIT -2 ( 100 X 100 )  KAYU  KAMPER</v>
          </cell>
        </row>
        <row r="1676">
          <cell r="D1676" t="str">
            <v>TENAGA :</v>
          </cell>
        </row>
        <row r="1677">
          <cell r="D1677" t="str">
            <v>Tukang kayu</v>
          </cell>
          <cell r="F1677">
            <v>0.25</v>
          </cell>
          <cell r="G1677" t="str">
            <v>Oh</v>
          </cell>
          <cell r="H1677">
            <v>33000</v>
          </cell>
          <cell r="I1677">
            <v>8250</v>
          </cell>
        </row>
        <row r="1678">
          <cell r="D1678" t="str">
            <v xml:space="preserve">Kepala Tukang </v>
          </cell>
          <cell r="F1678">
            <v>2.5000000000000001E-2</v>
          </cell>
          <cell r="G1678" t="str">
            <v>Oh</v>
          </cell>
          <cell r="H1678">
            <v>35750</v>
          </cell>
          <cell r="I1678">
            <v>893.75</v>
          </cell>
        </row>
        <row r="1679">
          <cell r="D1679" t="str">
            <v>Pekerja / Buruh tak terlatih</v>
          </cell>
          <cell r="F1679">
            <v>0.15</v>
          </cell>
          <cell r="G1679" t="str">
            <v>Oh</v>
          </cell>
          <cell r="H1679">
            <v>24750</v>
          </cell>
          <cell r="I1679">
            <v>3712.5</v>
          </cell>
        </row>
        <row r="1680">
          <cell r="D1680" t="str">
            <v>Mandor</v>
          </cell>
          <cell r="F1680">
            <v>7.4999999999999997E-2</v>
          </cell>
          <cell r="G1680" t="str">
            <v>Oh</v>
          </cell>
          <cell r="H1680">
            <v>38500</v>
          </cell>
          <cell r="I1680">
            <v>2887.5</v>
          </cell>
        </row>
        <row r="1681">
          <cell r="D1681" t="str">
            <v>BAHAN :</v>
          </cell>
        </row>
        <row r="1682">
          <cell r="D1682" t="str">
            <v xml:space="preserve"> Kayu Kamper Balok</v>
          </cell>
          <cell r="F1682">
            <v>1.2E-2</v>
          </cell>
          <cell r="G1682" t="str">
            <v>M3</v>
          </cell>
          <cell r="H1682">
            <v>9650000</v>
          </cell>
          <cell r="J1682">
            <v>115800</v>
          </cell>
        </row>
        <row r="1683">
          <cell r="D1683" t="str">
            <v>Paku  biasa</v>
          </cell>
          <cell r="F1683">
            <v>0.1</v>
          </cell>
          <cell r="G1683" t="str">
            <v>Kg</v>
          </cell>
          <cell r="H1683">
            <v>12000</v>
          </cell>
          <cell r="J1683">
            <v>1200</v>
          </cell>
        </row>
        <row r="1684">
          <cell r="A1684">
            <v>139</v>
          </cell>
          <cell r="D1684" t="str">
            <v>Upah diambil   0.50  x</v>
          </cell>
          <cell r="I1684">
            <v>7871.875</v>
          </cell>
          <cell r="J1684">
            <v>117000</v>
          </cell>
          <cell r="K1684">
            <v>124872</v>
          </cell>
        </row>
        <row r="1686">
          <cell r="B1686">
            <v>3</v>
          </cell>
          <cell r="D1686" t="str">
            <v>1 M2 PAS. RANGKA LANGIT -2 ( 100 X 100 )  KAYU  KRUING</v>
          </cell>
        </row>
        <row r="1687">
          <cell r="D1687" t="str">
            <v>TENAGA :</v>
          </cell>
        </row>
        <row r="1688">
          <cell r="D1688" t="str">
            <v>Tukang kayu</v>
          </cell>
          <cell r="F1688">
            <v>0.25</v>
          </cell>
          <cell r="G1688" t="str">
            <v>Oh</v>
          </cell>
          <cell r="H1688">
            <v>33000</v>
          </cell>
          <cell r="I1688">
            <v>8250</v>
          </cell>
        </row>
        <row r="1689">
          <cell r="D1689" t="str">
            <v xml:space="preserve">Kepala Tukang </v>
          </cell>
          <cell r="F1689">
            <v>2.5000000000000001E-2</v>
          </cell>
          <cell r="G1689" t="str">
            <v>Oh</v>
          </cell>
          <cell r="H1689">
            <v>35750</v>
          </cell>
          <cell r="I1689">
            <v>893.75</v>
          </cell>
        </row>
        <row r="1690">
          <cell r="D1690" t="str">
            <v>Pekerja / Buruh tak terlatih</v>
          </cell>
          <cell r="F1690">
            <v>0.15</v>
          </cell>
          <cell r="G1690" t="str">
            <v>Oh</v>
          </cell>
          <cell r="H1690">
            <v>24750</v>
          </cell>
          <cell r="I1690">
            <v>3712.5</v>
          </cell>
        </row>
        <row r="1691">
          <cell r="D1691" t="str">
            <v>Mandor</v>
          </cell>
          <cell r="F1691">
            <v>7.4999999999999997E-2</v>
          </cell>
          <cell r="G1691" t="str">
            <v>Oh</v>
          </cell>
          <cell r="H1691">
            <v>38500</v>
          </cell>
          <cell r="I1691">
            <v>2887.5</v>
          </cell>
        </row>
        <row r="1692">
          <cell r="D1692" t="str">
            <v>BAHAN :</v>
          </cell>
        </row>
        <row r="1693">
          <cell r="D1693" t="str">
            <v xml:space="preserve"> Kayu Kruing Balok</v>
          </cell>
          <cell r="F1693">
            <v>1.2E-2</v>
          </cell>
          <cell r="G1693" t="str">
            <v>M3</v>
          </cell>
          <cell r="H1693">
            <v>5400000</v>
          </cell>
          <cell r="J1693">
            <v>64800</v>
          </cell>
        </row>
        <row r="1694">
          <cell r="D1694" t="str">
            <v>Paku  biasa</v>
          </cell>
          <cell r="F1694">
            <v>0.1</v>
          </cell>
          <cell r="G1694" t="str">
            <v>Kg</v>
          </cell>
          <cell r="H1694">
            <v>12000</v>
          </cell>
          <cell r="J1694">
            <v>1200</v>
          </cell>
        </row>
        <row r="1695">
          <cell r="A1695">
            <v>140</v>
          </cell>
          <cell r="D1695" t="str">
            <v>Upah diambil   0.50  x</v>
          </cell>
          <cell r="I1695">
            <v>7871.875</v>
          </cell>
          <cell r="J1695">
            <v>66000</v>
          </cell>
          <cell r="K1695">
            <v>73872</v>
          </cell>
        </row>
        <row r="1696">
          <cell r="B1696">
            <v>4</v>
          </cell>
          <cell r="D1696" t="str">
            <v>1 M2 PAS. RANGKA LANGIT -2 ( 100 X 100 )  KAYU  MERANTI</v>
          </cell>
        </row>
        <row r="1697">
          <cell r="D1697" t="str">
            <v>TENAGA :</v>
          </cell>
        </row>
        <row r="1698">
          <cell r="D1698" t="str">
            <v>Tukang kayu</v>
          </cell>
          <cell r="F1698">
            <v>0.25</v>
          </cell>
          <cell r="G1698" t="str">
            <v>Oh</v>
          </cell>
          <cell r="H1698">
            <v>33000</v>
          </cell>
          <cell r="I1698">
            <v>8250</v>
          </cell>
        </row>
        <row r="1699">
          <cell r="D1699" t="str">
            <v xml:space="preserve">Kepala Tukang </v>
          </cell>
          <cell r="F1699">
            <v>2.5000000000000001E-2</v>
          </cell>
          <cell r="G1699" t="str">
            <v>Oh</v>
          </cell>
          <cell r="H1699">
            <v>35750</v>
          </cell>
          <cell r="I1699">
            <v>893.75</v>
          </cell>
        </row>
        <row r="1700">
          <cell r="D1700" t="str">
            <v>Pekerja / Buruh tak terlatih</v>
          </cell>
          <cell r="F1700">
            <v>0.15</v>
          </cell>
          <cell r="G1700" t="str">
            <v>Oh</v>
          </cell>
          <cell r="H1700">
            <v>24750</v>
          </cell>
          <cell r="I1700">
            <v>3712.5</v>
          </cell>
        </row>
        <row r="1701">
          <cell r="D1701" t="str">
            <v>Mandor</v>
          </cell>
          <cell r="F1701">
            <v>7.4999999999999997E-2</v>
          </cell>
          <cell r="G1701" t="str">
            <v>Oh</v>
          </cell>
          <cell r="H1701">
            <v>38500</v>
          </cell>
          <cell r="I1701">
            <v>2887.5</v>
          </cell>
        </row>
        <row r="1702">
          <cell r="D1702" t="str">
            <v>BAHAN :</v>
          </cell>
        </row>
        <row r="1703">
          <cell r="D1703" t="str">
            <v xml:space="preserve"> Kayu Meranti Balok</v>
          </cell>
          <cell r="F1703">
            <v>1.2E-2</v>
          </cell>
          <cell r="G1703" t="str">
            <v>M3</v>
          </cell>
          <cell r="H1703">
            <v>5000000</v>
          </cell>
          <cell r="J1703">
            <v>60000</v>
          </cell>
        </row>
        <row r="1704">
          <cell r="D1704" t="str">
            <v>Paku  biasa</v>
          </cell>
          <cell r="F1704">
            <v>0.1</v>
          </cell>
          <cell r="G1704" t="str">
            <v>Kg</v>
          </cell>
          <cell r="H1704">
            <v>12000</v>
          </cell>
          <cell r="J1704">
            <v>1200</v>
          </cell>
        </row>
        <row r="1705">
          <cell r="A1705">
            <v>141</v>
          </cell>
          <cell r="D1705" t="str">
            <v>Upah diambil   0.50  x</v>
          </cell>
          <cell r="I1705">
            <v>7871.875</v>
          </cell>
          <cell r="J1705">
            <v>61200</v>
          </cell>
          <cell r="K1705">
            <v>69072</v>
          </cell>
        </row>
        <row r="1709">
          <cell r="B1709">
            <v>5</v>
          </cell>
          <cell r="D1709" t="str">
            <v>1 M2 PAS. RANGKA LANGIT -2 ( 100 X 100 )  KAYU  TAHUN</v>
          </cell>
        </row>
        <row r="1710">
          <cell r="D1710" t="str">
            <v>TENAGA :</v>
          </cell>
        </row>
        <row r="1711">
          <cell r="D1711" t="str">
            <v>Tukang kayu</v>
          </cell>
          <cell r="F1711">
            <v>0.25</v>
          </cell>
          <cell r="G1711" t="str">
            <v>Oh</v>
          </cell>
          <cell r="H1711">
            <v>33000</v>
          </cell>
          <cell r="I1711">
            <v>8250</v>
          </cell>
        </row>
        <row r="1712">
          <cell r="D1712" t="str">
            <v xml:space="preserve">Kepala Tukang </v>
          </cell>
          <cell r="F1712">
            <v>2.5000000000000001E-2</v>
          </cell>
          <cell r="G1712" t="str">
            <v>Oh</v>
          </cell>
          <cell r="H1712">
            <v>35750</v>
          </cell>
          <cell r="I1712">
            <v>893.75</v>
          </cell>
        </row>
        <row r="1713">
          <cell r="D1713" t="str">
            <v>Pekerja / Buruh tak terlatih</v>
          </cell>
          <cell r="F1713">
            <v>0.15</v>
          </cell>
          <cell r="G1713" t="str">
            <v>Oh</v>
          </cell>
          <cell r="H1713">
            <v>24750</v>
          </cell>
          <cell r="I1713">
            <v>3712.5</v>
          </cell>
        </row>
        <row r="1714">
          <cell r="D1714" t="str">
            <v>Mandor</v>
          </cell>
          <cell r="F1714">
            <v>7.4999999999999997E-2</v>
          </cell>
          <cell r="G1714" t="str">
            <v>Oh</v>
          </cell>
          <cell r="H1714">
            <v>38500</v>
          </cell>
          <cell r="I1714">
            <v>2887.5</v>
          </cell>
        </row>
        <row r="1716">
          <cell r="D1716" t="str">
            <v>BAHAN :</v>
          </cell>
        </row>
        <row r="1717">
          <cell r="D1717" t="str">
            <v>Balok Kayu Tahun ( Mauni/ Akasia )</v>
          </cell>
          <cell r="F1717">
            <v>1.2E-2</v>
          </cell>
          <cell r="G1717" t="str">
            <v>M3</v>
          </cell>
          <cell r="H1717">
            <v>2700000</v>
          </cell>
          <cell r="J1717">
            <v>32400</v>
          </cell>
        </row>
        <row r="1718">
          <cell r="D1718" t="str">
            <v>Paku  biasa</v>
          </cell>
          <cell r="F1718">
            <v>0.1</v>
          </cell>
          <cell r="G1718" t="str">
            <v>Kg</v>
          </cell>
          <cell r="H1718">
            <v>12000</v>
          </cell>
          <cell r="J1718">
            <v>1200</v>
          </cell>
        </row>
        <row r="1719">
          <cell r="A1719">
            <v>142</v>
          </cell>
          <cell r="D1719" t="str">
            <v>Upah diambil   0.50  x</v>
          </cell>
          <cell r="I1719">
            <v>7871.875</v>
          </cell>
          <cell r="J1719">
            <v>33600</v>
          </cell>
          <cell r="K1719">
            <v>41472</v>
          </cell>
        </row>
        <row r="1720">
          <cell r="B1720">
            <v>6</v>
          </cell>
          <cell r="D1720" t="str">
            <v xml:space="preserve">1 M2 PAS. RANGKA LANGIT -2 ( 30  X  60 )  KAYU  JATI  </v>
          </cell>
        </row>
        <row r="1721">
          <cell r="D1721" t="str">
            <v>TENAGA :</v>
          </cell>
        </row>
        <row r="1722">
          <cell r="D1722" t="str">
            <v>Tukang kayu</v>
          </cell>
          <cell r="F1722">
            <v>0.3</v>
          </cell>
          <cell r="G1722" t="str">
            <v>Oh</v>
          </cell>
          <cell r="H1722">
            <v>33000</v>
          </cell>
          <cell r="I1722">
            <v>9900</v>
          </cell>
        </row>
        <row r="1723">
          <cell r="D1723" t="str">
            <v xml:space="preserve">Kepala Tukang </v>
          </cell>
          <cell r="F1723">
            <v>0.03</v>
          </cell>
          <cell r="G1723" t="str">
            <v>Oh</v>
          </cell>
          <cell r="H1723">
            <v>35750</v>
          </cell>
          <cell r="I1723">
            <v>1072.5</v>
          </cell>
        </row>
        <row r="1724">
          <cell r="D1724" t="str">
            <v>Pekerja / Buruh tak terlatih</v>
          </cell>
          <cell r="F1724">
            <v>0.2</v>
          </cell>
          <cell r="G1724" t="str">
            <v>Oh</v>
          </cell>
          <cell r="H1724">
            <v>24750</v>
          </cell>
          <cell r="I1724">
            <v>4950</v>
          </cell>
        </row>
        <row r="1725">
          <cell r="D1725" t="str">
            <v>Mandor</v>
          </cell>
          <cell r="F1725">
            <v>0.01</v>
          </cell>
          <cell r="G1725" t="str">
            <v>Oh</v>
          </cell>
          <cell r="H1725">
            <v>38500</v>
          </cell>
          <cell r="I1725">
            <v>385</v>
          </cell>
        </row>
        <row r="1727">
          <cell r="D1727" t="str">
            <v>BAHAN :</v>
          </cell>
        </row>
        <row r="1728">
          <cell r="D1728" t="str">
            <v xml:space="preserve"> Kayu Jati Balok Lokal, kualitas baik</v>
          </cell>
          <cell r="F1728">
            <v>2.3E-2</v>
          </cell>
          <cell r="G1728" t="str">
            <v>M3</v>
          </cell>
          <cell r="H1728">
            <v>14000000</v>
          </cell>
          <cell r="J1728">
            <v>322000</v>
          </cell>
        </row>
        <row r="1729">
          <cell r="D1729" t="str">
            <v>Paku  biasa</v>
          </cell>
          <cell r="F1729">
            <v>1.4999999999999999E-2</v>
          </cell>
          <cell r="G1729" t="str">
            <v>Kg</v>
          </cell>
          <cell r="H1729">
            <v>12000</v>
          </cell>
          <cell r="J1729">
            <v>180</v>
          </cell>
        </row>
        <row r="1730">
          <cell r="A1730">
            <v>143</v>
          </cell>
          <cell r="D1730" t="str">
            <v>Upah diambil  0.75  x</v>
          </cell>
          <cell r="I1730">
            <v>12230.625</v>
          </cell>
          <cell r="J1730">
            <v>322180</v>
          </cell>
          <cell r="K1730">
            <v>334411</v>
          </cell>
        </row>
        <row r="1731">
          <cell r="B1731">
            <v>7</v>
          </cell>
          <cell r="D1731" t="str">
            <v>1 M2 PAS. RANGKA LANGIT -2 ( 30 X 60 )  KAYU  KAMPER</v>
          </cell>
        </row>
        <row r="1732">
          <cell r="D1732" t="str">
            <v>TENAGA :</v>
          </cell>
        </row>
        <row r="1733">
          <cell r="D1733" t="str">
            <v>Tukang kayu</v>
          </cell>
          <cell r="F1733">
            <v>0.3</v>
          </cell>
          <cell r="G1733" t="str">
            <v>Oh</v>
          </cell>
          <cell r="H1733">
            <v>33000</v>
          </cell>
          <cell r="I1733">
            <v>9900</v>
          </cell>
        </row>
        <row r="1734">
          <cell r="D1734" t="str">
            <v xml:space="preserve">Kepala Tukang </v>
          </cell>
          <cell r="F1734">
            <v>0.03</v>
          </cell>
          <cell r="G1734" t="str">
            <v>Oh</v>
          </cell>
          <cell r="H1734">
            <v>35750</v>
          </cell>
          <cell r="I1734">
            <v>1072.5</v>
          </cell>
        </row>
        <row r="1735">
          <cell r="D1735" t="str">
            <v>Pekerja / Buruh tak terlatih</v>
          </cell>
          <cell r="F1735">
            <v>0.2</v>
          </cell>
          <cell r="G1735" t="str">
            <v>Oh</v>
          </cell>
          <cell r="H1735">
            <v>24750</v>
          </cell>
          <cell r="I1735">
            <v>4950</v>
          </cell>
        </row>
        <row r="1736">
          <cell r="D1736" t="str">
            <v>Mandor</v>
          </cell>
          <cell r="F1736">
            <v>0.01</v>
          </cell>
          <cell r="G1736" t="str">
            <v>Oh</v>
          </cell>
          <cell r="H1736">
            <v>38500</v>
          </cell>
          <cell r="I1736">
            <v>385</v>
          </cell>
        </row>
        <row r="1738">
          <cell r="D1738" t="str">
            <v>BAHAN :</v>
          </cell>
        </row>
        <row r="1739">
          <cell r="D1739" t="str">
            <v xml:space="preserve"> Kayu Kamper Balok</v>
          </cell>
          <cell r="F1739">
            <v>2.3E-2</v>
          </cell>
          <cell r="G1739" t="str">
            <v>M3</v>
          </cell>
          <cell r="H1739">
            <v>9650000</v>
          </cell>
          <cell r="J1739">
            <v>221950</v>
          </cell>
        </row>
        <row r="1740">
          <cell r="D1740" t="str">
            <v>Paku  biasa</v>
          </cell>
          <cell r="F1740">
            <v>1.4999999999999999E-2</v>
          </cell>
          <cell r="G1740" t="str">
            <v>Kg</v>
          </cell>
          <cell r="H1740">
            <v>12000</v>
          </cell>
          <cell r="J1740">
            <v>180</v>
          </cell>
        </row>
        <row r="1741">
          <cell r="A1741">
            <v>144</v>
          </cell>
          <cell r="D1741" t="str">
            <v>Upah diambil  0.75  x</v>
          </cell>
          <cell r="I1741">
            <v>12230.625</v>
          </cell>
          <cell r="J1741">
            <v>222130</v>
          </cell>
          <cell r="K1741">
            <v>234361</v>
          </cell>
        </row>
        <row r="1742">
          <cell r="B1742">
            <v>8</v>
          </cell>
          <cell r="D1742" t="str">
            <v>1 M2 PAS. RANGKA LANGIT -2 ( 30 X 60 )  KAYU  KRUING</v>
          </cell>
        </row>
        <row r="1743">
          <cell r="D1743" t="str">
            <v>TENAGA :</v>
          </cell>
        </row>
        <row r="1744">
          <cell r="D1744" t="str">
            <v>Tukang kayu</v>
          </cell>
          <cell r="F1744">
            <v>0.3</v>
          </cell>
          <cell r="G1744" t="str">
            <v>Oh</v>
          </cell>
          <cell r="H1744">
            <v>33000</v>
          </cell>
          <cell r="I1744">
            <v>9900</v>
          </cell>
        </row>
        <row r="1745">
          <cell r="D1745" t="str">
            <v xml:space="preserve">Kepala Tukang </v>
          </cell>
          <cell r="F1745">
            <v>0.03</v>
          </cell>
          <cell r="G1745" t="str">
            <v>Oh</v>
          </cell>
          <cell r="H1745">
            <v>35750</v>
          </cell>
          <cell r="I1745">
            <v>1072.5</v>
          </cell>
        </row>
        <row r="1746">
          <cell r="D1746" t="str">
            <v>Pekerja / Buruh tak terlatih</v>
          </cell>
          <cell r="F1746">
            <v>0.2</v>
          </cell>
          <cell r="G1746" t="str">
            <v>Oh</v>
          </cell>
          <cell r="H1746">
            <v>24750</v>
          </cell>
          <cell r="I1746">
            <v>4950</v>
          </cell>
        </row>
        <row r="1747">
          <cell r="D1747" t="str">
            <v>Mandor</v>
          </cell>
          <cell r="F1747">
            <v>0.01</v>
          </cell>
          <cell r="G1747" t="str">
            <v>Oh</v>
          </cell>
          <cell r="H1747">
            <v>38500</v>
          </cell>
          <cell r="I1747">
            <v>385</v>
          </cell>
        </row>
        <row r="1748">
          <cell r="D1748" t="str">
            <v>BAHAN :</v>
          </cell>
        </row>
        <row r="1749">
          <cell r="D1749" t="str">
            <v xml:space="preserve"> Kayu Kruing Balok</v>
          </cell>
          <cell r="F1749">
            <v>2.3E-2</v>
          </cell>
          <cell r="G1749" t="str">
            <v>M3</v>
          </cell>
          <cell r="H1749">
            <v>5400000</v>
          </cell>
          <cell r="J1749">
            <v>124200</v>
          </cell>
        </row>
        <row r="1750">
          <cell r="D1750" t="str">
            <v>Paku  biasa</v>
          </cell>
          <cell r="F1750">
            <v>0.15</v>
          </cell>
          <cell r="G1750" t="str">
            <v>Kg</v>
          </cell>
          <cell r="H1750">
            <v>12000</v>
          </cell>
          <cell r="J1750">
            <v>1800</v>
          </cell>
        </row>
        <row r="1751">
          <cell r="A1751">
            <v>145</v>
          </cell>
          <cell r="D1751" t="str">
            <v>Upah diambil  0.75  x</v>
          </cell>
          <cell r="I1751">
            <v>12230.625</v>
          </cell>
          <cell r="J1751">
            <v>126000</v>
          </cell>
          <cell r="K1751">
            <v>138231</v>
          </cell>
        </row>
        <row r="1752">
          <cell r="B1752">
            <v>9</v>
          </cell>
          <cell r="D1752" t="str">
            <v>1 M2 PAS. RANGKA LANGIT -2 ( 30 X 60 )  KAYU  MERANTI</v>
          </cell>
        </row>
        <row r="1753">
          <cell r="D1753" t="str">
            <v>TENAGA :</v>
          </cell>
        </row>
        <row r="1754">
          <cell r="D1754" t="str">
            <v>Tukang kayu</v>
          </cell>
          <cell r="F1754">
            <v>0.3</v>
          </cell>
          <cell r="G1754" t="str">
            <v>Oh</v>
          </cell>
          <cell r="H1754">
            <v>33000</v>
          </cell>
          <cell r="I1754">
            <v>9900</v>
          </cell>
        </row>
        <row r="1755">
          <cell r="D1755" t="str">
            <v xml:space="preserve">Kepala Tukang </v>
          </cell>
          <cell r="F1755">
            <v>0.03</v>
          </cell>
          <cell r="G1755" t="str">
            <v>Oh</v>
          </cell>
          <cell r="H1755">
            <v>35750</v>
          </cell>
          <cell r="I1755">
            <v>1072.5</v>
          </cell>
        </row>
        <row r="1756">
          <cell r="D1756" t="str">
            <v>Pekerja / Buruh tak terlatih</v>
          </cell>
          <cell r="F1756">
            <v>0.2</v>
          </cell>
          <cell r="G1756" t="str">
            <v>Oh</v>
          </cell>
          <cell r="H1756">
            <v>24750</v>
          </cell>
          <cell r="I1756">
            <v>4950</v>
          </cell>
        </row>
        <row r="1757">
          <cell r="D1757" t="str">
            <v>Mandor</v>
          </cell>
          <cell r="F1757">
            <v>0.01</v>
          </cell>
          <cell r="G1757" t="str">
            <v>Oh</v>
          </cell>
          <cell r="H1757">
            <v>38500</v>
          </cell>
          <cell r="I1757">
            <v>385</v>
          </cell>
        </row>
        <row r="1759">
          <cell r="D1759" t="str">
            <v>BAHAN :</v>
          </cell>
        </row>
        <row r="1760">
          <cell r="D1760" t="str">
            <v xml:space="preserve"> Kayu Meranti Balok</v>
          </cell>
          <cell r="F1760">
            <v>2.3E-2</v>
          </cell>
          <cell r="G1760" t="str">
            <v>M3</v>
          </cell>
          <cell r="H1760">
            <v>5000000</v>
          </cell>
          <cell r="J1760">
            <v>115000</v>
          </cell>
        </row>
        <row r="1761">
          <cell r="D1761" t="str">
            <v>Paku  biasa</v>
          </cell>
          <cell r="F1761">
            <v>0.1</v>
          </cell>
          <cell r="G1761" t="str">
            <v>Kg</v>
          </cell>
          <cell r="H1761">
            <v>12000</v>
          </cell>
          <cell r="J1761">
            <v>1200</v>
          </cell>
        </row>
        <row r="1762">
          <cell r="A1762">
            <v>146</v>
          </cell>
          <cell r="D1762" t="str">
            <v>Upah diambil  0.75  x</v>
          </cell>
          <cell r="I1762">
            <v>12230.625</v>
          </cell>
          <cell r="J1762">
            <v>116200</v>
          </cell>
          <cell r="K1762">
            <v>128431</v>
          </cell>
        </row>
        <row r="1763">
          <cell r="B1763">
            <v>10</v>
          </cell>
          <cell r="D1763" t="str">
            <v>1 M2 PAS. RANGKA LANGIT -2 ( 30 X 60 )  KAYU  TAHUN</v>
          </cell>
        </row>
        <row r="1764">
          <cell r="D1764" t="str">
            <v>TENAGA :</v>
          </cell>
        </row>
        <row r="1765">
          <cell r="D1765" t="str">
            <v>Tukang kayu</v>
          </cell>
          <cell r="F1765">
            <v>0.3</v>
          </cell>
          <cell r="G1765" t="str">
            <v>Oh</v>
          </cell>
          <cell r="H1765">
            <v>33000</v>
          </cell>
          <cell r="I1765">
            <v>9900</v>
          </cell>
        </row>
        <row r="1766">
          <cell r="D1766" t="str">
            <v xml:space="preserve">Kepala Tukang </v>
          </cell>
          <cell r="F1766">
            <v>0.03</v>
          </cell>
          <cell r="G1766" t="str">
            <v>Oh</v>
          </cell>
          <cell r="H1766">
            <v>35750</v>
          </cell>
          <cell r="I1766">
            <v>1072.5</v>
          </cell>
        </row>
        <row r="1767">
          <cell r="D1767" t="str">
            <v>Pekerja / Buruh tak terlatih</v>
          </cell>
          <cell r="F1767">
            <v>0.2</v>
          </cell>
          <cell r="G1767" t="str">
            <v>Oh</v>
          </cell>
          <cell r="H1767">
            <v>24750</v>
          </cell>
          <cell r="I1767">
            <v>4950</v>
          </cell>
        </row>
        <row r="1768">
          <cell r="D1768" t="str">
            <v>Mandor</v>
          </cell>
          <cell r="F1768">
            <v>0.01</v>
          </cell>
          <cell r="G1768" t="str">
            <v>Oh</v>
          </cell>
          <cell r="H1768">
            <v>38500</v>
          </cell>
          <cell r="I1768">
            <v>385</v>
          </cell>
        </row>
        <row r="1770">
          <cell r="D1770" t="str">
            <v>BAHAN :</v>
          </cell>
        </row>
        <row r="1771">
          <cell r="D1771" t="str">
            <v>Balok Kayu Tahun ( Mauni/ Akasia )</v>
          </cell>
          <cell r="F1771">
            <v>2.3E-2</v>
          </cell>
          <cell r="G1771" t="str">
            <v>M3</v>
          </cell>
          <cell r="H1771">
            <v>2700000</v>
          </cell>
          <cell r="J1771">
            <v>62100</v>
          </cell>
        </row>
        <row r="1772">
          <cell r="D1772" t="str">
            <v>Paku  biasa</v>
          </cell>
          <cell r="F1772">
            <v>0.15</v>
          </cell>
          <cell r="G1772" t="str">
            <v>Kg</v>
          </cell>
          <cell r="H1772">
            <v>12000</v>
          </cell>
          <cell r="J1772">
            <v>1800</v>
          </cell>
        </row>
        <row r="1773">
          <cell r="A1773">
            <v>147</v>
          </cell>
          <cell r="I1773">
            <v>16307.5</v>
          </cell>
          <cell r="J1773">
            <v>63900</v>
          </cell>
          <cell r="K1773">
            <v>80208</v>
          </cell>
        </row>
        <row r="1774">
          <cell r="B1774" t="str">
            <v>X.</v>
          </cell>
          <cell r="D1774" t="str">
            <v>PEKERJAAN  KAYU PASANG  LISPLANK :</v>
          </cell>
        </row>
        <row r="1776">
          <cell r="B1776">
            <v>1</v>
          </cell>
          <cell r="D1776" t="str">
            <v>1 M! PAS. LISPLANK( 3 X 20 )  KAYU  JATI</v>
          </cell>
        </row>
        <row r="1777">
          <cell r="D1777" t="str">
            <v>TENAGA :</v>
          </cell>
        </row>
        <row r="1778">
          <cell r="D1778" t="str">
            <v>Tukang kayu</v>
          </cell>
          <cell r="F1778">
            <v>0.2</v>
          </cell>
          <cell r="G1778" t="str">
            <v>Oh</v>
          </cell>
          <cell r="H1778">
            <v>33000</v>
          </cell>
          <cell r="I1778">
            <v>6600</v>
          </cell>
        </row>
        <row r="1779">
          <cell r="D1779" t="str">
            <v xml:space="preserve">Kepala Tukang </v>
          </cell>
          <cell r="F1779">
            <v>2.5000000000000001E-2</v>
          </cell>
          <cell r="G1779" t="str">
            <v>Oh</v>
          </cell>
          <cell r="H1779">
            <v>35750</v>
          </cell>
          <cell r="I1779">
            <v>893.75</v>
          </cell>
        </row>
        <row r="1780">
          <cell r="D1780" t="str">
            <v>Pekerja / Buruh tak terlatih</v>
          </cell>
          <cell r="F1780">
            <v>0.1</v>
          </cell>
          <cell r="G1780" t="str">
            <v>Oh</v>
          </cell>
          <cell r="H1780">
            <v>24750</v>
          </cell>
          <cell r="I1780">
            <v>2475</v>
          </cell>
        </row>
        <row r="1781">
          <cell r="D1781" t="str">
            <v>Mandor</v>
          </cell>
          <cell r="F1781">
            <v>5.0000000000000001E-3</v>
          </cell>
          <cell r="G1781" t="str">
            <v>Oh</v>
          </cell>
          <cell r="H1781">
            <v>38500</v>
          </cell>
          <cell r="I1781">
            <v>192.5</v>
          </cell>
        </row>
        <row r="1783">
          <cell r="D1783" t="str">
            <v>BAHAN :</v>
          </cell>
        </row>
        <row r="1784">
          <cell r="D1784" t="str">
            <v>Kayu jati papan lokal</v>
          </cell>
          <cell r="F1784">
            <v>7.2000000000000007E-3</v>
          </cell>
          <cell r="G1784" t="str">
            <v>M3</v>
          </cell>
          <cell r="H1784">
            <v>15600000</v>
          </cell>
          <cell r="J1784">
            <v>112320.00000000001</v>
          </cell>
        </row>
        <row r="1785">
          <cell r="D1785" t="str">
            <v>Paku  biasa</v>
          </cell>
          <cell r="F1785">
            <v>0.05</v>
          </cell>
          <cell r="G1785" t="str">
            <v>Kg</v>
          </cell>
          <cell r="H1785">
            <v>12000</v>
          </cell>
          <cell r="J1785">
            <v>600</v>
          </cell>
        </row>
        <row r="1786">
          <cell r="A1786">
            <v>148</v>
          </cell>
          <cell r="I1786">
            <v>10161.25</v>
          </cell>
          <cell r="J1786">
            <v>112920.00000000001</v>
          </cell>
          <cell r="K1786">
            <v>123081</v>
          </cell>
        </row>
        <row r="1788">
          <cell r="B1788">
            <v>2</v>
          </cell>
          <cell r="D1788" t="str">
            <v>1 M! PAS. LISPLANK( 3 X 20 )  KAYU  KAMPER</v>
          </cell>
        </row>
        <row r="1789">
          <cell r="D1789" t="str">
            <v>TENAGA :</v>
          </cell>
        </row>
        <row r="1790">
          <cell r="D1790" t="str">
            <v>Tukang kayu</v>
          </cell>
          <cell r="F1790">
            <v>0.2</v>
          </cell>
          <cell r="G1790" t="str">
            <v>Oh</v>
          </cell>
          <cell r="H1790">
            <v>33000</v>
          </cell>
          <cell r="I1790">
            <v>6600</v>
          </cell>
        </row>
        <row r="1791">
          <cell r="D1791" t="str">
            <v xml:space="preserve">Kepala Tukang </v>
          </cell>
          <cell r="F1791">
            <v>0.02</v>
          </cell>
          <cell r="G1791" t="str">
            <v>Oh</v>
          </cell>
          <cell r="H1791">
            <v>35750</v>
          </cell>
          <cell r="I1791">
            <v>715</v>
          </cell>
        </row>
        <row r="1792">
          <cell r="D1792" t="str">
            <v>Pekerja / Buruh tak terlatih</v>
          </cell>
          <cell r="F1792">
            <v>0.1</v>
          </cell>
          <cell r="G1792" t="str">
            <v>Oh</v>
          </cell>
          <cell r="H1792">
            <v>24750</v>
          </cell>
          <cell r="I1792">
            <v>2475</v>
          </cell>
        </row>
        <row r="1793">
          <cell r="D1793" t="str">
            <v>Mandor</v>
          </cell>
          <cell r="F1793">
            <v>5.0000000000000001E-3</v>
          </cell>
          <cell r="G1793" t="str">
            <v>Oh</v>
          </cell>
          <cell r="H1793">
            <v>38500</v>
          </cell>
          <cell r="I1793">
            <v>192.5</v>
          </cell>
        </row>
        <row r="1795">
          <cell r="D1795" t="str">
            <v>BAHAN :</v>
          </cell>
        </row>
        <row r="1796">
          <cell r="D1796" t="str">
            <v>Kayu Kamper papan</v>
          </cell>
          <cell r="F1796">
            <v>7.2000000000000007E-3</v>
          </cell>
          <cell r="G1796" t="str">
            <v>M3</v>
          </cell>
          <cell r="H1796">
            <v>10800000</v>
          </cell>
          <cell r="J1796">
            <v>77760</v>
          </cell>
        </row>
        <row r="1797">
          <cell r="D1797" t="str">
            <v>Paku  biasa</v>
          </cell>
          <cell r="F1797">
            <v>0.05</v>
          </cell>
          <cell r="G1797" t="str">
            <v>Kg</v>
          </cell>
          <cell r="H1797">
            <v>12000</v>
          </cell>
          <cell r="J1797">
            <v>600</v>
          </cell>
        </row>
        <row r="1798">
          <cell r="A1798">
            <v>149</v>
          </cell>
          <cell r="I1798">
            <v>9982.5</v>
          </cell>
          <cell r="J1798">
            <v>78360</v>
          </cell>
          <cell r="K1798">
            <v>88343</v>
          </cell>
        </row>
        <row r="1799">
          <cell r="B1799">
            <v>3</v>
          </cell>
          <cell r="D1799" t="str">
            <v>1 M! PAS. LISPLANK( 3 X 20 )  KAYU  BALAU</v>
          </cell>
        </row>
        <row r="1800">
          <cell r="D1800" t="str">
            <v>TENAGA :</v>
          </cell>
        </row>
        <row r="1801">
          <cell r="D1801" t="str">
            <v>Tukang kayu</v>
          </cell>
          <cell r="F1801">
            <v>0.2</v>
          </cell>
          <cell r="G1801" t="str">
            <v>Oh</v>
          </cell>
          <cell r="H1801">
            <v>33000</v>
          </cell>
          <cell r="I1801">
            <v>6600</v>
          </cell>
        </row>
        <row r="1802">
          <cell r="D1802" t="str">
            <v xml:space="preserve">Kepala Tukang </v>
          </cell>
          <cell r="F1802">
            <v>0.02</v>
          </cell>
          <cell r="G1802" t="str">
            <v>Oh</v>
          </cell>
          <cell r="H1802">
            <v>35750</v>
          </cell>
          <cell r="I1802">
            <v>715</v>
          </cell>
        </row>
        <row r="1803">
          <cell r="D1803" t="str">
            <v>Pekerja / Buruh tak terlatih</v>
          </cell>
          <cell r="F1803">
            <v>0.1</v>
          </cell>
          <cell r="G1803" t="str">
            <v>Oh</v>
          </cell>
          <cell r="H1803">
            <v>24750</v>
          </cell>
          <cell r="I1803">
            <v>2475</v>
          </cell>
        </row>
        <row r="1804">
          <cell r="D1804" t="str">
            <v>Mandor</v>
          </cell>
          <cell r="F1804">
            <v>5.0000000000000001E-3</v>
          </cell>
          <cell r="G1804" t="str">
            <v>Oh</v>
          </cell>
          <cell r="H1804">
            <v>38500</v>
          </cell>
          <cell r="I1804">
            <v>192.5</v>
          </cell>
        </row>
        <row r="1806">
          <cell r="D1806" t="str">
            <v>BAHAN :</v>
          </cell>
        </row>
        <row r="1807">
          <cell r="D1807" t="str">
            <v>Kayu Balau Papan</v>
          </cell>
          <cell r="F1807">
            <v>7.2000000000000007E-3</v>
          </cell>
          <cell r="G1807" t="str">
            <v>M3</v>
          </cell>
          <cell r="H1807">
            <v>9900000</v>
          </cell>
          <cell r="J1807">
            <v>71280</v>
          </cell>
        </row>
        <row r="1808">
          <cell r="D1808" t="str">
            <v>Paku  biasa</v>
          </cell>
          <cell r="F1808">
            <v>0.05</v>
          </cell>
          <cell r="G1808" t="str">
            <v>Kg</v>
          </cell>
          <cell r="H1808">
            <v>12000</v>
          </cell>
          <cell r="J1808">
            <v>600</v>
          </cell>
        </row>
        <row r="1809">
          <cell r="A1809">
            <v>150</v>
          </cell>
          <cell r="I1809">
            <v>9982.5</v>
          </cell>
          <cell r="J1809">
            <v>71880</v>
          </cell>
          <cell r="K1809">
            <v>81863</v>
          </cell>
        </row>
        <row r="1810">
          <cell r="B1810">
            <v>4</v>
          </cell>
          <cell r="D1810" t="str">
            <v>1 M! PAS. LISPLANK( 3 X 20 )  KAYU  KRUING</v>
          </cell>
        </row>
        <row r="1811">
          <cell r="D1811" t="str">
            <v>TENAGA :</v>
          </cell>
        </row>
        <row r="1812">
          <cell r="D1812" t="str">
            <v>Tukang kayu</v>
          </cell>
          <cell r="F1812">
            <v>0.2</v>
          </cell>
          <cell r="G1812" t="str">
            <v>Oh</v>
          </cell>
          <cell r="H1812">
            <v>33000</v>
          </cell>
          <cell r="I1812">
            <v>6600</v>
          </cell>
        </row>
        <row r="1813">
          <cell r="D1813" t="str">
            <v xml:space="preserve">Kepala Tukang </v>
          </cell>
          <cell r="F1813">
            <v>0.02</v>
          </cell>
          <cell r="G1813" t="str">
            <v>Oh</v>
          </cell>
          <cell r="H1813">
            <v>35750</v>
          </cell>
          <cell r="I1813">
            <v>715</v>
          </cell>
        </row>
        <row r="1814">
          <cell r="D1814" t="str">
            <v>Pekerja / Buruh tak terlatih</v>
          </cell>
          <cell r="F1814">
            <v>0.1</v>
          </cell>
          <cell r="G1814" t="str">
            <v>Oh</v>
          </cell>
          <cell r="H1814">
            <v>24750</v>
          </cell>
          <cell r="I1814">
            <v>2475</v>
          </cell>
        </row>
        <row r="1815">
          <cell r="D1815" t="str">
            <v>Mandor</v>
          </cell>
          <cell r="F1815">
            <v>5.0000000000000001E-3</v>
          </cell>
          <cell r="G1815" t="str">
            <v>Oh</v>
          </cell>
          <cell r="H1815">
            <v>38500</v>
          </cell>
          <cell r="I1815">
            <v>192.5</v>
          </cell>
        </row>
        <row r="1817">
          <cell r="D1817" t="str">
            <v>BAHAN :</v>
          </cell>
        </row>
        <row r="1818">
          <cell r="D1818" t="str">
            <v>Kayu Kruing Papan</v>
          </cell>
          <cell r="F1818">
            <v>7.2000000000000007E-3</v>
          </cell>
          <cell r="G1818" t="str">
            <v>M3</v>
          </cell>
          <cell r="H1818">
            <v>6300000</v>
          </cell>
          <cell r="J1818">
            <v>45360.000000000007</v>
          </cell>
        </row>
        <row r="1819">
          <cell r="D1819" t="str">
            <v>Paku  biasa</v>
          </cell>
          <cell r="F1819">
            <v>0.05</v>
          </cell>
          <cell r="G1819" t="str">
            <v>Kg</v>
          </cell>
          <cell r="H1819">
            <v>12000</v>
          </cell>
          <cell r="J1819">
            <v>600</v>
          </cell>
        </row>
        <row r="1820">
          <cell r="A1820">
            <v>151</v>
          </cell>
          <cell r="I1820">
            <v>9982.5</v>
          </cell>
          <cell r="J1820">
            <v>45960.000000000007</v>
          </cell>
          <cell r="K1820">
            <v>55943</v>
          </cell>
        </row>
        <row r="1821">
          <cell r="B1821">
            <v>5</v>
          </cell>
          <cell r="D1821" t="str">
            <v>1 M! PAS. LISPLANK( 3 X 20 )  KAYU  TAHUN</v>
          </cell>
        </row>
        <row r="1822">
          <cell r="D1822" t="str">
            <v>TENAGA :</v>
          </cell>
        </row>
        <row r="1823">
          <cell r="D1823" t="str">
            <v>Tukang kayu</v>
          </cell>
          <cell r="F1823">
            <v>0.2</v>
          </cell>
          <cell r="G1823" t="str">
            <v>Oh</v>
          </cell>
          <cell r="H1823">
            <v>33000</v>
          </cell>
          <cell r="I1823">
            <v>6600</v>
          </cell>
        </row>
        <row r="1824">
          <cell r="D1824" t="str">
            <v xml:space="preserve">Kepala Tukang </v>
          </cell>
          <cell r="F1824">
            <v>0.02</v>
          </cell>
          <cell r="G1824" t="str">
            <v>Oh</v>
          </cell>
          <cell r="H1824">
            <v>35750</v>
          </cell>
          <cell r="I1824">
            <v>715</v>
          </cell>
        </row>
        <row r="1825">
          <cell r="D1825" t="str">
            <v>Pekerja / Buruh tak terlatih</v>
          </cell>
          <cell r="F1825">
            <v>0.1</v>
          </cell>
          <cell r="G1825" t="str">
            <v>Oh</v>
          </cell>
          <cell r="H1825">
            <v>24750</v>
          </cell>
          <cell r="I1825">
            <v>2475</v>
          </cell>
        </row>
        <row r="1826">
          <cell r="D1826" t="str">
            <v>Mandor</v>
          </cell>
          <cell r="F1826">
            <v>5.0000000000000001E-3</v>
          </cell>
          <cell r="G1826" t="str">
            <v>Oh</v>
          </cell>
          <cell r="H1826">
            <v>38500</v>
          </cell>
          <cell r="I1826">
            <v>192.5</v>
          </cell>
        </row>
        <row r="1828">
          <cell r="D1828" t="str">
            <v>BAHAN :</v>
          </cell>
        </row>
        <row r="1829">
          <cell r="D1829" t="str">
            <v>Kayu Tahun papan ( Mauni/akasia)</v>
          </cell>
          <cell r="F1829">
            <v>7.2000000000000007E-3</v>
          </cell>
          <cell r="G1829" t="str">
            <v>M3</v>
          </cell>
          <cell r="H1829">
            <v>2700000</v>
          </cell>
          <cell r="J1829">
            <v>19440</v>
          </cell>
        </row>
        <row r="1830">
          <cell r="D1830" t="str">
            <v>Paku  biasa</v>
          </cell>
          <cell r="F1830">
            <v>0.05</v>
          </cell>
          <cell r="G1830" t="str">
            <v>Kg</v>
          </cell>
          <cell r="H1830">
            <v>12000</v>
          </cell>
          <cell r="J1830">
            <v>600</v>
          </cell>
        </row>
        <row r="1831">
          <cell r="A1831">
            <v>152</v>
          </cell>
          <cell r="I1831">
            <v>9982.5</v>
          </cell>
          <cell r="J1831">
            <v>20040</v>
          </cell>
          <cell r="K1831">
            <v>30023</v>
          </cell>
        </row>
        <row r="1832">
          <cell r="B1832">
            <v>6</v>
          </cell>
          <cell r="D1832" t="str">
            <v>1 M! PAS. LISPLANK( 3 X 25 )  KAYU  JATI</v>
          </cell>
        </row>
        <row r="1833">
          <cell r="D1833" t="str">
            <v>TENAGA :</v>
          </cell>
        </row>
        <row r="1834">
          <cell r="D1834" t="str">
            <v>Tukang kayu</v>
          </cell>
          <cell r="F1834">
            <v>0.21</v>
          </cell>
          <cell r="G1834" t="str">
            <v>Oh</v>
          </cell>
          <cell r="H1834">
            <v>33000</v>
          </cell>
          <cell r="I1834">
            <v>6930</v>
          </cell>
        </row>
        <row r="1835">
          <cell r="D1835" t="str">
            <v xml:space="preserve">Kepala Tukang </v>
          </cell>
          <cell r="F1835">
            <v>2.1000000000000001E-2</v>
          </cell>
          <cell r="G1835" t="str">
            <v>Oh</v>
          </cell>
          <cell r="H1835">
            <v>35750</v>
          </cell>
          <cell r="I1835">
            <v>750.75</v>
          </cell>
        </row>
        <row r="1836">
          <cell r="D1836" t="str">
            <v>Pekerja / Buruh tak terlatih</v>
          </cell>
          <cell r="F1836">
            <v>0.1</v>
          </cell>
          <cell r="G1836" t="str">
            <v>Oh</v>
          </cell>
          <cell r="H1836">
            <v>24750</v>
          </cell>
          <cell r="I1836">
            <v>2475</v>
          </cell>
        </row>
        <row r="1837">
          <cell r="D1837" t="str">
            <v>Mandor</v>
          </cell>
          <cell r="F1837">
            <v>5.0000000000000001E-3</v>
          </cell>
          <cell r="G1837" t="str">
            <v>Oh</v>
          </cell>
          <cell r="H1837">
            <v>38500</v>
          </cell>
          <cell r="I1837">
            <v>192.5</v>
          </cell>
        </row>
        <row r="1839">
          <cell r="D1839" t="str">
            <v>BAHAN :</v>
          </cell>
        </row>
        <row r="1840">
          <cell r="D1840" t="str">
            <v>Kayu jati papan lokal</v>
          </cell>
          <cell r="F1840">
            <v>8.9999999999999993E-3</v>
          </cell>
          <cell r="G1840" t="str">
            <v>M3</v>
          </cell>
          <cell r="H1840">
            <v>15600000</v>
          </cell>
          <cell r="J1840">
            <v>140400</v>
          </cell>
        </row>
        <row r="1841">
          <cell r="D1841" t="str">
            <v>Paku  biasa</v>
          </cell>
          <cell r="F1841">
            <v>0.05</v>
          </cell>
          <cell r="G1841" t="str">
            <v>Kg</v>
          </cell>
          <cell r="H1841">
            <v>12000</v>
          </cell>
          <cell r="J1841">
            <v>600</v>
          </cell>
        </row>
        <row r="1842">
          <cell r="A1842">
            <v>153</v>
          </cell>
          <cell r="I1842">
            <v>10348.25</v>
          </cell>
          <cell r="J1842">
            <v>141000</v>
          </cell>
          <cell r="K1842">
            <v>151348</v>
          </cell>
        </row>
        <row r="1843">
          <cell r="B1843">
            <v>7</v>
          </cell>
          <cell r="D1843" t="str">
            <v>1 M! PAS. LISPLANK( 3 X 25 )  KAYU  KAMPER</v>
          </cell>
        </row>
        <row r="1844">
          <cell r="D1844" t="str">
            <v>TENAGA :</v>
          </cell>
        </row>
        <row r="1845">
          <cell r="D1845" t="str">
            <v>Tukang kayu</v>
          </cell>
          <cell r="F1845">
            <v>0.21</v>
          </cell>
          <cell r="G1845" t="str">
            <v>Oh</v>
          </cell>
          <cell r="H1845">
            <v>33000</v>
          </cell>
          <cell r="I1845">
            <v>6930</v>
          </cell>
        </row>
        <row r="1846">
          <cell r="D1846" t="str">
            <v xml:space="preserve">Kepala Tukang </v>
          </cell>
          <cell r="F1846">
            <v>2.1000000000000001E-2</v>
          </cell>
          <cell r="G1846" t="str">
            <v>Oh</v>
          </cell>
          <cell r="H1846">
            <v>35750</v>
          </cell>
          <cell r="I1846">
            <v>750.75</v>
          </cell>
        </row>
        <row r="1847">
          <cell r="D1847" t="str">
            <v>Pekerja / Buruh tak terlatih</v>
          </cell>
          <cell r="F1847">
            <v>0.1</v>
          </cell>
          <cell r="G1847" t="str">
            <v>Oh</v>
          </cell>
          <cell r="H1847">
            <v>24750</v>
          </cell>
          <cell r="I1847">
            <v>2475</v>
          </cell>
        </row>
        <row r="1848">
          <cell r="D1848" t="str">
            <v>Mandor</v>
          </cell>
          <cell r="F1848">
            <v>5.0000000000000001E-3</v>
          </cell>
          <cell r="G1848" t="str">
            <v>Oh</v>
          </cell>
          <cell r="H1848">
            <v>38500</v>
          </cell>
          <cell r="I1848">
            <v>192.5</v>
          </cell>
        </row>
        <row r="1850">
          <cell r="D1850" t="str">
            <v>BAHAN :</v>
          </cell>
        </row>
        <row r="1851">
          <cell r="D1851" t="str">
            <v>Kayu Kamper papan</v>
          </cell>
          <cell r="F1851">
            <v>8.9999999999999993E-3</v>
          </cell>
          <cell r="G1851" t="str">
            <v>M3</v>
          </cell>
          <cell r="H1851">
            <v>10800000</v>
          </cell>
          <cell r="J1851">
            <v>97199.999999999985</v>
          </cell>
        </row>
        <row r="1852">
          <cell r="D1852" t="str">
            <v>Paku  biasa</v>
          </cell>
          <cell r="F1852">
            <v>0.05</v>
          </cell>
          <cell r="G1852" t="str">
            <v>Kg</v>
          </cell>
          <cell r="H1852">
            <v>12000</v>
          </cell>
          <cell r="J1852">
            <v>600</v>
          </cell>
        </row>
        <row r="1853">
          <cell r="A1853">
            <v>154</v>
          </cell>
          <cell r="I1853">
            <v>10348.25</v>
          </cell>
          <cell r="J1853">
            <v>97799.999999999985</v>
          </cell>
          <cell r="K1853">
            <v>108148</v>
          </cell>
        </row>
        <row r="1854">
          <cell r="B1854">
            <v>8</v>
          </cell>
          <cell r="D1854" t="str">
            <v>1 M! PAS. LISPLANK( 3 X 25 )  KAYU  BALAU</v>
          </cell>
        </row>
        <row r="1855">
          <cell r="D1855" t="str">
            <v>TENAGA :</v>
          </cell>
        </row>
        <row r="1856">
          <cell r="D1856" t="str">
            <v>Tukang kayu</v>
          </cell>
          <cell r="F1856">
            <v>0.21</v>
          </cell>
          <cell r="G1856" t="str">
            <v>Oh</v>
          </cell>
          <cell r="H1856">
            <v>33000</v>
          </cell>
          <cell r="I1856">
            <v>6930</v>
          </cell>
        </row>
        <row r="1857">
          <cell r="D1857" t="str">
            <v xml:space="preserve">Kepala Tukang </v>
          </cell>
          <cell r="F1857">
            <v>2.1000000000000001E-2</v>
          </cell>
          <cell r="G1857" t="str">
            <v>Oh</v>
          </cell>
          <cell r="H1857">
            <v>35750</v>
          </cell>
          <cell r="I1857">
            <v>750.75</v>
          </cell>
        </row>
        <row r="1858">
          <cell r="D1858" t="str">
            <v>Pekerja / Buruh tak terlatih</v>
          </cell>
          <cell r="F1858">
            <v>0.1</v>
          </cell>
          <cell r="G1858" t="str">
            <v>Oh</v>
          </cell>
          <cell r="H1858">
            <v>24750</v>
          </cell>
          <cell r="I1858">
            <v>2475</v>
          </cell>
        </row>
        <row r="1859">
          <cell r="D1859" t="str">
            <v>Mandor</v>
          </cell>
          <cell r="F1859">
            <v>5.0000000000000001E-3</v>
          </cell>
          <cell r="G1859" t="str">
            <v>Oh</v>
          </cell>
          <cell r="H1859">
            <v>38500</v>
          </cell>
          <cell r="I1859">
            <v>192.5</v>
          </cell>
        </row>
        <row r="1861">
          <cell r="D1861" t="str">
            <v>BAHAN :</v>
          </cell>
        </row>
        <row r="1862">
          <cell r="D1862" t="str">
            <v>Kayu Balau Papan</v>
          </cell>
          <cell r="F1862">
            <v>8.9999999999999993E-3</v>
          </cell>
          <cell r="G1862" t="str">
            <v>M3</v>
          </cell>
          <cell r="H1862">
            <v>9900000</v>
          </cell>
          <cell r="J1862">
            <v>89100</v>
          </cell>
        </row>
        <row r="1863">
          <cell r="D1863" t="str">
            <v>Paku  biasa</v>
          </cell>
          <cell r="F1863">
            <v>0.05</v>
          </cell>
          <cell r="G1863" t="str">
            <v>Kg</v>
          </cell>
          <cell r="H1863">
            <v>12000</v>
          </cell>
          <cell r="J1863">
            <v>600</v>
          </cell>
        </row>
        <row r="1864">
          <cell r="A1864">
            <v>155</v>
          </cell>
          <cell r="I1864">
            <v>10348.25</v>
          </cell>
          <cell r="J1864">
            <v>89700</v>
          </cell>
          <cell r="K1864">
            <v>100048</v>
          </cell>
        </row>
        <row r="1865">
          <cell r="B1865">
            <v>9</v>
          </cell>
          <cell r="D1865" t="str">
            <v>1 M! PAS. LISPLANK( 3 X 25 )  KAYU  KRUING</v>
          </cell>
        </row>
        <row r="1866">
          <cell r="D1866" t="str">
            <v>TENAGA :</v>
          </cell>
        </row>
        <row r="1867">
          <cell r="D1867" t="str">
            <v>Tukang kayu</v>
          </cell>
          <cell r="F1867">
            <v>0.21</v>
          </cell>
          <cell r="G1867" t="str">
            <v>Oh</v>
          </cell>
          <cell r="H1867">
            <v>33000</v>
          </cell>
          <cell r="I1867">
            <v>6930</v>
          </cell>
        </row>
        <row r="1868">
          <cell r="D1868" t="str">
            <v xml:space="preserve">Kepala Tukang </v>
          </cell>
          <cell r="F1868">
            <v>2.1000000000000001E-2</v>
          </cell>
          <cell r="G1868" t="str">
            <v>Oh</v>
          </cell>
          <cell r="H1868">
            <v>35750</v>
          </cell>
          <cell r="I1868">
            <v>750.75</v>
          </cell>
        </row>
        <row r="1869">
          <cell r="D1869" t="str">
            <v>Pekerja / Buruh tak terlatih</v>
          </cell>
          <cell r="F1869">
            <v>0.1</v>
          </cell>
          <cell r="G1869" t="str">
            <v>Oh</v>
          </cell>
          <cell r="H1869">
            <v>24750</v>
          </cell>
          <cell r="I1869">
            <v>2475</v>
          </cell>
        </row>
        <row r="1870">
          <cell r="D1870" t="str">
            <v>Mandor</v>
          </cell>
          <cell r="F1870">
            <v>5.0000000000000001E-3</v>
          </cell>
          <cell r="G1870" t="str">
            <v>Oh</v>
          </cell>
          <cell r="H1870">
            <v>38500</v>
          </cell>
          <cell r="I1870">
            <v>192.5</v>
          </cell>
        </row>
        <row r="1872">
          <cell r="D1872" t="str">
            <v>BAHAN :</v>
          </cell>
        </row>
        <row r="1873">
          <cell r="D1873" t="str">
            <v>Kayu Kruing Papan</v>
          </cell>
          <cell r="F1873">
            <v>8.9999999999999993E-3</v>
          </cell>
          <cell r="G1873" t="str">
            <v>M3</v>
          </cell>
          <cell r="H1873">
            <v>6300000</v>
          </cell>
          <cell r="J1873">
            <v>56699.999999999993</v>
          </cell>
        </row>
        <row r="1874">
          <cell r="D1874" t="str">
            <v>Paku  biasa</v>
          </cell>
          <cell r="F1874">
            <v>0.05</v>
          </cell>
          <cell r="G1874" t="str">
            <v>Kg</v>
          </cell>
          <cell r="H1874">
            <v>12000</v>
          </cell>
          <cell r="J1874">
            <v>600</v>
          </cell>
        </row>
        <row r="1875">
          <cell r="A1875">
            <v>156</v>
          </cell>
          <cell r="I1875">
            <v>10348.25</v>
          </cell>
          <cell r="J1875">
            <v>57299.999999999993</v>
          </cell>
          <cell r="K1875">
            <v>67648</v>
          </cell>
        </row>
        <row r="1876">
          <cell r="B1876">
            <v>10</v>
          </cell>
          <cell r="D1876" t="str">
            <v>1 M! PAS. LISPLANK( 3 X 25 )  KAYU  TAHUN</v>
          </cell>
        </row>
        <row r="1877">
          <cell r="D1877" t="str">
            <v>TENAGA :</v>
          </cell>
        </row>
        <row r="1878">
          <cell r="D1878" t="str">
            <v>Tukang kayu</v>
          </cell>
          <cell r="F1878">
            <v>0.21</v>
          </cell>
          <cell r="G1878" t="str">
            <v>Oh</v>
          </cell>
          <cell r="H1878">
            <v>33000</v>
          </cell>
          <cell r="I1878">
            <v>6930</v>
          </cell>
        </row>
        <row r="1879">
          <cell r="D1879" t="str">
            <v xml:space="preserve">Kepala Tukang </v>
          </cell>
          <cell r="F1879">
            <v>2.1000000000000001E-2</v>
          </cell>
          <cell r="G1879" t="str">
            <v>Oh</v>
          </cell>
          <cell r="H1879">
            <v>35750</v>
          </cell>
          <cell r="I1879">
            <v>750.75</v>
          </cell>
        </row>
        <row r="1880">
          <cell r="D1880" t="str">
            <v>Pekerja / Buruh tak terlatih</v>
          </cell>
          <cell r="F1880">
            <v>0.1</v>
          </cell>
          <cell r="G1880" t="str">
            <v>Oh</v>
          </cell>
          <cell r="H1880">
            <v>24750</v>
          </cell>
          <cell r="I1880">
            <v>2475</v>
          </cell>
        </row>
        <row r="1881">
          <cell r="D1881" t="str">
            <v>Mandor</v>
          </cell>
          <cell r="F1881">
            <v>5.0000000000000001E-3</v>
          </cell>
          <cell r="G1881" t="str">
            <v>Oh</v>
          </cell>
          <cell r="H1881">
            <v>38500</v>
          </cell>
          <cell r="I1881">
            <v>192.5</v>
          </cell>
        </row>
        <row r="1883">
          <cell r="D1883" t="str">
            <v>BAHAN :</v>
          </cell>
        </row>
        <row r="1884">
          <cell r="D1884" t="str">
            <v>Kayu Tahun papan ( Mauni/akasia)</v>
          </cell>
          <cell r="F1884">
            <v>8.9999999999999993E-3</v>
          </cell>
          <cell r="G1884" t="str">
            <v>M3</v>
          </cell>
          <cell r="H1884">
            <v>2700000</v>
          </cell>
          <cell r="J1884">
            <v>24299.999999999996</v>
          </cell>
        </row>
        <row r="1885">
          <cell r="D1885" t="str">
            <v>Paku  biasa</v>
          </cell>
          <cell r="F1885">
            <v>0.05</v>
          </cell>
          <cell r="G1885" t="str">
            <v>Kg</v>
          </cell>
          <cell r="H1885">
            <v>12000</v>
          </cell>
          <cell r="J1885">
            <v>600</v>
          </cell>
        </row>
        <row r="1886">
          <cell r="A1886">
            <v>157</v>
          </cell>
          <cell r="I1886">
            <v>10348.25</v>
          </cell>
          <cell r="J1886">
            <v>24899.999999999996</v>
          </cell>
          <cell r="K1886">
            <v>35248</v>
          </cell>
        </row>
        <row r="1887">
          <cell r="B1887">
            <v>11</v>
          </cell>
          <cell r="D1887" t="str">
            <v>1 M! PAS. LISPLANK( 3 X 30 )  KAYU  JATI</v>
          </cell>
        </row>
        <row r="1888">
          <cell r="D1888" t="str">
            <v>TENAGA :</v>
          </cell>
        </row>
        <row r="1889">
          <cell r="D1889" t="str">
            <v>Tukang kayu</v>
          </cell>
          <cell r="F1889">
            <v>0.22</v>
          </cell>
          <cell r="G1889" t="str">
            <v>Oh</v>
          </cell>
          <cell r="H1889">
            <v>33000</v>
          </cell>
          <cell r="I1889">
            <v>7260</v>
          </cell>
        </row>
        <row r="1890">
          <cell r="D1890" t="str">
            <v xml:space="preserve">Kepala Tukang </v>
          </cell>
          <cell r="F1890">
            <v>2.1999999999999999E-2</v>
          </cell>
          <cell r="G1890" t="str">
            <v>Oh</v>
          </cell>
          <cell r="H1890">
            <v>35750</v>
          </cell>
          <cell r="I1890">
            <v>786.5</v>
          </cell>
        </row>
        <row r="1891">
          <cell r="D1891" t="str">
            <v>Pekerja / Buruh tak terlatih</v>
          </cell>
          <cell r="F1891">
            <v>0.11</v>
          </cell>
          <cell r="G1891" t="str">
            <v>Oh</v>
          </cell>
          <cell r="H1891">
            <v>24750</v>
          </cell>
          <cell r="I1891">
            <v>2722.5</v>
          </cell>
        </row>
        <row r="1892">
          <cell r="D1892" t="str">
            <v>Mandor</v>
          </cell>
          <cell r="F1892">
            <v>5.0000000000000001E-3</v>
          </cell>
          <cell r="G1892" t="str">
            <v>Oh</v>
          </cell>
          <cell r="H1892">
            <v>38500</v>
          </cell>
          <cell r="I1892">
            <v>192.5</v>
          </cell>
        </row>
        <row r="1894">
          <cell r="D1894" t="str">
            <v>BAHAN :</v>
          </cell>
        </row>
        <row r="1895">
          <cell r="D1895" t="str">
            <v>Kayu jati papan lokal</v>
          </cell>
          <cell r="F1895">
            <v>1.0999999999999999E-2</v>
          </cell>
          <cell r="G1895" t="str">
            <v>M3</v>
          </cell>
          <cell r="H1895">
            <v>15600000</v>
          </cell>
          <cell r="J1895">
            <v>171600</v>
          </cell>
        </row>
        <row r="1896">
          <cell r="D1896" t="str">
            <v>Paku  biasa</v>
          </cell>
          <cell r="F1896">
            <v>0.05</v>
          </cell>
          <cell r="G1896" t="str">
            <v>Kg</v>
          </cell>
          <cell r="H1896">
            <v>12000</v>
          </cell>
          <cell r="J1896">
            <v>600</v>
          </cell>
        </row>
        <row r="1897">
          <cell r="A1897">
            <v>158</v>
          </cell>
          <cell r="I1897">
            <v>10961.5</v>
          </cell>
          <cell r="J1897">
            <v>172200</v>
          </cell>
          <cell r="K1897">
            <v>183162</v>
          </cell>
        </row>
        <row r="1898">
          <cell r="B1898">
            <v>12</v>
          </cell>
          <cell r="D1898" t="str">
            <v>1 M! PAS. LISPLANK( 3 X 30 )  KAYU  KAMPER</v>
          </cell>
        </row>
        <row r="1899">
          <cell r="D1899" t="str">
            <v>TENAGA :</v>
          </cell>
        </row>
        <row r="1900">
          <cell r="D1900" t="str">
            <v>Tukang kayu</v>
          </cell>
          <cell r="F1900">
            <v>0.22</v>
          </cell>
          <cell r="G1900" t="str">
            <v>Oh</v>
          </cell>
          <cell r="H1900">
            <v>33000</v>
          </cell>
          <cell r="I1900">
            <v>7260</v>
          </cell>
        </row>
        <row r="1901">
          <cell r="D1901" t="str">
            <v xml:space="preserve">Kepala Tukang </v>
          </cell>
          <cell r="F1901">
            <v>2.1999999999999999E-2</v>
          </cell>
          <cell r="G1901" t="str">
            <v>Oh</v>
          </cell>
          <cell r="H1901">
            <v>35750</v>
          </cell>
          <cell r="I1901">
            <v>786.5</v>
          </cell>
        </row>
        <row r="1902">
          <cell r="D1902" t="str">
            <v>Pekerja / Buruh tak terlatih</v>
          </cell>
          <cell r="F1902">
            <v>0.11</v>
          </cell>
          <cell r="G1902" t="str">
            <v>Oh</v>
          </cell>
          <cell r="H1902">
            <v>24750</v>
          </cell>
          <cell r="I1902">
            <v>2722.5</v>
          </cell>
        </row>
        <row r="1903">
          <cell r="D1903" t="str">
            <v>Mandor</v>
          </cell>
          <cell r="F1903">
            <v>5.0000000000000001E-3</v>
          </cell>
          <cell r="G1903" t="str">
            <v>Oh</v>
          </cell>
          <cell r="H1903">
            <v>38500</v>
          </cell>
          <cell r="I1903">
            <v>192.5</v>
          </cell>
        </row>
        <row r="1905">
          <cell r="D1905" t="str">
            <v>BAHAN :</v>
          </cell>
        </row>
        <row r="1906">
          <cell r="D1906" t="str">
            <v>Kayu Kamper papan</v>
          </cell>
          <cell r="F1906">
            <v>1.0999999999999999E-2</v>
          </cell>
          <cell r="G1906" t="str">
            <v>M3</v>
          </cell>
          <cell r="H1906">
            <v>10800000</v>
          </cell>
          <cell r="J1906">
            <v>118800</v>
          </cell>
        </row>
        <row r="1907">
          <cell r="D1907" t="str">
            <v>Paku  biasa</v>
          </cell>
          <cell r="F1907">
            <v>0.05</v>
          </cell>
          <cell r="G1907" t="str">
            <v>Kg</v>
          </cell>
          <cell r="H1907">
            <v>12000</v>
          </cell>
          <cell r="J1907">
            <v>600</v>
          </cell>
        </row>
        <row r="1908">
          <cell r="A1908">
            <v>159</v>
          </cell>
          <cell r="I1908">
            <v>10961.5</v>
          </cell>
          <cell r="J1908">
            <v>119400</v>
          </cell>
          <cell r="K1908">
            <v>130362</v>
          </cell>
        </row>
        <row r="1909">
          <cell r="B1909">
            <v>13</v>
          </cell>
          <cell r="D1909" t="str">
            <v>1 M! PAS. LISPLANK( 3 X 30 )  KAYU  BALAU</v>
          </cell>
        </row>
        <row r="1910">
          <cell r="D1910" t="str">
            <v>TENAGA :</v>
          </cell>
        </row>
        <row r="1911">
          <cell r="D1911" t="str">
            <v>Tukang kayu</v>
          </cell>
          <cell r="F1911">
            <v>0.22</v>
          </cell>
          <cell r="G1911" t="str">
            <v>Oh</v>
          </cell>
          <cell r="H1911">
            <v>33000</v>
          </cell>
          <cell r="I1911">
            <v>7260</v>
          </cell>
        </row>
        <row r="1912">
          <cell r="D1912" t="str">
            <v xml:space="preserve">Kepala Tukang </v>
          </cell>
          <cell r="F1912">
            <v>2.1999999999999999E-2</v>
          </cell>
          <cell r="G1912" t="str">
            <v>Oh</v>
          </cell>
          <cell r="H1912">
            <v>35750</v>
          </cell>
          <cell r="I1912">
            <v>786.5</v>
          </cell>
        </row>
        <row r="1913">
          <cell r="D1913" t="str">
            <v>Pekerja / Buruh tak terlatih</v>
          </cell>
          <cell r="F1913">
            <v>0.11</v>
          </cell>
          <cell r="G1913" t="str">
            <v>Oh</v>
          </cell>
          <cell r="H1913">
            <v>24750</v>
          </cell>
          <cell r="I1913">
            <v>2722.5</v>
          </cell>
        </row>
        <row r="1914">
          <cell r="D1914" t="str">
            <v>Mandor</v>
          </cell>
          <cell r="F1914">
            <v>5.0000000000000001E-3</v>
          </cell>
          <cell r="G1914" t="str">
            <v>Oh</v>
          </cell>
          <cell r="H1914">
            <v>38500</v>
          </cell>
          <cell r="I1914">
            <v>192.5</v>
          </cell>
        </row>
        <row r="1916">
          <cell r="D1916" t="str">
            <v>BAHAN :</v>
          </cell>
        </row>
        <row r="1917">
          <cell r="D1917" t="str">
            <v>Kayu Balau Papan</v>
          </cell>
          <cell r="F1917">
            <v>1.0999999999999999E-2</v>
          </cell>
          <cell r="G1917" t="str">
            <v>M3</v>
          </cell>
          <cell r="H1917">
            <v>9900000</v>
          </cell>
          <cell r="J1917">
            <v>108900</v>
          </cell>
        </row>
        <row r="1918">
          <cell r="D1918" t="str">
            <v>Paku  biasa</v>
          </cell>
          <cell r="F1918">
            <v>0.05</v>
          </cell>
          <cell r="G1918" t="str">
            <v>Kg</v>
          </cell>
          <cell r="H1918">
            <v>12000</v>
          </cell>
          <cell r="J1918">
            <v>600</v>
          </cell>
        </row>
        <row r="1919">
          <cell r="A1919">
            <v>160</v>
          </cell>
          <cell r="I1919">
            <v>10961.5</v>
          </cell>
          <cell r="J1919">
            <v>109500</v>
          </cell>
          <cell r="K1919">
            <v>120462</v>
          </cell>
        </row>
        <row r="1920">
          <cell r="B1920">
            <v>14</v>
          </cell>
          <cell r="D1920" t="str">
            <v>1 M! PAS. LISPLANK( 3 X 30 )  KAYU  KRUING</v>
          </cell>
        </row>
        <row r="1921">
          <cell r="D1921" t="str">
            <v>TENAGA :</v>
          </cell>
        </row>
        <row r="1922">
          <cell r="D1922" t="str">
            <v>Tukang kayu</v>
          </cell>
          <cell r="F1922">
            <v>0.22</v>
          </cell>
          <cell r="G1922" t="str">
            <v>Oh</v>
          </cell>
          <cell r="H1922">
            <v>33000</v>
          </cell>
          <cell r="I1922">
            <v>7260</v>
          </cell>
        </row>
        <row r="1923">
          <cell r="D1923" t="str">
            <v xml:space="preserve">Kepala Tukang </v>
          </cell>
          <cell r="F1923">
            <v>2.1999999999999999E-2</v>
          </cell>
          <cell r="G1923" t="str">
            <v>Oh</v>
          </cell>
          <cell r="H1923">
            <v>35750</v>
          </cell>
          <cell r="I1923">
            <v>786.5</v>
          </cell>
        </row>
        <row r="1924">
          <cell r="D1924" t="str">
            <v>Pekerja / Buruh tak terlatih</v>
          </cell>
          <cell r="F1924">
            <v>0.11</v>
          </cell>
          <cell r="G1924" t="str">
            <v>Oh</v>
          </cell>
          <cell r="H1924">
            <v>24750</v>
          </cell>
          <cell r="I1924">
            <v>2722.5</v>
          </cell>
        </row>
        <row r="1925">
          <cell r="D1925" t="str">
            <v>Mandor</v>
          </cell>
          <cell r="F1925">
            <v>5.0000000000000001E-3</v>
          </cell>
          <cell r="G1925" t="str">
            <v>Oh</v>
          </cell>
          <cell r="H1925">
            <v>38500</v>
          </cell>
          <cell r="I1925">
            <v>192.5</v>
          </cell>
        </row>
        <row r="1926">
          <cell r="D1926" t="str">
            <v>BAHAN :</v>
          </cell>
        </row>
        <row r="1927">
          <cell r="D1927" t="str">
            <v>Kayu Kruing Papan</v>
          </cell>
          <cell r="F1927">
            <v>1.0999999999999999E-2</v>
          </cell>
          <cell r="G1927" t="str">
            <v>M3</v>
          </cell>
          <cell r="H1927">
            <v>6300000</v>
          </cell>
          <cell r="J1927">
            <v>69300</v>
          </cell>
        </row>
        <row r="1928">
          <cell r="D1928" t="str">
            <v>Paku  biasa</v>
          </cell>
          <cell r="F1928">
            <v>0.05</v>
          </cell>
          <cell r="G1928" t="str">
            <v>Kg</v>
          </cell>
          <cell r="H1928">
            <v>12000</v>
          </cell>
          <cell r="J1928">
            <v>600</v>
          </cell>
        </row>
        <row r="1929">
          <cell r="A1929">
            <v>161</v>
          </cell>
          <cell r="I1929">
            <v>10961.5</v>
          </cell>
          <cell r="J1929">
            <v>69900</v>
          </cell>
          <cell r="K1929">
            <v>80862</v>
          </cell>
        </row>
        <row r="1930">
          <cell r="B1930">
            <v>15</v>
          </cell>
          <cell r="D1930" t="str">
            <v>1 M! PAS. LISPLANK( 3 X 30 )  KAYU  TAHUN</v>
          </cell>
        </row>
        <row r="1931">
          <cell r="D1931" t="str">
            <v>TENAGA :</v>
          </cell>
        </row>
        <row r="1932">
          <cell r="D1932" t="str">
            <v>Tukang kayu</v>
          </cell>
          <cell r="F1932">
            <v>0.22</v>
          </cell>
          <cell r="G1932" t="str">
            <v>Oh</v>
          </cell>
          <cell r="H1932">
            <v>33000</v>
          </cell>
          <cell r="I1932">
            <v>7260</v>
          </cell>
        </row>
        <row r="1933">
          <cell r="D1933" t="str">
            <v xml:space="preserve">Kepala Tukang </v>
          </cell>
          <cell r="F1933">
            <v>2.1999999999999999E-2</v>
          </cell>
          <cell r="G1933" t="str">
            <v>Oh</v>
          </cell>
          <cell r="H1933">
            <v>35750</v>
          </cell>
          <cell r="I1933">
            <v>786.5</v>
          </cell>
        </row>
        <row r="1934">
          <cell r="D1934" t="str">
            <v>Pekerja / Buruh tak terlatih</v>
          </cell>
          <cell r="F1934">
            <v>0.11</v>
          </cell>
          <cell r="G1934" t="str">
            <v>Oh</v>
          </cell>
          <cell r="H1934">
            <v>24750</v>
          </cell>
          <cell r="I1934">
            <v>2722.5</v>
          </cell>
        </row>
        <row r="1935">
          <cell r="D1935" t="str">
            <v>Mandor</v>
          </cell>
          <cell r="F1935">
            <v>5.0000000000000001E-3</v>
          </cell>
          <cell r="G1935" t="str">
            <v>Oh</v>
          </cell>
          <cell r="H1935">
            <v>38500</v>
          </cell>
          <cell r="I1935">
            <v>192.5</v>
          </cell>
        </row>
        <row r="1936">
          <cell r="D1936" t="str">
            <v>BAHAN :</v>
          </cell>
        </row>
        <row r="1937">
          <cell r="D1937" t="str">
            <v>Kayu Tahun papan ( Mauni/akasia)</v>
          </cell>
          <cell r="F1937">
            <v>1.0999999999999999E-2</v>
          </cell>
          <cell r="G1937" t="str">
            <v>M3</v>
          </cell>
          <cell r="H1937">
            <v>2700000</v>
          </cell>
          <cell r="J1937">
            <v>29700</v>
          </cell>
        </row>
        <row r="1938">
          <cell r="D1938" t="str">
            <v>Paku  biasa</v>
          </cell>
          <cell r="F1938">
            <v>0.05</v>
          </cell>
          <cell r="G1938" t="str">
            <v>Kg</v>
          </cell>
          <cell r="H1938">
            <v>12000</v>
          </cell>
          <cell r="J1938">
            <v>600</v>
          </cell>
        </row>
        <row r="1939">
          <cell r="A1939">
            <v>162</v>
          </cell>
          <cell r="I1939">
            <v>10961.5</v>
          </cell>
          <cell r="J1939">
            <v>30300</v>
          </cell>
          <cell r="K1939">
            <v>41262</v>
          </cell>
        </row>
        <row r="1940">
          <cell r="B1940">
            <v>16</v>
          </cell>
          <cell r="D1940" t="str">
            <v>1 M! PAS. LISPLANK 2( 3 x 20 ) CM  KAYU  JATI</v>
          </cell>
        </row>
        <row r="1941">
          <cell r="D1941" t="str">
            <v>TENAGA :</v>
          </cell>
        </row>
        <row r="1942">
          <cell r="D1942" t="str">
            <v>Tukang kayu</v>
          </cell>
          <cell r="F1942">
            <v>0.25</v>
          </cell>
          <cell r="G1942" t="str">
            <v>Oh</v>
          </cell>
          <cell r="H1942">
            <v>33000</v>
          </cell>
          <cell r="I1942">
            <v>8250</v>
          </cell>
        </row>
        <row r="1943">
          <cell r="D1943" t="str">
            <v xml:space="preserve">Kepala Tukang </v>
          </cell>
          <cell r="F1943">
            <v>2.5000000000000001E-2</v>
          </cell>
          <cell r="G1943" t="str">
            <v>Oh</v>
          </cell>
          <cell r="H1943">
            <v>35750</v>
          </cell>
          <cell r="I1943">
            <v>893.75</v>
          </cell>
        </row>
        <row r="1944">
          <cell r="D1944" t="str">
            <v>Pekerja / Buruh tak terlatih</v>
          </cell>
          <cell r="F1944">
            <v>0.15</v>
          </cell>
          <cell r="G1944" t="str">
            <v>Oh</v>
          </cell>
          <cell r="H1944">
            <v>24750</v>
          </cell>
          <cell r="I1944">
            <v>3712.5</v>
          </cell>
        </row>
        <row r="1945">
          <cell r="D1945" t="str">
            <v>Mandor</v>
          </cell>
          <cell r="F1945">
            <v>7.4999999999999997E-2</v>
          </cell>
          <cell r="G1945" t="str">
            <v>Oh</v>
          </cell>
          <cell r="H1945">
            <v>38500</v>
          </cell>
          <cell r="I1945">
            <v>2887.5</v>
          </cell>
        </row>
        <row r="1946">
          <cell r="D1946" t="str">
            <v>BAHAN :</v>
          </cell>
        </row>
        <row r="1947">
          <cell r="D1947" t="str">
            <v>Kayu jati papan lokal</v>
          </cell>
          <cell r="F1947">
            <v>1.4500000000000001E-2</v>
          </cell>
          <cell r="G1947" t="str">
            <v>M3</v>
          </cell>
          <cell r="H1947">
            <v>15600000</v>
          </cell>
          <cell r="J1947">
            <v>226200</v>
          </cell>
        </row>
        <row r="1948">
          <cell r="D1948" t="str">
            <v>Paku  biasa</v>
          </cell>
          <cell r="F1948">
            <v>0.06</v>
          </cell>
          <cell r="G1948" t="str">
            <v>Kg</v>
          </cell>
          <cell r="H1948">
            <v>12000</v>
          </cell>
          <cell r="J1948">
            <v>720</v>
          </cell>
        </row>
        <row r="1949">
          <cell r="A1949">
            <v>163</v>
          </cell>
          <cell r="I1949">
            <v>15743.75</v>
          </cell>
          <cell r="J1949">
            <v>226920</v>
          </cell>
          <cell r="K1949">
            <v>242664</v>
          </cell>
        </row>
        <row r="1950">
          <cell r="B1950">
            <v>17</v>
          </cell>
          <cell r="D1950" t="str">
            <v>1 M! PAS. LISPLANK 2( 3 x 20 ) CM  KAYU  KAMPER</v>
          </cell>
        </row>
        <row r="1951">
          <cell r="D1951" t="str">
            <v>TENAGA :</v>
          </cell>
        </row>
        <row r="1952">
          <cell r="D1952" t="str">
            <v>Tukang kayu</v>
          </cell>
          <cell r="F1952">
            <v>0.25</v>
          </cell>
          <cell r="G1952" t="str">
            <v>Oh</v>
          </cell>
          <cell r="H1952">
            <v>33000</v>
          </cell>
          <cell r="I1952">
            <v>8250</v>
          </cell>
        </row>
        <row r="1953">
          <cell r="D1953" t="str">
            <v xml:space="preserve">Kepala Tukang </v>
          </cell>
          <cell r="F1953">
            <v>2.5000000000000001E-2</v>
          </cell>
          <cell r="G1953" t="str">
            <v>Oh</v>
          </cell>
          <cell r="H1953">
            <v>35750</v>
          </cell>
          <cell r="I1953">
            <v>893.75</v>
          </cell>
        </row>
        <row r="1954">
          <cell r="D1954" t="str">
            <v>Pekerja / Buruh tak terlatih</v>
          </cell>
          <cell r="F1954">
            <v>0.15</v>
          </cell>
          <cell r="G1954" t="str">
            <v>Oh</v>
          </cell>
          <cell r="H1954">
            <v>24750</v>
          </cell>
          <cell r="I1954">
            <v>3712.5</v>
          </cell>
        </row>
        <row r="1955">
          <cell r="D1955" t="str">
            <v>Mandor</v>
          </cell>
          <cell r="F1955">
            <v>7.4999999999999997E-2</v>
          </cell>
          <cell r="G1955" t="str">
            <v>Oh</v>
          </cell>
          <cell r="H1955">
            <v>38500</v>
          </cell>
          <cell r="I1955">
            <v>2887.5</v>
          </cell>
        </row>
        <row r="1956">
          <cell r="D1956" t="str">
            <v>BAHAN :</v>
          </cell>
        </row>
        <row r="1957">
          <cell r="D1957" t="str">
            <v>Kayu Kamper papan</v>
          </cell>
          <cell r="F1957">
            <v>1.4500000000000001E-2</v>
          </cell>
          <cell r="G1957" t="str">
            <v>M3</v>
          </cell>
          <cell r="H1957">
            <v>10800000</v>
          </cell>
          <cell r="J1957">
            <v>156600</v>
          </cell>
        </row>
        <row r="1958">
          <cell r="D1958" t="str">
            <v>Paku  biasa</v>
          </cell>
          <cell r="F1958">
            <v>0.06</v>
          </cell>
          <cell r="G1958" t="str">
            <v>Kg</v>
          </cell>
          <cell r="H1958">
            <v>12000</v>
          </cell>
          <cell r="J1958">
            <v>720</v>
          </cell>
        </row>
        <row r="1959">
          <cell r="A1959">
            <v>164</v>
          </cell>
          <cell r="I1959">
            <v>15743.75</v>
          </cell>
          <cell r="J1959">
            <v>157320</v>
          </cell>
          <cell r="K1959">
            <v>173064</v>
          </cell>
        </row>
        <row r="1960">
          <cell r="B1960">
            <v>18</v>
          </cell>
          <cell r="D1960" t="str">
            <v>1 M! PAS. LISPLANK 2( 3 x 20 ) CM  KAYU  BALAU</v>
          </cell>
        </row>
        <row r="1961">
          <cell r="D1961" t="str">
            <v>TENAGA :</v>
          </cell>
        </row>
        <row r="1962">
          <cell r="D1962" t="str">
            <v>Tukang kayu</v>
          </cell>
          <cell r="F1962">
            <v>0.25</v>
          </cell>
          <cell r="G1962" t="str">
            <v>Oh</v>
          </cell>
          <cell r="H1962">
            <v>33000</v>
          </cell>
          <cell r="I1962">
            <v>8250</v>
          </cell>
        </row>
        <row r="1963">
          <cell r="D1963" t="str">
            <v xml:space="preserve">Kepala Tukang </v>
          </cell>
          <cell r="F1963">
            <v>2.5000000000000001E-2</v>
          </cell>
          <cell r="G1963" t="str">
            <v>Oh</v>
          </cell>
          <cell r="H1963">
            <v>35750</v>
          </cell>
          <cell r="I1963">
            <v>893.75</v>
          </cell>
        </row>
        <row r="1964">
          <cell r="D1964" t="str">
            <v>Pekerja / Buruh tak terlatih</v>
          </cell>
          <cell r="F1964">
            <v>0.15</v>
          </cell>
          <cell r="G1964" t="str">
            <v>Oh</v>
          </cell>
          <cell r="H1964">
            <v>24750</v>
          </cell>
          <cell r="I1964">
            <v>3712.5</v>
          </cell>
        </row>
        <row r="1965">
          <cell r="D1965" t="str">
            <v>Mandor</v>
          </cell>
          <cell r="F1965">
            <v>7.4999999999999997E-2</v>
          </cell>
          <cell r="G1965" t="str">
            <v>Oh</v>
          </cell>
          <cell r="H1965">
            <v>38500</v>
          </cell>
          <cell r="I1965">
            <v>2887.5</v>
          </cell>
        </row>
        <row r="1966">
          <cell r="D1966" t="str">
            <v>BAHAN :</v>
          </cell>
        </row>
        <row r="1967">
          <cell r="D1967" t="str">
            <v>Kayu Balau Papan</v>
          </cell>
          <cell r="F1967">
            <v>1.4500000000000001E-2</v>
          </cell>
          <cell r="G1967" t="str">
            <v>M3</v>
          </cell>
          <cell r="H1967">
            <v>9900000</v>
          </cell>
          <cell r="J1967">
            <v>143550</v>
          </cell>
        </row>
        <row r="1968">
          <cell r="D1968" t="str">
            <v>Paku  biasa</v>
          </cell>
          <cell r="F1968">
            <v>0.06</v>
          </cell>
          <cell r="G1968" t="str">
            <v>Kg</v>
          </cell>
          <cell r="H1968">
            <v>12000</v>
          </cell>
          <cell r="J1968">
            <v>720</v>
          </cell>
        </row>
        <row r="1969">
          <cell r="A1969">
            <v>165</v>
          </cell>
          <cell r="I1969">
            <v>15743.75</v>
          </cell>
          <cell r="J1969">
            <v>144270</v>
          </cell>
          <cell r="K1969">
            <v>160014</v>
          </cell>
        </row>
        <row r="1970">
          <cell r="B1970">
            <v>19</v>
          </cell>
          <cell r="D1970" t="str">
            <v>1 M! PAS. LISPLANK 2( 3 x 20 ) CM  KAYU  KRUING</v>
          </cell>
        </row>
        <row r="1971">
          <cell r="D1971" t="str">
            <v>TENAGA :</v>
          </cell>
        </row>
        <row r="1972">
          <cell r="D1972" t="str">
            <v>Tukang kayu</v>
          </cell>
          <cell r="F1972">
            <v>0.25</v>
          </cell>
          <cell r="G1972" t="str">
            <v>Oh</v>
          </cell>
          <cell r="H1972">
            <v>33000</v>
          </cell>
          <cell r="I1972">
            <v>8250</v>
          </cell>
        </row>
        <row r="1973">
          <cell r="D1973" t="str">
            <v xml:space="preserve">Kepala Tukang </v>
          </cell>
          <cell r="F1973">
            <v>2.5000000000000001E-2</v>
          </cell>
          <cell r="G1973" t="str">
            <v>Oh</v>
          </cell>
          <cell r="H1973">
            <v>35750</v>
          </cell>
          <cell r="I1973">
            <v>893.75</v>
          </cell>
        </row>
        <row r="1974">
          <cell r="D1974" t="str">
            <v>Pekerja / Buruh tak terlatih</v>
          </cell>
          <cell r="F1974">
            <v>0.15</v>
          </cell>
          <cell r="G1974" t="str">
            <v>Oh</v>
          </cell>
          <cell r="H1974">
            <v>24750</v>
          </cell>
          <cell r="I1974">
            <v>3712.5</v>
          </cell>
        </row>
        <row r="1975">
          <cell r="D1975" t="str">
            <v>Mandor</v>
          </cell>
          <cell r="F1975">
            <v>7.4999999999999997E-2</v>
          </cell>
          <cell r="G1975" t="str">
            <v>Oh</v>
          </cell>
          <cell r="H1975">
            <v>38500</v>
          </cell>
          <cell r="I1975">
            <v>2887.5</v>
          </cell>
        </row>
        <row r="1976">
          <cell r="D1976" t="str">
            <v>BAHAN :</v>
          </cell>
        </row>
        <row r="1977">
          <cell r="D1977" t="str">
            <v>Kayu Kruing Papan</v>
          </cell>
          <cell r="F1977">
            <v>1.4500000000000001E-2</v>
          </cell>
          <cell r="G1977" t="str">
            <v>M3</v>
          </cell>
          <cell r="H1977">
            <v>6300000</v>
          </cell>
          <cell r="J1977">
            <v>91350</v>
          </cell>
        </row>
        <row r="1978">
          <cell r="D1978" t="str">
            <v>Paku  biasa</v>
          </cell>
          <cell r="F1978">
            <v>0.06</v>
          </cell>
          <cell r="G1978" t="str">
            <v>Kg</v>
          </cell>
          <cell r="H1978">
            <v>12000</v>
          </cell>
          <cell r="J1978">
            <v>720</v>
          </cell>
        </row>
        <row r="1979">
          <cell r="A1979">
            <v>166</v>
          </cell>
          <cell r="I1979">
            <v>15743.75</v>
          </cell>
          <cell r="J1979">
            <v>92070</v>
          </cell>
          <cell r="K1979">
            <v>107814</v>
          </cell>
        </row>
        <row r="1980">
          <cell r="B1980">
            <v>20</v>
          </cell>
          <cell r="D1980" t="str">
            <v>1 M! PAS. LISPLANK 2( 3 x 20 ) CM  KAYU  TAHUN</v>
          </cell>
        </row>
        <row r="1981">
          <cell r="D1981" t="str">
            <v>TENAGA :</v>
          </cell>
        </row>
        <row r="1982">
          <cell r="D1982" t="str">
            <v>Tukang kayu</v>
          </cell>
          <cell r="F1982">
            <v>0.25</v>
          </cell>
          <cell r="G1982" t="str">
            <v>Oh</v>
          </cell>
          <cell r="H1982">
            <v>33000</v>
          </cell>
          <cell r="I1982">
            <v>8250</v>
          </cell>
        </row>
        <row r="1983">
          <cell r="D1983" t="str">
            <v xml:space="preserve">Kepala Tukang </v>
          </cell>
          <cell r="F1983">
            <v>2.5000000000000001E-2</v>
          </cell>
          <cell r="G1983" t="str">
            <v>Oh</v>
          </cell>
          <cell r="H1983">
            <v>35750</v>
          </cell>
          <cell r="I1983">
            <v>893.75</v>
          </cell>
        </row>
        <row r="1984">
          <cell r="D1984" t="str">
            <v>Pekerja / Buruh tak terlatih</v>
          </cell>
          <cell r="F1984">
            <v>0.15</v>
          </cell>
          <cell r="G1984" t="str">
            <v>Oh</v>
          </cell>
          <cell r="H1984">
            <v>24750</v>
          </cell>
          <cell r="I1984">
            <v>3712.5</v>
          </cell>
        </row>
        <row r="1985">
          <cell r="D1985" t="str">
            <v>Mandor</v>
          </cell>
          <cell r="F1985">
            <v>7.4999999999999997E-2</v>
          </cell>
          <cell r="G1985" t="str">
            <v>Oh</v>
          </cell>
          <cell r="H1985">
            <v>38500</v>
          </cell>
          <cell r="I1985">
            <v>2887.5</v>
          </cell>
        </row>
        <row r="1986">
          <cell r="D1986" t="str">
            <v>BAHAN :</v>
          </cell>
        </row>
        <row r="1987">
          <cell r="D1987" t="str">
            <v>Kayu Tahun papan ( Mauni/akasia)</v>
          </cell>
          <cell r="F1987">
            <v>1.4500000000000001E-2</v>
          </cell>
          <cell r="G1987" t="str">
            <v>M3</v>
          </cell>
          <cell r="H1987">
            <v>2700000</v>
          </cell>
          <cell r="J1987">
            <v>39150</v>
          </cell>
        </row>
        <row r="1988">
          <cell r="D1988" t="str">
            <v>Paku  biasa</v>
          </cell>
          <cell r="F1988">
            <v>0.06</v>
          </cell>
          <cell r="G1988" t="str">
            <v>Kg</v>
          </cell>
          <cell r="H1988">
            <v>12000</v>
          </cell>
          <cell r="J1988">
            <v>720</v>
          </cell>
        </row>
        <row r="1989">
          <cell r="A1989">
            <v>167</v>
          </cell>
          <cell r="I1989">
            <v>15743.75</v>
          </cell>
          <cell r="J1989">
            <v>39870</v>
          </cell>
          <cell r="K1989">
            <v>55614</v>
          </cell>
        </row>
        <row r="1991">
          <cell r="D1991" t="str">
            <v>1 M! PAS. LISPLANK 2( 2 x 20 ) CM  KAYU  JATI</v>
          </cell>
        </row>
        <row r="1992">
          <cell r="D1992" t="str">
            <v>TENAGA :</v>
          </cell>
        </row>
        <row r="1993">
          <cell r="D1993" t="str">
            <v>Tukang kayu</v>
          </cell>
          <cell r="F1993">
            <v>0.1</v>
          </cell>
          <cell r="G1993" t="str">
            <v>Oh</v>
          </cell>
          <cell r="H1993">
            <v>33000</v>
          </cell>
          <cell r="I1993">
            <v>3300</v>
          </cell>
        </row>
        <row r="1994">
          <cell r="D1994" t="str">
            <v xml:space="preserve">Kepala Tukang </v>
          </cell>
          <cell r="F1994">
            <v>0.01</v>
          </cell>
          <cell r="G1994" t="str">
            <v>Oh</v>
          </cell>
          <cell r="H1994">
            <v>35750</v>
          </cell>
          <cell r="I1994">
            <v>357.5</v>
          </cell>
        </row>
        <row r="1995">
          <cell r="D1995" t="str">
            <v>Pekerja / Buruh tak terlatih</v>
          </cell>
          <cell r="F1995">
            <v>0.1</v>
          </cell>
          <cell r="G1995" t="str">
            <v>Oh</v>
          </cell>
          <cell r="H1995">
            <v>24750</v>
          </cell>
          <cell r="I1995">
            <v>2475</v>
          </cell>
        </row>
        <row r="1996">
          <cell r="D1996" t="str">
            <v>Mandor</v>
          </cell>
          <cell r="F1996">
            <v>0.05</v>
          </cell>
          <cell r="G1996" t="str">
            <v>Oh</v>
          </cell>
          <cell r="H1996">
            <v>38500</v>
          </cell>
          <cell r="I1996">
            <v>1925</v>
          </cell>
        </row>
        <row r="1997">
          <cell r="D1997" t="str">
            <v>BAHAN :</v>
          </cell>
        </row>
        <row r="1998">
          <cell r="D1998" t="str">
            <v>Kayu jati papan lokal</v>
          </cell>
          <cell r="F1998">
            <v>8.6E-3</v>
          </cell>
          <cell r="G1998" t="str">
            <v>M3</v>
          </cell>
          <cell r="H1998">
            <v>15600000</v>
          </cell>
          <cell r="J1998">
            <v>134160</v>
          </cell>
        </row>
        <row r="1999">
          <cell r="D1999" t="str">
            <v>Paku  biasa</v>
          </cell>
          <cell r="F1999">
            <v>0.06</v>
          </cell>
          <cell r="G1999" t="str">
            <v>Kg</v>
          </cell>
          <cell r="H1999">
            <v>12000</v>
          </cell>
          <cell r="J1999">
            <v>720</v>
          </cell>
        </row>
        <row r="2000">
          <cell r="I2000">
            <v>8057.5</v>
          </cell>
          <cell r="J2000">
            <v>134880</v>
          </cell>
          <cell r="K2000">
            <v>142938</v>
          </cell>
        </row>
        <row r="2002">
          <cell r="B2002" t="str">
            <v>XI.</v>
          </cell>
          <cell r="D2002" t="str">
            <v>PASANG  RANGKA  DINDING  PEMISAH</v>
          </cell>
        </row>
        <row r="2004">
          <cell r="B2004">
            <v>1</v>
          </cell>
          <cell r="D2004" t="str">
            <v>1 M2 PAS. RANGKA DINDING PEMISAH KAYU  JATI</v>
          </cell>
        </row>
        <row r="2005">
          <cell r="D2005" t="str">
            <v>TENAGA :</v>
          </cell>
        </row>
        <row r="2006">
          <cell r="D2006" t="str">
            <v>Tukang kayu</v>
          </cell>
          <cell r="F2006">
            <v>0.45</v>
          </cell>
          <cell r="G2006" t="str">
            <v>Oh</v>
          </cell>
          <cell r="H2006">
            <v>33000</v>
          </cell>
          <cell r="I2006">
            <v>14850</v>
          </cell>
        </row>
        <row r="2007">
          <cell r="D2007" t="str">
            <v xml:space="preserve">Kepala Tukang </v>
          </cell>
          <cell r="F2007">
            <v>4.4999999999999998E-2</v>
          </cell>
          <cell r="G2007" t="str">
            <v>Oh</v>
          </cell>
          <cell r="H2007">
            <v>35750</v>
          </cell>
          <cell r="I2007">
            <v>1608.75</v>
          </cell>
        </row>
        <row r="2008">
          <cell r="D2008" t="str">
            <v>Pekerja / Buruh tak terlatih</v>
          </cell>
          <cell r="F2008">
            <v>0.15</v>
          </cell>
          <cell r="G2008" t="str">
            <v>Oh</v>
          </cell>
          <cell r="H2008">
            <v>24750</v>
          </cell>
          <cell r="I2008">
            <v>3712.5</v>
          </cell>
        </row>
        <row r="2009">
          <cell r="D2009" t="str">
            <v>Mandor</v>
          </cell>
          <cell r="F2009">
            <v>7.4999999999999997E-2</v>
          </cell>
          <cell r="G2009" t="str">
            <v>Oh</v>
          </cell>
          <cell r="H2009">
            <v>38500</v>
          </cell>
          <cell r="I2009">
            <v>2887.5</v>
          </cell>
        </row>
        <row r="2010">
          <cell r="D2010" t="str">
            <v>BAHAN :</v>
          </cell>
        </row>
        <row r="2011">
          <cell r="D2011" t="str">
            <v xml:space="preserve"> Kayu Jati Balok Lokal, kualitas baik</v>
          </cell>
          <cell r="F2011">
            <v>1.95E-2</v>
          </cell>
          <cell r="G2011" t="str">
            <v>M3</v>
          </cell>
          <cell r="H2011">
            <v>14000000</v>
          </cell>
          <cell r="J2011">
            <v>273000</v>
          </cell>
        </row>
        <row r="2012">
          <cell r="D2012" t="str">
            <v>Kayu jati papan lokal</v>
          </cell>
          <cell r="F2012">
            <v>7.0000000000000001E-3</v>
          </cell>
          <cell r="G2012" t="str">
            <v>M3</v>
          </cell>
          <cell r="H2012">
            <v>15600000</v>
          </cell>
          <cell r="J2012">
            <v>109200</v>
          </cell>
        </row>
        <row r="2013">
          <cell r="D2013" t="str">
            <v>Paku  biasa</v>
          </cell>
          <cell r="F2013">
            <v>0.1</v>
          </cell>
          <cell r="G2013" t="str">
            <v>Kg</v>
          </cell>
          <cell r="H2013">
            <v>12000</v>
          </cell>
          <cell r="J2013">
            <v>1200</v>
          </cell>
        </row>
        <row r="2014">
          <cell r="A2014">
            <v>168</v>
          </cell>
          <cell r="I2014">
            <v>23058.75</v>
          </cell>
          <cell r="J2014">
            <v>383400</v>
          </cell>
          <cell r="K2014">
            <v>406459</v>
          </cell>
        </row>
        <row r="2015">
          <cell r="B2015">
            <v>2</v>
          </cell>
          <cell r="D2015" t="str">
            <v>1 M2 PAS. RANGKA DINDING PEMISAH KAYU KAMPER</v>
          </cell>
        </row>
        <row r="2016">
          <cell r="D2016" t="str">
            <v>TENAGA :</v>
          </cell>
        </row>
        <row r="2017">
          <cell r="D2017" t="str">
            <v>Tukang kayu</v>
          </cell>
          <cell r="F2017">
            <v>0.45</v>
          </cell>
          <cell r="G2017" t="str">
            <v>Oh</v>
          </cell>
          <cell r="H2017">
            <v>33000</v>
          </cell>
          <cell r="I2017">
            <v>14850</v>
          </cell>
        </row>
        <row r="2018">
          <cell r="D2018" t="str">
            <v xml:space="preserve">Kepala Tukang </v>
          </cell>
          <cell r="F2018">
            <v>4.4999999999999998E-2</v>
          </cell>
          <cell r="G2018" t="str">
            <v>Oh</v>
          </cell>
          <cell r="H2018">
            <v>35750</v>
          </cell>
          <cell r="I2018">
            <v>1608.75</v>
          </cell>
        </row>
        <row r="2019">
          <cell r="D2019" t="str">
            <v>Pekerja / Buruh tak terlatih</v>
          </cell>
          <cell r="F2019">
            <v>0.15</v>
          </cell>
          <cell r="G2019" t="str">
            <v>Oh</v>
          </cell>
          <cell r="H2019">
            <v>24750</v>
          </cell>
          <cell r="I2019">
            <v>3712.5</v>
          </cell>
        </row>
        <row r="2020">
          <cell r="D2020" t="str">
            <v>Mandor</v>
          </cell>
          <cell r="F2020">
            <v>7.4999999999999997E-2</v>
          </cell>
          <cell r="G2020" t="str">
            <v>Oh</v>
          </cell>
          <cell r="H2020">
            <v>38500</v>
          </cell>
          <cell r="I2020">
            <v>2887.5</v>
          </cell>
        </row>
        <row r="2021">
          <cell r="D2021" t="str">
            <v>BAHAN :</v>
          </cell>
        </row>
        <row r="2022">
          <cell r="D2022" t="str">
            <v xml:space="preserve"> Kayu Kamper Balok</v>
          </cell>
          <cell r="F2022">
            <v>1.95E-2</v>
          </cell>
          <cell r="G2022" t="str">
            <v>M3</v>
          </cell>
          <cell r="H2022">
            <v>9650000</v>
          </cell>
          <cell r="J2022">
            <v>188175</v>
          </cell>
        </row>
        <row r="2023">
          <cell r="D2023" t="str">
            <v>Kayu Kamper papan</v>
          </cell>
          <cell r="F2023">
            <v>7.0000000000000001E-3</v>
          </cell>
          <cell r="G2023" t="str">
            <v>M3</v>
          </cell>
          <cell r="H2023">
            <v>10800000</v>
          </cell>
          <cell r="J2023">
            <v>75600</v>
          </cell>
        </row>
        <row r="2024">
          <cell r="D2024" t="str">
            <v>Paku  biasa</v>
          </cell>
          <cell r="F2024">
            <v>0.1</v>
          </cell>
          <cell r="G2024" t="str">
            <v>Kg</v>
          </cell>
          <cell r="H2024">
            <v>12000</v>
          </cell>
          <cell r="J2024">
            <v>1200</v>
          </cell>
        </row>
        <row r="2025">
          <cell r="A2025">
            <v>169</v>
          </cell>
          <cell r="I2025">
            <v>23058.75</v>
          </cell>
          <cell r="J2025">
            <v>264975</v>
          </cell>
          <cell r="K2025">
            <v>288034</v>
          </cell>
        </row>
        <row r="2027">
          <cell r="B2027">
            <v>3</v>
          </cell>
          <cell r="D2027" t="str">
            <v>1 M2 PAS. RANGKA DINDING PEMISAH KAYU KRUING</v>
          </cell>
        </row>
        <row r="2028">
          <cell r="D2028" t="str">
            <v>TENAGA :</v>
          </cell>
        </row>
        <row r="2029">
          <cell r="D2029" t="str">
            <v>Tukang kayu</v>
          </cell>
          <cell r="F2029">
            <v>0.45</v>
          </cell>
          <cell r="G2029" t="str">
            <v>Oh</v>
          </cell>
          <cell r="H2029">
            <v>33000</v>
          </cell>
          <cell r="I2029">
            <v>14850</v>
          </cell>
        </row>
        <row r="2030">
          <cell r="D2030" t="str">
            <v xml:space="preserve">Kepala Tukang </v>
          </cell>
          <cell r="F2030">
            <v>4.4999999999999998E-2</v>
          </cell>
          <cell r="G2030" t="str">
            <v>Oh</v>
          </cell>
          <cell r="H2030">
            <v>35750</v>
          </cell>
          <cell r="I2030">
            <v>1608.75</v>
          </cell>
        </row>
        <row r="2031">
          <cell r="D2031" t="str">
            <v>Pekerja / Buruh tak terlatih</v>
          </cell>
          <cell r="F2031">
            <v>0.15</v>
          </cell>
          <cell r="G2031" t="str">
            <v>Oh</v>
          </cell>
          <cell r="H2031">
            <v>24750</v>
          </cell>
          <cell r="I2031">
            <v>3712.5</v>
          </cell>
        </row>
        <row r="2032">
          <cell r="D2032" t="str">
            <v>Mandor</v>
          </cell>
          <cell r="F2032">
            <v>7.4999999999999997E-2</v>
          </cell>
          <cell r="G2032" t="str">
            <v>Oh</v>
          </cell>
          <cell r="H2032">
            <v>38500</v>
          </cell>
          <cell r="I2032">
            <v>2887.5</v>
          </cell>
        </row>
        <row r="2034">
          <cell r="D2034" t="str">
            <v>BAHAN :</v>
          </cell>
        </row>
        <row r="2035">
          <cell r="D2035" t="str">
            <v xml:space="preserve"> Kayu Kruing Balok</v>
          </cell>
          <cell r="F2035">
            <v>1.95E-2</v>
          </cell>
          <cell r="G2035" t="str">
            <v>M3</v>
          </cell>
          <cell r="H2035">
            <v>5400000</v>
          </cell>
          <cell r="J2035">
            <v>105300</v>
          </cell>
        </row>
        <row r="2036">
          <cell r="D2036" t="str">
            <v>Kayu Kruing Papan</v>
          </cell>
          <cell r="F2036">
            <v>7.0000000000000001E-3</v>
          </cell>
          <cell r="G2036" t="str">
            <v>M3</v>
          </cell>
          <cell r="H2036">
            <v>6300000</v>
          </cell>
          <cell r="J2036">
            <v>44100</v>
          </cell>
        </row>
        <row r="2037">
          <cell r="D2037" t="str">
            <v>Paku  biasa</v>
          </cell>
          <cell r="F2037">
            <v>0.1</v>
          </cell>
          <cell r="G2037" t="str">
            <v>Kg</v>
          </cell>
          <cell r="H2037">
            <v>12000</v>
          </cell>
          <cell r="J2037">
            <v>1200</v>
          </cell>
        </row>
        <row r="2038">
          <cell r="A2038">
            <v>170</v>
          </cell>
          <cell r="I2038">
            <v>23058.75</v>
          </cell>
          <cell r="J2038">
            <v>150600</v>
          </cell>
          <cell r="K2038">
            <v>173659</v>
          </cell>
        </row>
        <row r="2039">
          <cell r="B2039">
            <v>4</v>
          </cell>
          <cell r="D2039" t="str">
            <v>1 M2 PAS. RANGKA DINDING PEMISAH KAYU MERANTI</v>
          </cell>
        </row>
        <row r="2040">
          <cell r="D2040" t="str">
            <v>TENAGA :</v>
          </cell>
        </row>
        <row r="2041">
          <cell r="D2041" t="str">
            <v>Tukang kayu</v>
          </cell>
          <cell r="F2041">
            <v>0.45</v>
          </cell>
          <cell r="G2041" t="str">
            <v>Oh</v>
          </cell>
          <cell r="H2041">
            <v>33000</v>
          </cell>
          <cell r="I2041">
            <v>14850</v>
          </cell>
        </row>
        <row r="2042">
          <cell r="D2042" t="str">
            <v xml:space="preserve">Kepala Tukang </v>
          </cell>
          <cell r="F2042">
            <v>4.4999999999999998E-2</v>
          </cell>
          <cell r="G2042" t="str">
            <v>Oh</v>
          </cell>
          <cell r="H2042">
            <v>35750</v>
          </cell>
          <cell r="I2042">
            <v>1608.75</v>
          </cell>
        </row>
        <row r="2043">
          <cell r="D2043" t="str">
            <v>Pekerja / Buruh tak terlatih</v>
          </cell>
          <cell r="F2043">
            <v>0.15</v>
          </cell>
          <cell r="G2043" t="str">
            <v>Oh</v>
          </cell>
          <cell r="H2043">
            <v>24750</v>
          </cell>
          <cell r="I2043">
            <v>3712.5</v>
          </cell>
        </row>
        <row r="2044">
          <cell r="D2044" t="str">
            <v>Mandor</v>
          </cell>
          <cell r="F2044">
            <v>7.4999999999999997E-2</v>
          </cell>
          <cell r="G2044" t="str">
            <v>Oh</v>
          </cell>
          <cell r="H2044">
            <v>38500</v>
          </cell>
          <cell r="I2044">
            <v>2887.5</v>
          </cell>
        </row>
        <row r="2046">
          <cell r="D2046" t="str">
            <v>BAHAN :</v>
          </cell>
        </row>
        <row r="2047">
          <cell r="D2047" t="str">
            <v xml:space="preserve"> Kayu Meranti Balok</v>
          </cell>
          <cell r="F2047">
            <v>1.95E-2</v>
          </cell>
          <cell r="G2047" t="str">
            <v>M3</v>
          </cell>
          <cell r="H2047">
            <v>5000000</v>
          </cell>
          <cell r="J2047">
            <v>97500</v>
          </cell>
        </row>
        <row r="2048">
          <cell r="D2048" t="str">
            <v>Kayu Meranti Papan</v>
          </cell>
          <cell r="F2048">
            <v>7.0000000000000001E-3</v>
          </cell>
          <cell r="G2048" t="str">
            <v>M3</v>
          </cell>
          <cell r="H2048">
            <v>5400000</v>
          </cell>
          <cell r="J2048">
            <v>37800</v>
          </cell>
        </row>
        <row r="2049">
          <cell r="D2049" t="str">
            <v>Paku  biasa</v>
          </cell>
          <cell r="F2049">
            <v>0.1</v>
          </cell>
          <cell r="G2049" t="str">
            <v>Kg</v>
          </cell>
          <cell r="H2049">
            <v>12000</v>
          </cell>
          <cell r="J2049">
            <v>1200</v>
          </cell>
        </row>
        <row r="2050">
          <cell r="A2050">
            <v>171</v>
          </cell>
          <cell r="I2050">
            <v>23058.75</v>
          </cell>
          <cell r="J2050">
            <v>136500</v>
          </cell>
          <cell r="K2050">
            <v>159559</v>
          </cell>
        </row>
        <row r="2051">
          <cell r="B2051">
            <v>5</v>
          </cell>
          <cell r="D2051" t="str">
            <v>1 M2 PAS. RANGKA DINDING PEMISAH KAYU TAHUN</v>
          </cell>
        </row>
        <row r="2052">
          <cell r="D2052" t="str">
            <v>TENAGA :</v>
          </cell>
        </row>
        <row r="2053">
          <cell r="D2053" t="str">
            <v>Tukang kayu</v>
          </cell>
          <cell r="F2053">
            <v>0.45</v>
          </cell>
          <cell r="G2053" t="str">
            <v>Oh</v>
          </cell>
          <cell r="H2053">
            <v>33000</v>
          </cell>
          <cell r="I2053">
            <v>14850</v>
          </cell>
        </row>
        <row r="2054">
          <cell r="D2054" t="str">
            <v xml:space="preserve">Kepala Tukang </v>
          </cell>
          <cell r="F2054">
            <v>4.4999999999999998E-2</v>
          </cell>
          <cell r="G2054" t="str">
            <v>Oh</v>
          </cell>
          <cell r="H2054">
            <v>35750</v>
          </cell>
          <cell r="I2054">
            <v>1608.75</v>
          </cell>
        </row>
        <row r="2055">
          <cell r="D2055" t="str">
            <v>Pekerja / Buruh tak terlatih</v>
          </cell>
          <cell r="F2055">
            <v>0.15</v>
          </cell>
          <cell r="G2055" t="str">
            <v>Oh</v>
          </cell>
          <cell r="H2055">
            <v>24750</v>
          </cell>
          <cell r="I2055">
            <v>3712.5</v>
          </cell>
        </row>
        <row r="2056">
          <cell r="D2056" t="str">
            <v>Mandor</v>
          </cell>
          <cell r="F2056">
            <v>7.4999999999999997E-2</v>
          </cell>
          <cell r="G2056" t="str">
            <v>Oh</v>
          </cell>
          <cell r="H2056">
            <v>38500</v>
          </cell>
          <cell r="I2056">
            <v>2887.5</v>
          </cell>
        </row>
        <row r="2058">
          <cell r="D2058" t="str">
            <v>BAHAN :</v>
          </cell>
        </row>
        <row r="2059">
          <cell r="D2059" t="str">
            <v>Balok Kayu Tahun ( Mauni/ Akasia )</v>
          </cell>
          <cell r="F2059">
            <v>1.95E-2</v>
          </cell>
          <cell r="G2059" t="str">
            <v>M3</v>
          </cell>
          <cell r="H2059">
            <v>2700000</v>
          </cell>
          <cell r="J2059">
            <v>52650</v>
          </cell>
        </row>
        <row r="2060">
          <cell r="D2060" t="str">
            <v>Kayu Tahun papan ( Mauni/akasia)</v>
          </cell>
          <cell r="F2060">
            <v>7.0000000000000001E-3</v>
          </cell>
          <cell r="G2060" t="str">
            <v>M3</v>
          </cell>
          <cell r="H2060">
            <v>2700000</v>
          </cell>
          <cell r="J2060">
            <v>18900</v>
          </cell>
        </row>
        <row r="2061">
          <cell r="D2061" t="str">
            <v>Paku  biasa</v>
          </cell>
          <cell r="F2061">
            <v>0.1</v>
          </cell>
          <cell r="G2061" t="str">
            <v>Kg</v>
          </cell>
          <cell r="H2061">
            <v>12000</v>
          </cell>
          <cell r="J2061">
            <v>1200</v>
          </cell>
        </row>
        <row r="2062">
          <cell r="A2062">
            <v>172</v>
          </cell>
          <cell r="I2062">
            <v>23058.75</v>
          </cell>
          <cell r="J2062">
            <v>72750</v>
          </cell>
          <cell r="K2062">
            <v>95809</v>
          </cell>
        </row>
        <row r="2063">
          <cell r="B2063">
            <v>6</v>
          </cell>
          <cell r="D2063" t="str">
            <v>1 M2 PAS. RANGKA DINDING PEMISAH TEAKWOOD RANGKAP KAYU JATI</v>
          </cell>
        </row>
        <row r="2064">
          <cell r="D2064" t="str">
            <v>TENAGA :</v>
          </cell>
        </row>
        <row r="2065">
          <cell r="D2065" t="str">
            <v>Tukang kayu</v>
          </cell>
          <cell r="F2065">
            <v>0.45</v>
          </cell>
          <cell r="G2065" t="str">
            <v>Oh</v>
          </cell>
          <cell r="H2065">
            <v>33000</v>
          </cell>
          <cell r="I2065">
            <v>14850</v>
          </cell>
        </row>
        <row r="2066">
          <cell r="D2066" t="str">
            <v xml:space="preserve">Kepala Tukang </v>
          </cell>
          <cell r="F2066">
            <v>4.4999999999999998E-2</v>
          </cell>
          <cell r="G2066" t="str">
            <v>Oh</v>
          </cell>
          <cell r="H2066">
            <v>35750</v>
          </cell>
          <cell r="I2066">
            <v>1608.75</v>
          </cell>
        </row>
        <row r="2067">
          <cell r="D2067" t="str">
            <v>Pekerja / Buruh tak terlatih</v>
          </cell>
          <cell r="F2067">
            <v>0.15</v>
          </cell>
          <cell r="G2067" t="str">
            <v>Oh</v>
          </cell>
          <cell r="H2067">
            <v>24750</v>
          </cell>
          <cell r="I2067">
            <v>3712.5</v>
          </cell>
        </row>
        <row r="2068">
          <cell r="D2068" t="str">
            <v>Mandor</v>
          </cell>
          <cell r="F2068">
            <v>7.4999999999999997E-2</v>
          </cell>
          <cell r="G2068" t="str">
            <v>Oh</v>
          </cell>
          <cell r="H2068">
            <v>38500</v>
          </cell>
          <cell r="I2068">
            <v>2887.5</v>
          </cell>
        </row>
        <row r="2070">
          <cell r="D2070" t="str">
            <v>BAHAN :</v>
          </cell>
        </row>
        <row r="2071">
          <cell r="D2071" t="str">
            <v xml:space="preserve"> Kayu Jati Balok Lokal, kualitas baik</v>
          </cell>
          <cell r="F2071">
            <v>1.95E-2</v>
          </cell>
          <cell r="G2071" t="str">
            <v>M3</v>
          </cell>
          <cell r="H2071">
            <v>14000000</v>
          </cell>
          <cell r="J2071">
            <v>273000</v>
          </cell>
        </row>
        <row r="2072">
          <cell r="D2072" t="str">
            <v>Kayu jati papan lokal</v>
          </cell>
          <cell r="F2072">
            <v>7.0000000000000001E-3</v>
          </cell>
          <cell r="G2072" t="str">
            <v>M3</v>
          </cell>
          <cell r="H2072">
            <v>15600000</v>
          </cell>
          <cell r="J2072">
            <v>109200</v>
          </cell>
        </row>
        <row r="2073">
          <cell r="D2073" t="str">
            <v>Teakwood ( 122  X   242 ) Cm</v>
          </cell>
          <cell r="F2073">
            <v>1</v>
          </cell>
          <cell r="G2073" t="str">
            <v>Lbr</v>
          </cell>
          <cell r="H2073">
            <v>95000</v>
          </cell>
          <cell r="J2073">
            <v>95000</v>
          </cell>
        </row>
        <row r="2074">
          <cell r="D2074" t="str">
            <v>Paku  biasa</v>
          </cell>
          <cell r="F2074">
            <v>0.1</v>
          </cell>
          <cell r="G2074" t="str">
            <v>Kg</v>
          </cell>
          <cell r="H2074">
            <v>12000</v>
          </cell>
          <cell r="J2074">
            <v>1200</v>
          </cell>
        </row>
        <row r="2075">
          <cell r="A2075">
            <v>173</v>
          </cell>
          <cell r="I2075">
            <v>23058.75</v>
          </cell>
          <cell r="J2075">
            <v>478400</v>
          </cell>
          <cell r="K2075">
            <v>501459</v>
          </cell>
        </row>
        <row r="2076">
          <cell r="B2076">
            <v>7</v>
          </cell>
          <cell r="D2076" t="str">
            <v>1 M2 PAS. RANGKA DINDING PEMISAH TEAKWOOD RANGKAP KAYU KAMPER</v>
          </cell>
        </row>
        <row r="2077">
          <cell r="D2077" t="str">
            <v>TENAGA :</v>
          </cell>
        </row>
        <row r="2078">
          <cell r="D2078" t="str">
            <v>Tukang kayu</v>
          </cell>
          <cell r="F2078">
            <v>0.45</v>
          </cell>
          <cell r="G2078" t="str">
            <v>Oh</v>
          </cell>
          <cell r="H2078">
            <v>33000</v>
          </cell>
          <cell r="I2078">
            <v>14850</v>
          </cell>
        </row>
        <row r="2079">
          <cell r="D2079" t="str">
            <v xml:space="preserve">Kepala Tukang </v>
          </cell>
          <cell r="F2079">
            <v>4.4999999999999998E-2</v>
          </cell>
          <cell r="G2079" t="str">
            <v>Oh</v>
          </cell>
          <cell r="H2079">
            <v>35750</v>
          </cell>
          <cell r="I2079">
            <v>1608.75</v>
          </cell>
        </row>
        <row r="2080">
          <cell r="D2080" t="str">
            <v>Pekerja / Buruh tak terlatih</v>
          </cell>
          <cell r="F2080">
            <v>0.15</v>
          </cell>
          <cell r="G2080" t="str">
            <v>Oh</v>
          </cell>
          <cell r="H2080">
            <v>24750</v>
          </cell>
          <cell r="I2080">
            <v>3712.5</v>
          </cell>
        </row>
        <row r="2081">
          <cell r="D2081" t="str">
            <v>Mandor</v>
          </cell>
          <cell r="F2081">
            <v>7.4999999999999997E-2</v>
          </cell>
          <cell r="G2081" t="str">
            <v>Oh</v>
          </cell>
          <cell r="H2081">
            <v>38500</v>
          </cell>
          <cell r="I2081">
            <v>2887.5</v>
          </cell>
        </row>
        <row r="2083">
          <cell r="D2083" t="str">
            <v>BAHAN :</v>
          </cell>
        </row>
        <row r="2084">
          <cell r="D2084" t="str">
            <v xml:space="preserve"> Kayu Kamper Balok</v>
          </cell>
          <cell r="F2084">
            <v>1.95E-2</v>
          </cell>
          <cell r="G2084" t="str">
            <v>M3</v>
          </cell>
          <cell r="H2084">
            <v>9650000</v>
          </cell>
          <cell r="J2084">
            <v>188175</v>
          </cell>
        </row>
        <row r="2085">
          <cell r="D2085" t="str">
            <v>Kayu Kamper papan</v>
          </cell>
          <cell r="F2085">
            <v>7.0000000000000001E-3</v>
          </cell>
          <cell r="G2085" t="str">
            <v>M3</v>
          </cell>
          <cell r="H2085">
            <v>10800000</v>
          </cell>
          <cell r="J2085">
            <v>75600</v>
          </cell>
        </row>
        <row r="2086">
          <cell r="D2086" t="str">
            <v>Teakwood ( 122  X   242 ) Cm</v>
          </cell>
          <cell r="F2086">
            <v>1</v>
          </cell>
          <cell r="G2086" t="str">
            <v>Lbr</v>
          </cell>
          <cell r="H2086">
            <v>95000</v>
          </cell>
          <cell r="J2086">
            <v>95000</v>
          </cell>
        </row>
        <row r="2087">
          <cell r="D2087" t="str">
            <v>Paku  biasa</v>
          </cell>
          <cell r="F2087">
            <v>0.15</v>
          </cell>
          <cell r="G2087" t="str">
            <v>Kg</v>
          </cell>
          <cell r="H2087">
            <v>12000</v>
          </cell>
          <cell r="J2087">
            <v>1800</v>
          </cell>
        </row>
        <row r="2088">
          <cell r="A2088">
            <v>174</v>
          </cell>
          <cell r="I2088">
            <v>23058.75</v>
          </cell>
          <cell r="J2088">
            <v>360575</v>
          </cell>
          <cell r="K2088">
            <v>383634</v>
          </cell>
        </row>
        <row r="2089">
          <cell r="B2089">
            <v>8</v>
          </cell>
          <cell r="D2089" t="str">
            <v>1 M2 PAS. RANGKA DINDING PEMISAH TEAKWOOD RANGKAP KAYU KURING</v>
          </cell>
        </row>
        <row r="2090">
          <cell r="D2090" t="str">
            <v>TENAGA :</v>
          </cell>
        </row>
        <row r="2091">
          <cell r="D2091" t="str">
            <v>Tukang kayu</v>
          </cell>
          <cell r="F2091">
            <v>0.45</v>
          </cell>
          <cell r="G2091" t="str">
            <v>Oh</v>
          </cell>
          <cell r="H2091">
            <v>33000</v>
          </cell>
          <cell r="I2091">
            <v>14850</v>
          </cell>
        </row>
        <row r="2092">
          <cell r="D2092" t="str">
            <v xml:space="preserve">Kepala Tukang </v>
          </cell>
          <cell r="F2092">
            <v>4.4999999999999998E-2</v>
          </cell>
          <cell r="G2092" t="str">
            <v>Oh</v>
          </cell>
          <cell r="H2092">
            <v>35750</v>
          </cell>
          <cell r="I2092">
            <v>1608.75</v>
          </cell>
        </row>
        <row r="2093">
          <cell r="D2093" t="str">
            <v>Pekerja / Buruh tak terlatih</v>
          </cell>
          <cell r="F2093">
            <v>0.15</v>
          </cell>
          <cell r="G2093" t="str">
            <v>Oh</v>
          </cell>
          <cell r="H2093">
            <v>24750</v>
          </cell>
          <cell r="I2093">
            <v>3712.5</v>
          </cell>
        </row>
        <row r="2094">
          <cell r="D2094" t="str">
            <v>Mandor</v>
          </cell>
          <cell r="F2094">
            <v>7.4999999999999997E-2</v>
          </cell>
          <cell r="G2094" t="str">
            <v>Oh</v>
          </cell>
          <cell r="H2094">
            <v>38500</v>
          </cell>
          <cell r="I2094">
            <v>2887.5</v>
          </cell>
        </row>
        <row r="2096">
          <cell r="D2096" t="str">
            <v>BAHAN :</v>
          </cell>
        </row>
        <row r="2097">
          <cell r="D2097" t="str">
            <v xml:space="preserve"> Kayu Kruing Balok</v>
          </cell>
          <cell r="F2097">
            <v>1.95E-2</v>
          </cell>
          <cell r="G2097" t="str">
            <v>M3</v>
          </cell>
          <cell r="H2097">
            <v>5400000</v>
          </cell>
          <cell r="J2097">
            <v>105300</v>
          </cell>
        </row>
        <row r="2098">
          <cell r="D2098" t="str">
            <v>Kayu Kruing Papan</v>
          </cell>
          <cell r="F2098">
            <v>7.0000000000000001E-3</v>
          </cell>
          <cell r="G2098" t="str">
            <v>M3</v>
          </cell>
          <cell r="H2098">
            <v>6300000</v>
          </cell>
          <cell r="J2098">
            <v>44100</v>
          </cell>
        </row>
        <row r="2099">
          <cell r="D2099" t="str">
            <v>Teakwood ( 122  X   242 ) Cm</v>
          </cell>
          <cell r="F2099">
            <v>1</v>
          </cell>
          <cell r="G2099" t="str">
            <v>Lbr</v>
          </cell>
          <cell r="H2099">
            <v>95000</v>
          </cell>
          <cell r="J2099">
            <v>95000</v>
          </cell>
        </row>
        <row r="2100">
          <cell r="D2100" t="str">
            <v>Paku  biasa</v>
          </cell>
          <cell r="F2100">
            <v>0.1</v>
          </cell>
          <cell r="G2100" t="str">
            <v>Kg</v>
          </cell>
          <cell r="H2100">
            <v>12000</v>
          </cell>
          <cell r="J2100">
            <v>1200</v>
          </cell>
        </row>
        <row r="2101">
          <cell r="A2101">
            <v>175</v>
          </cell>
          <cell r="I2101">
            <v>23058.75</v>
          </cell>
          <cell r="J2101">
            <v>245600</v>
          </cell>
          <cell r="K2101">
            <v>268659</v>
          </cell>
        </row>
        <row r="2102">
          <cell r="B2102">
            <v>9</v>
          </cell>
          <cell r="D2102" t="str">
            <v>1 M2 PAS. RANGKA DINDING PEMISAH TEAKWOOD RANGKAP KAYU MERANTI</v>
          </cell>
        </row>
        <row r="2103">
          <cell r="D2103" t="str">
            <v>TENAGA :</v>
          </cell>
        </row>
        <row r="2104">
          <cell r="D2104" t="str">
            <v>Tukang kayu</v>
          </cell>
          <cell r="F2104">
            <v>0.45</v>
          </cell>
          <cell r="G2104" t="str">
            <v>Oh</v>
          </cell>
          <cell r="H2104">
            <v>33000</v>
          </cell>
          <cell r="I2104">
            <v>14850</v>
          </cell>
        </row>
        <row r="2105">
          <cell r="D2105" t="str">
            <v xml:space="preserve">Kepala Tukang </v>
          </cell>
          <cell r="F2105">
            <v>4.4999999999999998E-2</v>
          </cell>
          <cell r="G2105" t="str">
            <v>Oh</v>
          </cell>
          <cell r="H2105">
            <v>35750</v>
          </cell>
          <cell r="I2105">
            <v>1608.75</v>
          </cell>
        </row>
        <row r="2106">
          <cell r="D2106" t="str">
            <v>Pekerja / Buruh tak terlatih</v>
          </cell>
          <cell r="F2106">
            <v>0.15</v>
          </cell>
          <cell r="G2106" t="str">
            <v>Oh</v>
          </cell>
          <cell r="H2106">
            <v>24750</v>
          </cell>
          <cell r="I2106">
            <v>3712.5</v>
          </cell>
        </row>
        <row r="2107">
          <cell r="D2107" t="str">
            <v>Mandor</v>
          </cell>
          <cell r="F2107">
            <v>7.4999999999999997E-2</v>
          </cell>
          <cell r="G2107" t="str">
            <v>Oh</v>
          </cell>
          <cell r="H2107">
            <v>38500</v>
          </cell>
          <cell r="I2107">
            <v>2887.5</v>
          </cell>
        </row>
        <row r="2109">
          <cell r="D2109" t="str">
            <v>BAHAN :</v>
          </cell>
        </row>
        <row r="2110">
          <cell r="D2110" t="str">
            <v xml:space="preserve"> Kayu Meranti Balok</v>
          </cell>
          <cell r="F2110">
            <v>1.95E-2</v>
          </cell>
          <cell r="G2110" t="str">
            <v>M3</v>
          </cell>
          <cell r="H2110">
            <v>5000000</v>
          </cell>
          <cell r="J2110">
            <v>97500</v>
          </cell>
        </row>
        <row r="2111">
          <cell r="D2111" t="str">
            <v>Kayu Meranti Papan</v>
          </cell>
          <cell r="F2111">
            <v>7.0000000000000001E-3</v>
          </cell>
          <cell r="G2111" t="str">
            <v>M3</v>
          </cell>
          <cell r="H2111">
            <v>5400000</v>
          </cell>
          <cell r="J2111">
            <v>37800</v>
          </cell>
        </row>
        <row r="2112">
          <cell r="D2112" t="str">
            <v>Teakwood ( 122  X   242 ) Cm</v>
          </cell>
          <cell r="F2112">
            <v>1</v>
          </cell>
          <cell r="G2112" t="str">
            <v>Lbr</v>
          </cell>
          <cell r="H2112">
            <v>95000</v>
          </cell>
          <cell r="J2112">
            <v>95000</v>
          </cell>
        </row>
        <row r="2113">
          <cell r="D2113" t="str">
            <v>Paku  biasa</v>
          </cell>
          <cell r="F2113">
            <v>0.1</v>
          </cell>
          <cell r="G2113" t="str">
            <v>Kg</v>
          </cell>
          <cell r="H2113">
            <v>12000</v>
          </cell>
          <cell r="J2113">
            <v>1200</v>
          </cell>
        </row>
        <row r="2114">
          <cell r="A2114">
            <v>176</v>
          </cell>
          <cell r="I2114">
            <v>23058.75</v>
          </cell>
          <cell r="J2114">
            <v>231500</v>
          </cell>
          <cell r="K2114">
            <v>254559</v>
          </cell>
        </row>
        <row r="2115">
          <cell r="B2115">
            <v>10</v>
          </cell>
          <cell r="D2115" t="str">
            <v>1 M2 PAS. RANGKA DINDING PEMISAH TEAKWOOD RANGKAP KAYU TAHUN</v>
          </cell>
        </row>
        <row r="2116">
          <cell r="D2116" t="str">
            <v>TENAGA :</v>
          </cell>
        </row>
        <row r="2117">
          <cell r="D2117" t="str">
            <v>Tukang kayu</v>
          </cell>
          <cell r="F2117">
            <v>0.45</v>
          </cell>
          <cell r="G2117" t="str">
            <v>Oh</v>
          </cell>
          <cell r="H2117">
            <v>33000</v>
          </cell>
          <cell r="I2117">
            <v>14850</v>
          </cell>
        </row>
        <row r="2118">
          <cell r="D2118" t="str">
            <v xml:space="preserve">Kepala Tukang </v>
          </cell>
          <cell r="F2118">
            <v>4.4999999999999998E-2</v>
          </cell>
          <cell r="G2118" t="str">
            <v>Oh</v>
          </cell>
          <cell r="H2118">
            <v>35750</v>
          </cell>
          <cell r="I2118">
            <v>1608.75</v>
          </cell>
        </row>
        <row r="2119">
          <cell r="D2119" t="str">
            <v>Pekerja / Buruh tak terlatih</v>
          </cell>
          <cell r="F2119">
            <v>0.15</v>
          </cell>
          <cell r="G2119" t="str">
            <v>Oh</v>
          </cell>
          <cell r="H2119">
            <v>24750</v>
          </cell>
          <cell r="I2119">
            <v>3712.5</v>
          </cell>
        </row>
        <row r="2120">
          <cell r="D2120" t="str">
            <v>Mandor</v>
          </cell>
          <cell r="F2120">
            <v>7.4999999999999997E-2</v>
          </cell>
          <cell r="G2120" t="str">
            <v>Oh</v>
          </cell>
          <cell r="H2120">
            <v>38500</v>
          </cell>
          <cell r="I2120">
            <v>2887.5</v>
          </cell>
        </row>
        <row r="2122">
          <cell r="D2122" t="str">
            <v>BAHAN :</v>
          </cell>
        </row>
        <row r="2123">
          <cell r="D2123" t="str">
            <v>Balok Kayu Tahun ( Mauni/ Akasia )</v>
          </cell>
          <cell r="F2123">
            <v>1.95E-2</v>
          </cell>
          <cell r="G2123" t="str">
            <v>M3</v>
          </cell>
          <cell r="H2123">
            <v>2700000</v>
          </cell>
          <cell r="J2123">
            <v>52650</v>
          </cell>
        </row>
        <row r="2124">
          <cell r="D2124" t="str">
            <v>Kayu Tahun papan ( Mauni/akasia)</v>
          </cell>
          <cell r="F2124">
            <v>7.0000000000000001E-3</v>
          </cell>
          <cell r="G2124" t="str">
            <v>M3</v>
          </cell>
          <cell r="H2124">
            <v>2700000</v>
          </cell>
          <cell r="J2124">
            <v>18900</v>
          </cell>
        </row>
        <row r="2125">
          <cell r="D2125" t="str">
            <v>Teakwood ( 122  X   242 ) Cm</v>
          </cell>
          <cell r="F2125">
            <v>1</v>
          </cell>
          <cell r="G2125" t="str">
            <v>Lbr</v>
          </cell>
          <cell r="H2125">
            <v>95000</v>
          </cell>
          <cell r="J2125">
            <v>95000</v>
          </cell>
        </row>
        <row r="2126">
          <cell r="D2126" t="str">
            <v>Paku  biasa</v>
          </cell>
          <cell r="F2126">
            <v>0.1</v>
          </cell>
          <cell r="G2126" t="str">
            <v>Kg</v>
          </cell>
          <cell r="H2126">
            <v>12000</v>
          </cell>
          <cell r="J2126">
            <v>1200</v>
          </cell>
        </row>
        <row r="2127">
          <cell r="A2127">
            <v>177</v>
          </cell>
          <cell r="I2127">
            <v>23058.75</v>
          </cell>
          <cell r="J2127">
            <v>167750</v>
          </cell>
          <cell r="K2127">
            <v>190809</v>
          </cell>
        </row>
        <row r="2129">
          <cell r="D2129" t="str">
            <v>1 M2 PASANG DINDING LAMBRIZIRING DARI PAPAN JATI</v>
          </cell>
        </row>
        <row r="2130">
          <cell r="D2130" t="str">
            <v>TENAGA :</v>
          </cell>
        </row>
        <row r="2131">
          <cell r="D2131" t="str">
            <v>Tukang kayu</v>
          </cell>
          <cell r="F2131">
            <v>1.8</v>
          </cell>
          <cell r="G2131" t="str">
            <v>Oh</v>
          </cell>
          <cell r="H2131">
            <v>33000</v>
          </cell>
          <cell r="I2131">
            <v>59400</v>
          </cell>
        </row>
        <row r="2132">
          <cell r="D2132" t="str">
            <v xml:space="preserve">Kepala Tukang </v>
          </cell>
          <cell r="F2132">
            <v>0.18</v>
          </cell>
          <cell r="G2132" t="str">
            <v>Oh</v>
          </cell>
          <cell r="H2132">
            <v>35750</v>
          </cell>
          <cell r="I2132">
            <v>6435</v>
          </cell>
        </row>
        <row r="2133">
          <cell r="D2133" t="str">
            <v>Pekerja / Buruh tak terlatih</v>
          </cell>
          <cell r="F2133">
            <v>0.6</v>
          </cell>
          <cell r="G2133" t="str">
            <v>Oh</v>
          </cell>
          <cell r="H2133">
            <v>24750</v>
          </cell>
          <cell r="I2133">
            <v>14850</v>
          </cell>
        </row>
        <row r="2134">
          <cell r="D2134" t="str">
            <v>Mandor</v>
          </cell>
          <cell r="F2134">
            <v>0.03</v>
          </cell>
          <cell r="G2134" t="str">
            <v>Oh</v>
          </cell>
          <cell r="H2134">
            <v>38500</v>
          </cell>
          <cell r="I2134">
            <v>1155</v>
          </cell>
        </row>
        <row r="2136">
          <cell r="D2136" t="str">
            <v>BAHAN :</v>
          </cell>
        </row>
        <row r="2137">
          <cell r="D2137" t="str">
            <v xml:space="preserve"> Kayu Jati Balok Lokal, kualitas baik</v>
          </cell>
          <cell r="F2137">
            <v>7.0000000000000001E-3</v>
          </cell>
          <cell r="G2137" t="str">
            <v>M3</v>
          </cell>
          <cell r="H2137">
            <v>14000000</v>
          </cell>
          <cell r="J2137">
            <v>98000</v>
          </cell>
        </row>
        <row r="2138">
          <cell r="D2138" t="str">
            <v>Paku  biasa</v>
          </cell>
          <cell r="F2138">
            <v>0.1</v>
          </cell>
          <cell r="G2138" t="str">
            <v>Kg</v>
          </cell>
          <cell r="H2138">
            <v>12000</v>
          </cell>
          <cell r="J2138">
            <v>1200</v>
          </cell>
        </row>
        <row r="2139">
          <cell r="D2139" t="str">
            <v>Paku Sekrup</v>
          </cell>
          <cell r="F2139">
            <v>0.15</v>
          </cell>
          <cell r="G2139" t="str">
            <v>Kg</v>
          </cell>
          <cell r="J2139">
            <v>0</v>
          </cell>
        </row>
        <row r="2140">
          <cell r="I2140">
            <v>81840</v>
          </cell>
          <cell r="J2140">
            <v>99200</v>
          </cell>
          <cell r="K2140">
            <v>181040</v>
          </cell>
        </row>
        <row r="2143">
          <cell r="B2143" t="str">
            <v>XII.</v>
          </cell>
          <cell r="D2143" t="str">
            <v>PEKERJAAN  BETON:</v>
          </cell>
        </row>
        <row r="2145">
          <cell r="B2145">
            <v>1</v>
          </cell>
          <cell r="D2145" t="str">
            <v>1 M3 MEMBUAT BETON TUMBUK 1 Pc: 3 Psr : 5 Kr</v>
          </cell>
        </row>
        <row r="2146">
          <cell r="D2146" t="str">
            <v>TENAGA</v>
          </cell>
        </row>
        <row r="2147">
          <cell r="D2147" t="str">
            <v>Tukang batu</v>
          </cell>
          <cell r="F2147">
            <v>0.25</v>
          </cell>
          <cell r="G2147" t="str">
            <v>Oh</v>
          </cell>
          <cell r="H2147">
            <v>33000</v>
          </cell>
          <cell r="I2147">
            <v>8250</v>
          </cell>
        </row>
        <row r="2148">
          <cell r="D2148" t="str">
            <v xml:space="preserve">Kepala Tukang </v>
          </cell>
          <cell r="F2148">
            <v>2.5000000000000001E-2</v>
          </cell>
          <cell r="G2148" t="str">
            <v>Oh</v>
          </cell>
          <cell r="H2148">
            <v>35750</v>
          </cell>
          <cell r="I2148">
            <v>893.75</v>
          </cell>
        </row>
        <row r="2149">
          <cell r="D2149" t="str">
            <v>Pekerja / Buruh tak terlatih</v>
          </cell>
          <cell r="F2149">
            <v>1.65</v>
          </cell>
          <cell r="G2149" t="str">
            <v>Oh</v>
          </cell>
          <cell r="H2149">
            <v>24750</v>
          </cell>
          <cell r="I2149">
            <v>40837.5</v>
          </cell>
        </row>
        <row r="2150">
          <cell r="D2150" t="str">
            <v>Mandor</v>
          </cell>
          <cell r="F2150">
            <v>0.08</v>
          </cell>
          <cell r="G2150" t="str">
            <v>Oh</v>
          </cell>
          <cell r="H2150">
            <v>38500</v>
          </cell>
          <cell r="I2150">
            <v>3080</v>
          </cell>
        </row>
        <row r="2151">
          <cell r="D2151" t="str">
            <v>BAHAN :</v>
          </cell>
        </row>
        <row r="2152">
          <cell r="D2152" t="str">
            <v>PC / Portland cement</v>
          </cell>
          <cell r="F2152">
            <v>218</v>
          </cell>
          <cell r="G2152" t="str">
            <v>Kg</v>
          </cell>
          <cell r="H2152">
            <v>850</v>
          </cell>
          <cell r="J2152">
            <v>185300</v>
          </cell>
        </row>
        <row r="2153">
          <cell r="D2153" t="str">
            <v xml:space="preserve">Pasir pasang / beton </v>
          </cell>
          <cell r="F2153">
            <v>0.52</v>
          </cell>
          <cell r="G2153" t="str">
            <v>M3</v>
          </cell>
          <cell r="H2153">
            <v>120000</v>
          </cell>
          <cell r="J2153">
            <v>62400</v>
          </cell>
        </row>
        <row r="2154">
          <cell r="D2154" t="str">
            <v>Batu pecah 2-3 cm</v>
          </cell>
          <cell r="F2154">
            <v>0.87</v>
          </cell>
          <cell r="G2154" t="str">
            <v>M3</v>
          </cell>
          <cell r="H2154">
            <v>165000</v>
          </cell>
          <cell r="J2154">
            <v>143550</v>
          </cell>
        </row>
        <row r="2155">
          <cell r="A2155">
            <v>178</v>
          </cell>
          <cell r="I2155">
            <v>53061.25</v>
          </cell>
          <cell r="J2155">
            <v>391250</v>
          </cell>
          <cell r="K2155">
            <v>444311</v>
          </cell>
        </row>
        <row r="2156">
          <cell r="B2156">
            <v>2</v>
          </cell>
          <cell r="D2156" t="str">
            <v>1 M3 MEMBUAT BETON TUMBUK 1 Pc: 3 Psr : 6 Kr</v>
          </cell>
        </row>
        <row r="2157">
          <cell r="D2157" t="str">
            <v>TENAGA</v>
          </cell>
        </row>
        <row r="2158">
          <cell r="D2158" t="str">
            <v>Tukang batu</v>
          </cell>
          <cell r="F2158">
            <v>0.25</v>
          </cell>
          <cell r="G2158" t="str">
            <v>Oh</v>
          </cell>
          <cell r="H2158">
            <v>33000</v>
          </cell>
          <cell r="I2158">
            <v>8250</v>
          </cell>
        </row>
        <row r="2159">
          <cell r="D2159" t="str">
            <v xml:space="preserve">Kepala Tukang </v>
          </cell>
          <cell r="F2159">
            <v>2.5000000000000001E-2</v>
          </cell>
          <cell r="G2159" t="str">
            <v>Oh</v>
          </cell>
          <cell r="H2159">
            <v>35750</v>
          </cell>
          <cell r="I2159">
            <v>893.75</v>
          </cell>
        </row>
        <row r="2160">
          <cell r="D2160" t="str">
            <v>Pekerja / Buruh tak terlatih</v>
          </cell>
          <cell r="F2160">
            <v>1.65</v>
          </cell>
          <cell r="G2160" t="str">
            <v>Oh</v>
          </cell>
          <cell r="H2160">
            <v>24750</v>
          </cell>
          <cell r="I2160">
            <v>40837.5</v>
          </cell>
        </row>
        <row r="2161">
          <cell r="D2161" t="str">
            <v>Mandor</v>
          </cell>
          <cell r="F2161">
            <v>0.08</v>
          </cell>
          <cell r="G2161" t="str">
            <v>Oh</v>
          </cell>
          <cell r="H2161">
            <v>38500</v>
          </cell>
          <cell r="I2161">
            <v>3080</v>
          </cell>
        </row>
        <row r="2162">
          <cell r="D2162" t="str">
            <v>BAHAN :</v>
          </cell>
        </row>
        <row r="2163">
          <cell r="D2163" t="str">
            <v>PC / Portland cement</v>
          </cell>
          <cell r="F2163">
            <v>197</v>
          </cell>
          <cell r="G2163" t="str">
            <v>Kg</v>
          </cell>
          <cell r="H2163">
            <v>850</v>
          </cell>
          <cell r="J2163">
            <v>167450</v>
          </cell>
        </row>
        <row r="2164">
          <cell r="D2164" t="str">
            <v xml:space="preserve">Pasir pasang / beton </v>
          </cell>
          <cell r="F2164">
            <v>0.47</v>
          </cell>
          <cell r="G2164" t="str">
            <v>M3</v>
          </cell>
          <cell r="H2164">
            <v>120000</v>
          </cell>
          <cell r="J2164">
            <v>56400</v>
          </cell>
        </row>
        <row r="2165">
          <cell r="D2165" t="str">
            <v>Batu pecah 2-3 cm</v>
          </cell>
          <cell r="F2165">
            <v>0.94</v>
          </cell>
          <cell r="G2165" t="str">
            <v>M3</v>
          </cell>
          <cell r="H2165">
            <v>165000</v>
          </cell>
          <cell r="J2165">
            <v>155100</v>
          </cell>
        </row>
        <row r="2166">
          <cell r="A2166">
            <v>179</v>
          </cell>
          <cell r="I2166">
            <v>53061.25</v>
          </cell>
          <cell r="J2166">
            <v>378950</v>
          </cell>
          <cell r="K2166">
            <v>432011</v>
          </cell>
        </row>
        <row r="2167">
          <cell r="D2167" t="str">
            <v xml:space="preserve">1 M3 MEMBUAT BETON  1 Pc: 2 Psr : 4 Kr </v>
          </cell>
        </row>
        <row r="2168">
          <cell r="D2168" t="str">
            <v>TENAGA</v>
          </cell>
        </row>
        <row r="2169">
          <cell r="D2169" t="str">
            <v>Tukang batu</v>
          </cell>
          <cell r="F2169">
            <v>0.25</v>
          </cell>
          <cell r="G2169" t="str">
            <v>Oh</v>
          </cell>
          <cell r="H2169">
            <v>33000</v>
          </cell>
          <cell r="I2169">
            <v>8250</v>
          </cell>
        </row>
        <row r="2170">
          <cell r="D2170" t="str">
            <v xml:space="preserve">Kepala Tukang </v>
          </cell>
          <cell r="F2170">
            <v>2.5000000000000001E-2</v>
          </cell>
          <cell r="G2170" t="str">
            <v>Oh</v>
          </cell>
          <cell r="H2170">
            <v>35750</v>
          </cell>
          <cell r="I2170">
            <v>893.75</v>
          </cell>
        </row>
        <row r="2171">
          <cell r="D2171" t="str">
            <v>Pekerja / Buruh tak terlatih</v>
          </cell>
          <cell r="F2171">
            <v>1.65</v>
          </cell>
          <cell r="G2171" t="str">
            <v>Oh</v>
          </cell>
          <cell r="H2171">
            <v>24750</v>
          </cell>
          <cell r="I2171">
            <v>40837.5</v>
          </cell>
        </row>
        <row r="2172">
          <cell r="D2172" t="str">
            <v>Mandor</v>
          </cell>
          <cell r="F2172">
            <v>0.08</v>
          </cell>
          <cell r="G2172" t="str">
            <v>Oh</v>
          </cell>
          <cell r="H2172">
            <v>38500</v>
          </cell>
          <cell r="I2172">
            <v>3080</v>
          </cell>
        </row>
        <row r="2173">
          <cell r="D2173" t="str">
            <v>BAHAN :</v>
          </cell>
        </row>
        <row r="2174">
          <cell r="D2174" t="str">
            <v>PC / Portland cement</v>
          </cell>
          <cell r="F2174">
            <v>280</v>
          </cell>
          <cell r="G2174" t="str">
            <v>Kg</v>
          </cell>
          <cell r="H2174">
            <v>850</v>
          </cell>
          <cell r="J2174">
            <v>238000</v>
          </cell>
        </row>
        <row r="2175">
          <cell r="D2175" t="str">
            <v xml:space="preserve">Pasir pasang / beton </v>
          </cell>
          <cell r="F2175">
            <v>0.45</v>
          </cell>
          <cell r="G2175" t="str">
            <v>M3</v>
          </cell>
          <cell r="H2175">
            <v>120000</v>
          </cell>
          <cell r="J2175">
            <v>54000</v>
          </cell>
        </row>
        <row r="2176">
          <cell r="D2176" t="str">
            <v>Batu pecah 2-3 cm</v>
          </cell>
          <cell r="F2176">
            <v>0.9</v>
          </cell>
          <cell r="G2176" t="str">
            <v>M3</v>
          </cell>
          <cell r="H2176">
            <v>165000</v>
          </cell>
          <cell r="J2176">
            <v>148500</v>
          </cell>
        </row>
        <row r="2177">
          <cell r="I2177">
            <v>53061.25</v>
          </cell>
          <cell r="J2177">
            <v>440500</v>
          </cell>
          <cell r="K2177">
            <v>493561</v>
          </cell>
        </row>
        <row r="2179">
          <cell r="B2179">
            <v>3</v>
          </cell>
          <cell r="D2179" t="str">
            <v xml:space="preserve">1 M3 MEMBUAT BETON  1 Pc: 2 Psr :3 Kr </v>
          </cell>
        </row>
        <row r="2180">
          <cell r="D2180" t="str">
            <v>TENAGA</v>
          </cell>
        </row>
        <row r="2181">
          <cell r="D2181" t="str">
            <v>Tukang batu</v>
          </cell>
          <cell r="F2181">
            <v>0.25</v>
          </cell>
          <cell r="G2181" t="str">
            <v>Oh</v>
          </cell>
          <cell r="H2181">
            <v>33000</v>
          </cell>
          <cell r="I2181">
            <v>8250</v>
          </cell>
        </row>
        <row r="2182">
          <cell r="D2182" t="str">
            <v xml:space="preserve">Kepala Tukang </v>
          </cell>
          <cell r="F2182">
            <v>2.5000000000000001E-2</v>
          </cell>
          <cell r="G2182" t="str">
            <v>Oh</v>
          </cell>
          <cell r="H2182">
            <v>35750</v>
          </cell>
          <cell r="I2182">
            <v>893.75</v>
          </cell>
        </row>
        <row r="2183">
          <cell r="D2183" t="str">
            <v>Pekerja / Buruh tak terlatih</v>
          </cell>
          <cell r="F2183">
            <v>1.65</v>
          </cell>
          <cell r="G2183" t="str">
            <v>Oh</v>
          </cell>
          <cell r="H2183">
            <v>24750</v>
          </cell>
          <cell r="I2183">
            <v>40837.5</v>
          </cell>
        </row>
        <row r="2184">
          <cell r="D2184" t="str">
            <v>Mandor</v>
          </cell>
          <cell r="F2184">
            <v>0.08</v>
          </cell>
          <cell r="G2184" t="str">
            <v>Oh</v>
          </cell>
          <cell r="H2184">
            <v>38500</v>
          </cell>
          <cell r="I2184">
            <v>3080</v>
          </cell>
        </row>
        <row r="2185">
          <cell r="D2185" t="str">
            <v>BAHAN :</v>
          </cell>
        </row>
        <row r="2186">
          <cell r="D2186" t="str">
            <v>PC / Portland cement</v>
          </cell>
          <cell r="F2186">
            <v>232</v>
          </cell>
          <cell r="G2186" t="str">
            <v>Kg</v>
          </cell>
          <cell r="H2186">
            <v>850</v>
          </cell>
          <cell r="J2186">
            <v>197200</v>
          </cell>
        </row>
        <row r="2187">
          <cell r="D2187" t="str">
            <v xml:space="preserve">Pasir pasang / beton </v>
          </cell>
          <cell r="F2187">
            <v>0.52</v>
          </cell>
          <cell r="G2187" t="str">
            <v>M3</v>
          </cell>
          <cell r="H2187">
            <v>120000</v>
          </cell>
          <cell r="J2187">
            <v>62400</v>
          </cell>
        </row>
        <row r="2188">
          <cell r="D2188" t="str">
            <v>Batu pecah 2-3 cm</v>
          </cell>
          <cell r="F2188">
            <v>0.78</v>
          </cell>
          <cell r="G2188" t="str">
            <v>M3</v>
          </cell>
          <cell r="H2188">
            <v>165000</v>
          </cell>
          <cell r="J2188">
            <v>128700</v>
          </cell>
        </row>
        <row r="2189">
          <cell r="A2189">
            <v>180</v>
          </cell>
          <cell r="I2189">
            <v>53061.25</v>
          </cell>
          <cell r="J2189">
            <v>388300</v>
          </cell>
          <cell r="K2189">
            <v>441361</v>
          </cell>
        </row>
        <row r="2190">
          <cell r="B2190">
            <v>4</v>
          </cell>
          <cell r="D2190" t="str">
            <v>1 Kg PEMBESIAN DENGAN BESI POLOS ATAU  BESI  ULIR</v>
          </cell>
        </row>
        <row r="2191">
          <cell r="D2191" t="str">
            <v>TENAGA</v>
          </cell>
        </row>
        <row r="2192">
          <cell r="D2192" t="str">
            <v>Tukang besi</v>
          </cell>
          <cell r="F2192">
            <v>7.0000000000000001E-3</v>
          </cell>
          <cell r="G2192" t="str">
            <v>Oh</v>
          </cell>
          <cell r="H2192">
            <v>33000</v>
          </cell>
          <cell r="I2192">
            <v>231</v>
          </cell>
        </row>
        <row r="2193">
          <cell r="D2193" t="str">
            <v xml:space="preserve">Kepala Tukang </v>
          </cell>
          <cell r="F2193">
            <v>6.9999999999999999E-4</v>
          </cell>
          <cell r="G2193" t="str">
            <v>Oh</v>
          </cell>
          <cell r="H2193">
            <v>35750</v>
          </cell>
          <cell r="I2193">
            <v>25.024999999999999</v>
          </cell>
        </row>
        <row r="2194">
          <cell r="D2194" t="str">
            <v>Pekerja / Buruh tak terlatih</v>
          </cell>
          <cell r="F2194">
            <v>7.0000000000000001E-3</v>
          </cell>
          <cell r="G2194" t="str">
            <v>Oh</v>
          </cell>
          <cell r="H2194">
            <v>24750</v>
          </cell>
          <cell r="I2194">
            <v>173.25</v>
          </cell>
        </row>
        <row r="2195">
          <cell r="D2195" t="str">
            <v>Mandor</v>
          </cell>
          <cell r="F2195">
            <v>2.9999999999999997E-4</v>
          </cell>
          <cell r="G2195" t="str">
            <v>Oh</v>
          </cell>
          <cell r="H2195">
            <v>38500</v>
          </cell>
          <cell r="I2195">
            <v>11.549999999999999</v>
          </cell>
        </row>
        <row r="2196">
          <cell r="D2196" t="str">
            <v>BAHAN :</v>
          </cell>
        </row>
        <row r="2197">
          <cell r="D2197" t="str">
            <v>Besi Beton /  tulangan beton</v>
          </cell>
          <cell r="F2197">
            <v>1.05</v>
          </cell>
          <cell r="G2197" t="str">
            <v>Kg</v>
          </cell>
          <cell r="H2197">
            <v>8500</v>
          </cell>
          <cell r="J2197">
            <v>8925</v>
          </cell>
        </row>
        <row r="2198">
          <cell r="D2198" t="str">
            <v>Kawat Beton / bendraat</v>
          </cell>
          <cell r="F2198">
            <v>1.4999999999999999E-2</v>
          </cell>
          <cell r="G2198" t="str">
            <v>Kg</v>
          </cell>
          <cell r="H2198">
            <v>9500</v>
          </cell>
          <cell r="J2198">
            <v>142.5</v>
          </cell>
        </row>
        <row r="2199">
          <cell r="A2199">
            <v>181</v>
          </cell>
          <cell r="I2199">
            <v>440.82499999999999</v>
          </cell>
          <cell r="J2199">
            <v>9067.5</v>
          </cell>
          <cell r="K2199">
            <v>9508</v>
          </cell>
        </row>
        <row r="2201">
          <cell r="B2201">
            <v>5</v>
          </cell>
          <cell r="D2201" t="str">
            <v xml:space="preserve">1 M2 MEMBUAT BEKISTING   </v>
          </cell>
        </row>
        <row r="2202">
          <cell r="D2202" t="str">
            <v>TENAGA</v>
          </cell>
        </row>
        <row r="2203">
          <cell r="D2203" t="str">
            <v>Tukang kayu</v>
          </cell>
          <cell r="F2203">
            <v>0.26</v>
          </cell>
          <cell r="G2203" t="str">
            <v>Oh</v>
          </cell>
          <cell r="H2203">
            <v>33000</v>
          </cell>
          <cell r="I2203">
            <v>8580</v>
          </cell>
        </row>
        <row r="2204">
          <cell r="D2204" t="str">
            <v xml:space="preserve">Kepala Tukang </v>
          </cell>
          <cell r="F2204">
            <v>2.6000000000000002E-2</v>
          </cell>
          <cell r="G2204" t="str">
            <v>Oh</v>
          </cell>
          <cell r="H2204">
            <v>35750</v>
          </cell>
          <cell r="I2204">
            <v>929.50000000000011</v>
          </cell>
        </row>
        <row r="2205">
          <cell r="D2205" t="str">
            <v>Pekerja / Buruh tak terlatih</v>
          </cell>
          <cell r="F2205">
            <v>0.3</v>
          </cell>
          <cell r="G2205" t="str">
            <v>Oh</v>
          </cell>
          <cell r="H2205">
            <v>24750</v>
          </cell>
          <cell r="I2205">
            <v>7425</v>
          </cell>
        </row>
        <row r="2206">
          <cell r="D2206" t="str">
            <v>Mandor</v>
          </cell>
          <cell r="F2206">
            <v>5.0000000000000001E-3</v>
          </cell>
          <cell r="G2206" t="str">
            <v>Oh</v>
          </cell>
          <cell r="H2206">
            <v>38500</v>
          </cell>
          <cell r="I2206">
            <v>192.5</v>
          </cell>
        </row>
        <row r="2207">
          <cell r="D2207" t="str">
            <v>BAHAN :</v>
          </cell>
        </row>
        <row r="2208">
          <cell r="D2208" t="str">
            <v>Kayu bekisting</v>
          </cell>
          <cell r="F2208">
            <v>4.4999999999999998E-2</v>
          </cell>
          <cell r="G2208" t="str">
            <v>M3</v>
          </cell>
          <cell r="H2208">
            <v>1600000</v>
          </cell>
          <cell r="J2208">
            <v>72000</v>
          </cell>
        </row>
        <row r="2209">
          <cell r="D2209" t="str">
            <v>Paku  biasa</v>
          </cell>
          <cell r="F2209">
            <v>0.3</v>
          </cell>
          <cell r="G2209" t="str">
            <v>Kg</v>
          </cell>
          <cell r="H2209">
            <v>12000</v>
          </cell>
          <cell r="J2209">
            <v>3600</v>
          </cell>
        </row>
        <row r="2210">
          <cell r="A2210">
            <v>182</v>
          </cell>
          <cell r="I2210">
            <v>17127</v>
          </cell>
          <cell r="J2210">
            <v>75600</v>
          </cell>
          <cell r="K2210">
            <v>92727</v>
          </cell>
        </row>
        <row r="2212">
          <cell r="B2212">
            <v>6</v>
          </cell>
          <cell r="D2212" t="str">
            <v>1 M3 MEMBUAT BETON    ( K. 225 )</v>
          </cell>
        </row>
        <row r="2213">
          <cell r="D2213" t="str">
            <v>TENAGA</v>
          </cell>
        </row>
        <row r="2214">
          <cell r="D2214" t="str">
            <v>Tukang batu</v>
          </cell>
          <cell r="F2214">
            <v>1</v>
          </cell>
          <cell r="G2214" t="str">
            <v>Oh</v>
          </cell>
          <cell r="H2214">
            <v>33000</v>
          </cell>
          <cell r="I2214">
            <v>33000</v>
          </cell>
        </row>
        <row r="2215">
          <cell r="D2215" t="str">
            <v xml:space="preserve">Kepala Tukang </v>
          </cell>
          <cell r="F2215">
            <v>0.1</v>
          </cell>
          <cell r="G2215" t="str">
            <v>Oh</v>
          </cell>
          <cell r="H2215">
            <v>35750</v>
          </cell>
          <cell r="I2215">
            <v>3575</v>
          </cell>
        </row>
        <row r="2216">
          <cell r="D2216" t="str">
            <v>Pekerja / Buruh tak terlatih</v>
          </cell>
          <cell r="F2216">
            <v>6</v>
          </cell>
          <cell r="G2216" t="str">
            <v>Oh</v>
          </cell>
          <cell r="H2216">
            <v>24750</v>
          </cell>
          <cell r="I2216">
            <v>148500</v>
          </cell>
        </row>
        <row r="2217">
          <cell r="D2217" t="str">
            <v>Mandor</v>
          </cell>
          <cell r="F2217">
            <v>0.3</v>
          </cell>
          <cell r="G2217" t="str">
            <v>Oh</v>
          </cell>
          <cell r="H2217">
            <v>38500</v>
          </cell>
          <cell r="I2217">
            <v>11550</v>
          </cell>
        </row>
        <row r="2218">
          <cell r="D2218" t="str">
            <v>BAHAN :</v>
          </cell>
        </row>
        <row r="2219">
          <cell r="D2219" t="str">
            <v>PC / Portland cement</v>
          </cell>
          <cell r="F2219">
            <v>388</v>
          </cell>
          <cell r="G2219" t="str">
            <v>Kg</v>
          </cell>
          <cell r="H2219">
            <v>850</v>
          </cell>
          <cell r="J2219">
            <v>329800</v>
          </cell>
        </row>
        <row r="2220">
          <cell r="D2220" t="str">
            <v xml:space="preserve">Pasir pasang / beton </v>
          </cell>
          <cell r="F2220">
            <v>0.65</v>
          </cell>
          <cell r="G2220" t="str">
            <v>M3</v>
          </cell>
          <cell r="H2220">
            <v>120000</v>
          </cell>
          <cell r="J2220">
            <v>78000</v>
          </cell>
        </row>
        <row r="2221">
          <cell r="D2221" t="str">
            <v>Batu pecah 2-3 cm</v>
          </cell>
          <cell r="F2221">
            <v>0.65</v>
          </cell>
          <cell r="G2221" t="str">
            <v>M3</v>
          </cell>
          <cell r="H2221">
            <v>165000</v>
          </cell>
          <cell r="J2221">
            <v>107250</v>
          </cell>
        </row>
        <row r="2222">
          <cell r="A2222">
            <v>183</v>
          </cell>
          <cell r="I2222">
            <v>196625</v>
          </cell>
          <cell r="J2222">
            <v>515050</v>
          </cell>
          <cell r="K2222">
            <v>711675</v>
          </cell>
        </row>
        <row r="2224">
          <cell r="B2224">
            <v>7</v>
          </cell>
          <cell r="D2224" t="str">
            <v>1 M3 MEMBUAT BETON    ( K. 275 )</v>
          </cell>
        </row>
        <row r="2225">
          <cell r="D2225" t="str">
            <v>TENAGA</v>
          </cell>
        </row>
        <row r="2226">
          <cell r="D2226" t="str">
            <v>Tukang batu</v>
          </cell>
          <cell r="F2226">
            <v>1</v>
          </cell>
          <cell r="G2226" t="str">
            <v>Oh</v>
          </cell>
          <cell r="H2226">
            <v>33000</v>
          </cell>
          <cell r="I2226">
            <v>33000</v>
          </cell>
        </row>
        <row r="2227">
          <cell r="D2227" t="str">
            <v xml:space="preserve">Kepala Tukang </v>
          </cell>
          <cell r="F2227">
            <v>0.1</v>
          </cell>
          <cell r="G2227" t="str">
            <v>Oh</v>
          </cell>
          <cell r="H2227">
            <v>35750</v>
          </cell>
          <cell r="I2227">
            <v>3575</v>
          </cell>
        </row>
        <row r="2228">
          <cell r="D2228" t="str">
            <v>Pekerja / Buruh tak terlatih</v>
          </cell>
          <cell r="F2228">
            <v>6</v>
          </cell>
          <cell r="G2228" t="str">
            <v>Oh</v>
          </cell>
          <cell r="H2228">
            <v>24750</v>
          </cell>
          <cell r="I2228">
            <v>148500</v>
          </cell>
        </row>
        <row r="2229">
          <cell r="D2229" t="str">
            <v>Mandor</v>
          </cell>
          <cell r="F2229">
            <v>0.3</v>
          </cell>
          <cell r="G2229" t="str">
            <v>Oh</v>
          </cell>
          <cell r="H2229">
            <v>38500</v>
          </cell>
          <cell r="I2229">
            <v>11550</v>
          </cell>
        </row>
        <row r="2230">
          <cell r="D2230" t="str">
            <v>BAHAN :</v>
          </cell>
        </row>
        <row r="2231">
          <cell r="D2231" t="str">
            <v>PC / Portland cement</v>
          </cell>
          <cell r="F2231">
            <v>400</v>
          </cell>
          <cell r="G2231" t="str">
            <v>Kg</v>
          </cell>
          <cell r="H2231">
            <v>850</v>
          </cell>
          <cell r="J2231">
            <v>340000</v>
          </cell>
        </row>
        <row r="2232">
          <cell r="D2232" t="str">
            <v xml:space="preserve">Pasir pasang / beton </v>
          </cell>
          <cell r="F2232">
            <v>0.4</v>
          </cell>
          <cell r="G2232" t="str">
            <v>M3</v>
          </cell>
          <cell r="H2232">
            <v>120000</v>
          </cell>
          <cell r="J2232">
            <v>48000</v>
          </cell>
        </row>
        <row r="2233">
          <cell r="D2233" t="str">
            <v>Batu pecah 2-3 cm</v>
          </cell>
          <cell r="F2233">
            <v>0.82</v>
          </cell>
          <cell r="G2233" t="str">
            <v>M3</v>
          </cell>
          <cell r="H2233">
            <v>165000</v>
          </cell>
          <cell r="J2233">
            <v>135300</v>
          </cell>
        </row>
        <row r="2234">
          <cell r="A2234">
            <v>184</v>
          </cell>
          <cell r="I2234">
            <v>196625</v>
          </cell>
          <cell r="J2234">
            <v>523300</v>
          </cell>
          <cell r="K2234">
            <v>719925</v>
          </cell>
        </row>
        <row r="2235">
          <cell r="B2235">
            <v>8</v>
          </cell>
          <cell r="D2235" t="str">
            <v>1 M3 MEMBONGKAR  BEGESTING  DAN  MENYIRAM  BETON</v>
          </cell>
        </row>
        <row r="2236">
          <cell r="D2236" t="str">
            <v>TENAGA</v>
          </cell>
        </row>
        <row r="2238">
          <cell r="D2238" t="str">
            <v>Pekerja / Buruh tak terlatih</v>
          </cell>
          <cell r="F2238">
            <v>4</v>
          </cell>
          <cell r="G2238" t="str">
            <v>Oh</v>
          </cell>
          <cell r="H2238">
            <v>24750</v>
          </cell>
          <cell r="I2238">
            <v>99000</v>
          </cell>
        </row>
        <row r="2239">
          <cell r="A2239">
            <v>185</v>
          </cell>
          <cell r="I2239">
            <v>99000</v>
          </cell>
          <cell r="K2239">
            <v>99000</v>
          </cell>
        </row>
        <row r="2240">
          <cell r="B2240" t="str">
            <v>XIII.</v>
          </cell>
          <cell r="D2240" t="str">
            <v>PEKERJAAN  PENUTUP ATAP:</v>
          </cell>
        </row>
        <row r="2242">
          <cell r="B2242">
            <v>1</v>
          </cell>
          <cell r="D2242" t="str">
            <v>1 M2  PAS. GENTENG PRES BIASA</v>
          </cell>
        </row>
        <row r="2243">
          <cell r="D2243" t="str">
            <v>TENAGA :</v>
          </cell>
        </row>
        <row r="2244">
          <cell r="D2244" t="str">
            <v>Tukang kayu</v>
          </cell>
          <cell r="F2244">
            <v>7.4999999999999997E-2</v>
          </cell>
          <cell r="G2244" t="str">
            <v>Oh</v>
          </cell>
          <cell r="H2244">
            <v>33000</v>
          </cell>
          <cell r="I2244">
            <v>2475</v>
          </cell>
        </row>
        <row r="2245">
          <cell r="D2245" t="str">
            <v xml:space="preserve">Kepala Tukang </v>
          </cell>
          <cell r="F2245">
            <v>8.0000000000000002E-3</v>
          </cell>
          <cell r="G2245" t="str">
            <v>Oh</v>
          </cell>
          <cell r="H2245">
            <v>35750</v>
          </cell>
          <cell r="I2245">
            <v>286</v>
          </cell>
        </row>
        <row r="2246">
          <cell r="D2246" t="str">
            <v>Pekerja / Buruh tak terlatih</v>
          </cell>
          <cell r="F2246">
            <v>0.15</v>
          </cell>
          <cell r="G2246" t="str">
            <v>Oh</v>
          </cell>
          <cell r="H2246">
            <v>24750</v>
          </cell>
          <cell r="I2246">
            <v>3712.5</v>
          </cell>
        </row>
        <row r="2247">
          <cell r="D2247" t="str">
            <v>Mandor</v>
          </cell>
          <cell r="F2247">
            <v>8.0000000000000002E-3</v>
          </cell>
          <cell r="G2247" t="str">
            <v>Oh</v>
          </cell>
          <cell r="H2247">
            <v>38500</v>
          </cell>
          <cell r="I2247">
            <v>308</v>
          </cell>
        </row>
        <row r="2248">
          <cell r="D2248" t="str">
            <v>BAHAN :</v>
          </cell>
        </row>
        <row r="2249">
          <cell r="D2249" t="str">
            <v>Genteng pres  biasa</v>
          </cell>
          <cell r="F2249">
            <v>25</v>
          </cell>
          <cell r="G2249" t="str">
            <v>Biji</v>
          </cell>
          <cell r="H2249">
            <v>530</v>
          </cell>
          <cell r="J2249">
            <v>13250</v>
          </cell>
        </row>
        <row r="2250">
          <cell r="A2250">
            <v>186</v>
          </cell>
          <cell r="I2250">
            <v>6781.5</v>
          </cell>
          <cell r="J2250">
            <v>13250</v>
          </cell>
          <cell r="K2250">
            <v>20032</v>
          </cell>
        </row>
        <row r="2251">
          <cell r="B2251">
            <v>2</v>
          </cell>
          <cell r="D2251" t="str">
            <v>1 M2  PAS. GENTENG  MKP  LOKAL</v>
          </cell>
        </row>
        <row r="2252">
          <cell r="D2252" t="str">
            <v>TENAGA :</v>
          </cell>
        </row>
        <row r="2253">
          <cell r="D2253" t="str">
            <v>Tukang kayu</v>
          </cell>
          <cell r="F2253">
            <v>7.4999999999999997E-2</v>
          </cell>
          <cell r="G2253" t="str">
            <v>Oh</v>
          </cell>
          <cell r="H2253">
            <v>33000</v>
          </cell>
          <cell r="I2253">
            <v>2475</v>
          </cell>
        </row>
        <row r="2254">
          <cell r="D2254" t="str">
            <v xml:space="preserve">Kepala Tukang </v>
          </cell>
          <cell r="F2254">
            <v>8.0000000000000002E-3</v>
          </cell>
          <cell r="G2254" t="str">
            <v>Oh</v>
          </cell>
          <cell r="H2254">
            <v>35750</v>
          </cell>
          <cell r="I2254">
            <v>286</v>
          </cell>
        </row>
        <row r="2255">
          <cell r="D2255" t="str">
            <v>Pekerja / Buruh tak terlatih</v>
          </cell>
          <cell r="F2255">
            <v>0.15</v>
          </cell>
          <cell r="G2255" t="str">
            <v>Oh</v>
          </cell>
          <cell r="H2255">
            <v>24750</v>
          </cell>
          <cell r="I2255">
            <v>3712.5</v>
          </cell>
        </row>
        <row r="2256">
          <cell r="D2256" t="str">
            <v>Mandor</v>
          </cell>
          <cell r="F2256">
            <v>8.0000000000000002E-3</v>
          </cell>
          <cell r="G2256" t="str">
            <v>Oh</v>
          </cell>
          <cell r="H2256">
            <v>38500</v>
          </cell>
          <cell r="I2256">
            <v>308</v>
          </cell>
        </row>
        <row r="2257">
          <cell r="D2257" t="str">
            <v>BAHAN :</v>
          </cell>
        </row>
        <row r="2258">
          <cell r="D2258" t="str">
            <v>Genteng  model karangpilang, lokal</v>
          </cell>
          <cell r="F2258">
            <v>25</v>
          </cell>
          <cell r="G2258" t="str">
            <v>Biji</v>
          </cell>
          <cell r="H2258">
            <v>900</v>
          </cell>
          <cell r="J2258">
            <v>22500</v>
          </cell>
        </row>
        <row r="2259">
          <cell r="A2259">
            <v>187</v>
          </cell>
          <cell r="I2259">
            <v>6781.5</v>
          </cell>
          <cell r="J2259">
            <v>22500</v>
          </cell>
          <cell r="K2259">
            <v>29282</v>
          </cell>
        </row>
        <row r="2260">
          <cell r="D2260" t="str">
            <v>1 M2  PAS. GENTENG MANTILI</v>
          </cell>
        </row>
        <row r="2261">
          <cell r="D2261" t="str">
            <v>TENAGA :</v>
          </cell>
        </row>
        <row r="2262">
          <cell r="D2262" t="str">
            <v>Tukang kayu</v>
          </cell>
          <cell r="F2262">
            <v>7.4999999999999997E-2</v>
          </cell>
          <cell r="G2262" t="str">
            <v>Oh</v>
          </cell>
          <cell r="H2262">
            <v>33000</v>
          </cell>
          <cell r="I2262">
            <v>2475</v>
          </cell>
        </row>
        <row r="2263">
          <cell r="D2263" t="str">
            <v xml:space="preserve">Kepala Tukang </v>
          </cell>
          <cell r="F2263">
            <v>8.0000000000000002E-3</v>
          </cell>
          <cell r="G2263" t="str">
            <v>Oh</v>
          </cell>
          <cell r="H2263">
            <v>35750</v>
          </cell>
          <cell r="I2263">
            <v>286</v>
          </cell>
        </row>
        <row r="2264">
          <cell r="D2264" t="str">
            <v>Pekerja / Buruh tak terlatih</v>
          </cell>
          <cell r="F2264">
            <v>0.15</v>
          </cell>
          <cell r="G2264" t="str">
            <v>Oh</v>
          </cell>
          <cell r="H2264">
            <v>24750</v>
          </cell>
          <cell r="I2264">
            <v>3712.5</v>
          </cell>
        </row>
        <row r="2265">
          <cell r="D2265" t="str">
            <v>Mandor</v>
          </cell>
          <cell r="F2265">
            <v>8.0000000000000002E-3</v>
          </cell>
          <cell r="G2265" t="str">
            <v>Oh</v>
          </cell>
          <cell r="H2265">
            <v>38500</v>
          </cell>
          <cell r="I2265">
            <v>308</v>
          </cell>
        </row>
        <row r="2266">
          <cell r="D2266" t="str">
            <v>BAHAN :</v>
          </cell>
        </row>
        <row r="2267">
          <cell r="D2267" t="str">
            <v xml:space="preserve">Genteng mantili  </v>
          </cell>
          <cell r="F2267">
            <v>25</v>
          </cell>
          <cell r="G2267" t="str">
            <v>Biji</v>
          </cell>
          <cell r="H2267">
            <v>1200</v>
          </cell>
          <cell r="J2267">
            <v>30000</v>
          </cell>
        </row>
        <row r="2268">
          <cell r="I2268">
            <v>6781.5</v>
          </cell>
          <cell r="J2268">
            <v>30000</v>
          </cell>
          <cell r="K2268">
            <v>36782</v>
          </cell>
        </row>
        <row r="2269">
          <cell r="B2269">
            <v>3</v>
          </cell>
          <cell r="D2269" t="str">
            <v>1 M2  PAS. GENTENG KACA</v>
          </cell>
        </row>
        <row r="2270">
          <cell r="D2270" t="str">
            <v>TENAGA :</v>
          </cell>
        </row>
        <row r="2271">
          <cell r="D2271" t="str">
            <v>Tukang kayu</v>
          </cell>
          <cell r="F2271">
            <v>7.4999999999999997E-2</v>
          </cell>
          <cell r="G2271" t="str">
            <v>Oh</v>
          </cell>
          <cell r="H2271">
            <v>33000</v>
          </cell>
          <cell r="I2271">
            <v>2475</v>
          </cell>
        </row>
        <row r="2272">
          <cell r="D2272" t="str">
            <v xml:space="preserve">Kepala Tukang </v>
          </cell>
          <cell r="F2272">
            <v>8.0000000000000002E-3</v>
          </cell>
          <cell r="G2272" t="str">
            <v>Oh</v>
          </cell>
          <cell r="H2272">
            <v>35750</v>
          </cell>
          <cell r="I2272">
            <v>286</v>
          </cell>
        </row>
        <row r="2273">
          <cell r="D2273" t="str">
            <v>Pekerja / Buruh tak terlatih</v>
          </cell>
          <cell r="F2273">
            <v>0.15</v>
          </cell>
          <cell r="G2273" t="str">
            <v>Oh</v>
          </cell>
          <cell r="H2273">
            <v>24750</v>
          </cell>
          <cell r="I2273">
            <v>3712.5</v>
          </cell>
        </row>
        <row r="2274">
          <cell r="D2274" t="str">
            <v>Mandor</v>
          </cell>
          <cell r="F2274">
            <v>8.0000000000000002E-3</v>
          </cell>
          <cell r="G2274" t="str">
            <v>Oh</v>
          </cell>
          <cell r="H2274">
            <v>38500</v>
          </cell>
          <cell r="I2274">
            <v>308</v>
          </cell>
        </row>
        <row r="2275">
          <cell r="D2275" t="str">
            <v>BAHAN :</v>
          </cell>
        </row>
        <row r="2276">
          <cell r="D2276" t="str">
            <v>Genteng Kaca</v>
          </cell>
          <cell r="F2276">
            <v>25</v>
          </cell>
          <cell r="G2276" t="str">
            <v>Biji</v>
          </cell>
          <cell r="H2276">
            <v>7000</v>
          </cell>
          <cell r="J2276">
            <v>175000</v>
          </cell>
        </row>
        <row r="2277">
          <cell r="A2277">
            <v>188</v>
          </cell>
          <cell r="I2277">
            <v>6781.5</v>
          </cell>
          <cell r="J2277">
            <v>175000</v>
          </cell>
          <cell r="K2277">
            <v>181782</v>
          </cell>
        </row>
        <row r="2278">
          <cell r="B2278">
            <v>5</v>
          </cell>
          <cell r="D2278" t="str">
            <v>1 M!  PAS. GENTENG  BUBUNG  MKP</v>
          </cell>
        </row>
        <row r="2279">
          <cell r="D2279" t="str">
            <v>TENAGA :</v>
          </cell>
        </row>
        <row r="2280">
          <cell r="D2280" t="str">
            <v>Tukang kayu</v>
          </cell>
          <cell r="F2280">
            <v>0.2</v>
          </cell>
          <cell r="G2280" t="str">
            <v>Oh</v>
          </cell>
          <cell r="H2280">
            <v>33000</v>
          </cell>
          <cell r="I2280">
            <v>6600</v>
          </cell>
        </row>
        <row r="2281">
          <cell r="D2281" t="str">
            <v xml:space="preserve">Kepala Tukang </v>
          </cell>
          <cell r="F2281">
            <v>0.02</v>
          </cell>
          <cell r="G2281" t="str">
            <v>Oh</v>
          </cell>
          <cell r="H2281">
            <v>35750</v>
          </cell>
          <cell r="I2281">
            <v>715</v>
          </cell>
        </row>
        <row r="2282">
          <cell r="D2282" t="str">
            <v>Pekerja / Buruh tak terlatih</v>
          </cell>
          <cell r="F2282">
            <v>0.4</v>
          </cell>
          <cell r="G2282" t="str">
            <v>Oh</v>
          </cell>
          <cell r="H2282">
            <v>24750</v>
          </cell>
          <cell r="I2282">
            <v>9900</v>
          </cell>
        </row>
        <row r="2283">
          <cell r="D2283" t="str">
            <v>Mandor</v>
          </cell>
          <cell r="F2283">
            <v>2E-3</v>
          </cell>
          <cell r="G2283" t="str">
            <v>Oh</v>
          </cell>
          <cell r="H2283">
            <v>38500</v>
          </cell>
          <cell r="I2283">
            <v>77</v>
          </cell>
        </row>
        <row r="2284">
          <cell r="D2284" t="str">
            <v>BAHAN :</v>
          </cell>
        </row>
        <row r="2285">
          <cell r="D2285" t="str">
            <v>Genteng  Bubung    MKP</v>
          </cell>
          <cell r="F2285">
            <v>5</v>
          </cell>
          <cell r="G2285" t="str">
            <v>Biji</v>
          </cell>
          <cell r="H2285">
            <v>4000</v>
          </cell>
          <cell r="J2285">
            <v>20000</v>
          </cell>
        </row>
        <row r="2286">
          <cell r="D2286" t="str">
            <v>PC / Portland cement</v>
          </cell>
          <cell r="F2286">
            <v>8</v>
          </cell>
          <cell r="G2286" t="str">
            <v>Kg</v>
          </cell>
          <cell r="H2286">
            <v>850</v>
          </cell>
          <cell r="J2286">
            <v>6800</v>
          </cell>
        </row>
        <row r="2287">
          <cell r="D2287" t="str">
            <v xml:space="preserve">Pasir pasang / beton </v>
          </cell>
          <cell r="F2287">
            <v>3.2000000000000001E-2</v>
          </cell>
          <cell r="G2287" t="str">
            <v>M3</v>
          </cell>
          <cell r="H2287">
            <v>120000</v>
          </cell>
          <cell r="J2287">
            <v>3840</v>
          </cell>
        </row>
        <row r="2288">
          <cell r="A2288">
            <v>190</v>
          </cell>
          <cell r="I2288">
            <v>17292</v>
          </cell>
          <cell r="J2288">
            <v>30640</v>
          </cell>
          <cell r="K2288">
            <v>47932</v>
          </cell>
        </row>
        <row r="2289">
          <cell r="B2289">
            <v>6</v>
          </cell>
          <cell r="D2289" t="str">
            <v>PASANG PENUTUP ATAP ASBES  :</v>
          </cell>
        </row>
        <row r="2290">
          <cell r="D2290" t="str">
            <v>1 M2 PASANG ATAP ASBES GELOMBANG BESAR</v>
          </cell>
        </row>
        <row r="2291">
          <cell r="D2291" t="str">
            <v>UKURAN ( 1.05 x 3.00 m ) TEBAL 4 mm</v>
          </cell>
        </row>
        <row r="2292">
          <cell r="D2292" t="str">
            <v>TENAGA :</v>
          </cell>
        </row>
        <row r="2293">
          <cell r="D2293" t="str">
            <v>Tukang kayu</v>
          </cell>
          <cell r="F2293">
            <v>7.0000000000000007E-2</v>
          </cell>
          <cell r="G2293" t="str">
            <v>Oh</v>
          </cell>
          <cell r="H2293">
            <v>33000</v>
          </cell>
          <cell r="I2293">
            <v>2310</v>
          </cell>
        </row>
        <row r="2294">
          <cell r="D2294" t="str">
            <v xml:space="preserve">Kepala Tukang </v>
          </cell>
          <cell r="F2294">
            <v>7.0000000000000001E-3</v>
          </cell>
          <cell r="G2294" t="str">
            <v>Oh</v>
          </cell>
          <cell r="H2294">
            <v>35750</v>
          </cell>
          <cell r="I2294">
            <v>250.25</v>
          </cell>
        </row>
        <row r="2295">
          <cell r="D2295" t="str">
            <v>Pekerja / Buruh tak terlatih</v>
          </cell>
          <cell r="F2295">
            <v>0.14000000000000001</v>
          </cell>
          <cell r="G2295" t="str">
            <v>Oh</v>
          </cell>
          <cell r="H2295">
            <v>24750</v>
          </cell>
          <cell r="I2295">
            <v>3465.0000000000005</v>
          </cell>
        </row>
        <row r="2296">
          <cell r="D2296" t="str">
            <v>Mandor</v>
          </cell>
          <cell r="F2296">
            <v>7.0000000000000001E-3</v>
          </cell>
          <cell r="G2296" t="str">
            <v>Oh</v>
          </cell>
          <cell r="H2296">
            <v>38500</v>
          </cell>
          <cell r="I2296">
            <v>269.5</v>
          </cell>
        </row>
        <row r="2297">
          <cell r="D2297" t="str">
            <v>BAHAN</v>
          </cell>
        </row>
        <row r="2298">
          <cell r="D2298" t="str">
            <v>Asbes Gelombang Besar Uk. 300 x 105 x0,4 Cm</v>
          </cell>
          <cell r="F2298">
            <v>0.35</v>
          </cell>
          <cell r="G2298" t="str">
            <v>lbr</v>
          </cell>
          <cell r="H2298">
            <v>62000</v>
          </cell>
          <cell r="J2298">
            <v>21700</v>
          </cell>
        </row>
        <row r="2299">
          <cell r="D2299" t="str">
            <v>Paku Kait  ( pancing )</v>
          </cell>
          <cell r="F2299">
            <v>4</v>
          </cell>
          <cell r="G2299" t="str">
            <v>Bj</v>
          </cell>
          <cell r="H2299">
            <v>1300</v>
          </cell>
          <cell r="J2299">
            <v>5200</v>
          </cell>
        </row>
        <row r="2300">
          <cell r="A2300">
            <v>191</v>
          </cell>
          <cell r="I2300">
            <v>6294.75</v>
          </cell>
          <cell r="J2300">
            <v>26900</v>
          </cell>
          <cell r="K2300">
            <v>33195</v>
          </cell>
        </row>
        <row r="2302">
          <cell r="B2302">
            <v>7</v>
          </cell>
          <cell r="D2302" t="str">
            <v>1 M2 PAS. ASBES GELOMBANG KECIL</v>
          </cell>
        </row>
        <row r="2303">
          <cell r="D2303" t="str">
            <v>UKURAN ( 1.05 x 1.80 m ) TEBAL 4 mm</v>
          </cell>
        </row>
        <row r="2304">
          <cell r="D2304" t="str">
            <v>TENAGA :</v>
          </cell>
        </row>
        <row r="2305">
          <cell r="D2305" t="str">
            <v>Tukang kayu</v>
          </cell>
          <cell r="F2305">
            <v>7.0000000000000007E-2</v>
          </cell>
          <cell r="G2305" t="str">
            <v>Oh</v>
          </cell>
          <cell r="H2305">
            <v>33000</v>
          </cell>
          <cell r="I2305">
            <v>2310</v>
          </cell>
        </row>
        <row r="2306">
          <cell r="D2306" t="str">
            <v xml:space="preserve">Kepala Tukang </v>
          </cell>
          <cell r="F2306">
            <v>7.0000000000000001E-3</v>
          </cell>
          <cell r="G2306" t="str">
            <v>Oh</v>
          </cell>
          <cell r="H2306">
            <v>35750</v>
          </cell>
          <cell r="I2306">
            <v>250.25</v>
          </cell>
        </row>
        <row r="2307">
          <cell r="D2307" t="str">
            <v>Pekerja / Buruh tak terlatih</v>
          </cell>
          <cell r="F2307">
            <v>0.14000000000000001</v>
          </cell>
          <cell r="G2307" t="str">
            <v>Oh</v>
          </cell>
          <cell r="H2307">
            <v>24750</v>
          </cell>
          <cell r="I2307">
            <v>3465.0000000000005</v>
          </cell>
        </row>
        <row r="2308">
          <cell r="D2308" t="str">
            <v>Mandor</v>
          </cell>
          <cell r="F2308">
            <v>7.0000000000000001E-3</v>
          </cell>
          <cell r="G2308" t="str">
            <v>Oh</v>
          </cell>
          <cell r="H2308">
            <v>38500</v>
          </cell>
          <cell r="I2308">
            <v>269.5</v>
          </cell>
        </row>
        <row r="2309">
          <cell r="D2309" t="str">
            <v>BAHAN</v>
          </cell>
        </row>
        <row r="2310">
          <cell r="D2310" t="str">
            <v>Asbes Gelombang Kecil  Uk. 1.80 x 105 x0,4 Cm</v>
          </cell>
          <cell r="F2310">
            <v>0.56999999999999995</v>
          </cell>
          <cell r="G2310" t="str">
            <v>lbr</v>
          </cell>
          <cell r="H2310">
            <v>45000</v>
          </cell>
          <cell r="J2310">
            <v>25649.999999999996</v>
          </cell>
        </row>
        <row r="2311">
          <cell r="D2311" t="str">
            <v>Paku Kait  ( pancing )</v>
          </cell>
          <cell r="F2311">
            <v>4</v>
          </cell>
          <cell r="G2311" t="str">
            <v>Bj</v>
          </cell>
          <cell r="H2311">
            <v>1300</v>
          </cell>
          <cell r="J2311">
            <v>5200</v>
          </cell>
        </row>
        <row r="2312">
          <cell r="A2312">
            <v>192</v>
          </cell>
          <cell r="I2312">
            <v>6294.75</v>
          </cell>
          <cell r="J2312">
            <v>30849.999999999996</v>
          </cell>
          <cell r="K2312">
            <v>37145</v>
          </cell>
        </row>
        <row r="2313">
          <cell r="B2313">
            <v>8</v>
          </cell>
          <cell r="D2313" t="str">
            <v xml:space="preserve">1 M! PAS. BUBUNG ASBES GELOMBANG </v>
          </cell>
        </row>
        <row r="2314">
          <cell r="D2314" t="str">
            <v xml:space="preserve">UKURAN ( 1.08  m ) </v>
          </cell>
        </row>
        <row r="2315">
          <cell r="D2315" t="str">
            <v>TENAGA :</v>
          </cell>
        </row>
        <row r="2316">
          <cell r="D2316" t="str">
            <v>Tukang kayu</v>
          </cell>
          <cell r="F2316">
            <v>0.125</v>
          </cell>
          <cell r="G2316" t="str">
            <v>Oh</v>
          </cell>
          <cell r="H2316">
            <v>33000</v>
          </cell>
          <cell r="I2316">
            <v>4125</v>
          </cell>
        </row>
        <row r="2317">
          <cell r="D2317" t="str">
            <v xml:space="preserve">Kepala Tukang </v>
          </cell>
          <cell r="F2317">
            <v>1.3000000000000001E-2</v>
          </cell>
          <cell r="G2317" t="str">
            <v>Oh</v>
          </cell>
          <cell r="H2317">
            <v>35750</v>
          </cell>
          <cell r="I2317">
            <v>464.75000000000006</v>
          </cell>
        </row>
        <row r="2318">
          <cell r="D2318" t="str">
            <v>Pekerja / Buruh tak terlatih</v>
          </cell>
          <cell r="F2318">
            <v>8.4000000000000005E-2</v>
          </cell>
          <cell r="G2318" t="str">
            <v>Oh</v>
          </cell>
          <cell r="H2318">
            <v>24750</v>
          </cell>
          <cell r="I2318">
            <v>2079</v>
          </cell>
        </row>
        <row r="2319">
          <cell r="D2319" t="str">
            <v>Mandor</v>
          </cell>
          <cell r="F2319">
            <v>4.0000000000000001E-3</v>
          </cell>
          <cell r="G2319" t="str">
            <v>Oh</v>
          </cell>
          <cell r="H2319">
            <v>38500</v>
          </cell>
          <cell r="I2319">
            <v>154</v>
          </cell>
        </row>
        <row r="2320">
          <cell r="D2320" t="str">
            <v>BAHAN</v>
          </cell>
        </row>
        <row r="2321">
          <cell r="D2321" t="str">
            <v>Bubung asbes gel kecil (  Ardek  1Stel 2 Lmbr )</v>
          </cell>
          <cell r="F2321">
            <v>1</v>
          </cell>
          <cell r="G2321" t="str">
            <v>Stel</v>
          </cell>
          <cell r="H2321">
            <v>40000</v>
          </cell>
          <cell r="J2321">
            <v>40000</v>
          </cell>
        </row>
        <row r="2322">
          <cell r="D2322" t="str">
            <v>Paku Sekrup</v>
          </cell>
          <cell r="F2322">
            <v>6</v>
          </cell>
          <cell r="G2322" t="str">
            <v>Bh</v>
          </cell>
          <cell r="H2322">
            <v>160</v>
          </cell>
          <cell r="J2322">
            <v>960</v>
          </cell>
        </row>
        <row r="2323">
          <cell r="A2323">
            <v>193</v>
          </cell>
          <cell r="I2323">
            <v>6822.75</v>
          </cell>
          <cell r="J2323">
            <v>40960</v>
          </cell>
          <cell r="K2323">
            <v>47783</v>
          </cell>
        </row>
        <row r="2324">
          <cell r="B2324">
            <v>9</v>
          </cell>
          <cell r="D2324" t="str">
            <v>1 M2 PAS. ATAP GENTENG BETON</v>
          </cell>
        </row>
        <row r="2325">
          <cell r="D2325" t="str">
            <v>TENAGA :</v>
          </cell>
        </row>
        <row r="2326">
          <cell r="D2326" t="str">
            <v>Tukang kayu</v>
          </cell>
          <cell r="F2326">
            <v>0.1</v>
          </cell>
          <cell r="G2326" t="str">
            <v>Oh</v>
          </cell>
          <cell r="H2326">
            <v>33000</v>
          </cell>
          <cell r="I2326">
            <v>3300</v>
          </cell>
        </row>
        <row r="2327">
          <cell r="D2327" t="str">
            <v xml:space="preserve">Kepala Tukang </v>
          </cell>
          <cell r="F2327">
            <v>0.01</v>
          </cell>
          <cell r="G2327" t="str">
            <v>Oh</v>
          </cell>
          <cell r="H2327">
            <v>35750</v>
          </cell>
          <cell r="I2327">
            <v>357.5</v>
          </cell>
        </row>
        <row r="2328">
          <cell r="D2328" t="str">
            <v>Pekerja / Buruh tak terlatih</v>
          </cell>
          <cell r="F2328">
            <v>0.2</v>
          </cell>
          <cell r="G2328" t="str">
            <v>Oh</v>
          </cell>
          <cell r="H2328">
            <v>24750</v>
          </cell>
          <cell r="I2328">
            <v>4950</v>
          </cell>
        </row>
        <row r="2329">
          <cell r="D2329" t="str">
            <v>Mandor</v>
          </cell>
          <cell r="F2329">
            <v>0.01</v>
          </cell>
          <cell r="G2329" t="str">
            <v>Oh</v>
          </cell>
          <cell r="H2329">
            <v>38500</v>
          </cell>
          <cell r="I2329">
            <v>385</v>
          </cell>
        </row>
        <row r="2330">
          <cell r="D2330" t="str">
            <v>BAHAN</v>
          </cell>
        </row>
        <row r="2331">
          <cell r="D2331" t="str">
            <v>Genteng Beton</v>
          </cell>
          <cell r="F2331">
            <v>11</v>
          </cell>
          <cell r="G2331" t="str">
            <v>Bh</v>
          </cell>
          <cell r="H2331">
            <v>3000</v>
          </cell>
          <cell r="J2331">
            <v>33000</v>
          </cell>
        </row>
        <row r="2332">
          <cell r="D2332" t="str">
            <v>Paku  biasa</v>
          </cell>
          <cell r="F2332">
            <v>0.03</v>
          </cell>
          <cell r="G2332" t="str">
            <v>Kg</v>
          </cell>
          <cell r="H2332">
            <v>12000</v>
          </cell>
          <cell r="J2332">
            <v>360</v>
          </cell>
        </row>
        <row r="2333">
          <cell r="A2333">
            <v>194</v>
          </cell>
          <cell r="I2333">
            <v>8992.5</v>
          </cell>
          <cell r="J2333">
            <v>33360</v>
          </cell>
          <cell r="K2333">
            <v>42353</v>
          </cell>
        </row>
        <row r="2334">
          <cell r="B2334">
            <v>10</v>
          </cell>
          <cell r="D2334" t="str">
            <v>1 M! PAS. BUBUNG GENTENG BETON</v>
          </cell>
        </row>
        <row r="2335">
          <cell r="D2335" t="str">
            <v>TENAGA :</v>
          </cell>
        </row>
        <row r="2336">
          <cell r="D2336" t="str">
            <v>Tukang kayu</v>
          </cell>
          <cell r="F2336">
            <v>0.2</v>
          </cell>
          <cell r="G2336" t="str">
            <v>Oh</v>
          </cell>
          <cell r="H2336">
            <v>33000</v>
          </cell>
          <cell r="I2336">
            <v>6600</v>
          </cell>
        </row>
        <row r="2337">
          <cell r="D2337" t="str">
            <v xml:space="preserve">Kepala Tukang </v>
          </cell>
          <cell r="F2337">
            <v>0.02</v>
          </cell>
          <cell r="G2337" t="str">
            <v>Oh</v>
          </cell>
          <cell r="H2337">
            <v>35750</v>
          </cell>
          <cell r="I2337">
            <v>715</v>
          </cell>
        </row>
        <row r="2338">
          <cell r="D2338" t="str">
            <v>Pekerja / Buruh tak terlatih</v>
          </cell>
          <cell r="F2338">
            <v>0.4</v>
          </cell>
          <cell r="G2338" t="str">
            <v>Oh</v>
          </cell>
          <cell r="H2338">
            <v>24750</v>
          </cell>
          <cell r="I2338">
            <v>9900</v>
          </cell>
        </row>
        <row r="2339">
          <cell r="D2339" t="str">
            <v>Mandor</v>
          </cell>
          <cell r="F2339">
            <v>0.02</v>
          </cell>
          <cell r="G2339" t="str">
            <v>Oh</v>
          </cell>
          <cell r="H2339">
            <v>38500</v>
          </cell>
          <cell r="I2339">
            <v>770</v>
          </cell>
        </row>
        <row r="2340">
          <cell r="D2340" t="str">
            <v>BAHAN :</v>
          </cell>
        </row>
        <row r="2341">
          <cell r="D2341" t="str">
            <v>Genteng bubung  beton</v>
          </cell>
          <cell r="F2341">
            <v>3.5</v>
          </cell>
          <cell r="G2341" t="str">
            <v>Biji</v>
          </cell>
          <cell r="H2341">
            <v>7000</v>
          </cell>
          <cell r="J2341">
            <v>24500</v>
          </cell>
        </row>
        <row r="2342">
          <cell r="D2342" t="str">
            <v>Paku  biasa</v>
          </cell>
          <cell r="F2342">
            <v>0.05</v>
          </cell>
          <cell r="G2342" t="str">
            <v>Kg</v>
          </cell>
          <cell r="H2342">
            <v>12000</v>
          </cell>
          <cell r="J2342">
            <v>600</v>
          </cell>
        </row>
        <row r="2343">
          <cell r="D2343" t="str">
            <v>PC / Portland cement</v>
          </cell>
          <cell r="F2343">
            <v>10.8</v>
          </cell>
          <cell r="G2343" t="str">
            <v>Kg</v>
          </cell>
          <cell r="H2343">
            <v>850</v>
          </cell>
          <cell r="J2343">
            <v>9180</v>
          </cell>
        </row>
        <row r="2344">
          <cell r="D2344" t="str">
            <v xml:space="preserve">Pasir pasang / beton </v>
          </cell>
          <cell r="F2344">
            <v>3.2000000000000001E-2</v>
          </cell>
          <cell r="G2344" t="str">
            <v>M3</v>
          </cell>
          <cell r="H2344">
            <v>120000</v>
          </cell>
          <cell r="J2344">
            <v>3840</v>
          </cell>
        </row>
        <row r="2345">
          <cell r="D2345" t="str">
            <v>Semen Putih / warna</v>
          </cell>
          <cell r="F2345">
            <v>1</v>
          </cell>
          <cell r="G2345" t="str">
            <v>Kg</v>
          </cell>
          <cell r="H2345">
            <v>1750</v>
          </cell>
          <cell r="J2345">
            <v>1750</v>
          </cell>
        </row>
        <row r="2346">
          <cell r="A2346">
            <v>195</v>
          </cell>
          <cell r="I2346">
            <v>17985</v>
          </cell>
          <cell r="J2346">
            <v>39870</v>
          </cell>
          <cell r="K2346">
            <v>57855</v>
          </cell>
        </row>
        <row r="2347">
          <cell r="B2347">
            <v>11</v>
          </cell>
          <cell r="D2347" t="str">
            <v xml:space="preserve">1 M2 PAS. ATAP SIRAP </v>
          </cell>
        </row>
        <row r="2348">
          <cell r="D2348" t="str">
            <v>TENAGA :</v>
          </cell>
        </row>
        <row r="2349">
          <cell r="D2349" t="str">
            <v>Tukang kayu</v>
          </cell>
          <cell r="F2349">
            <v>0.25</v>
          </cell>
          <cell r="G2349" t="str">
            <v>Oh</v>
          </cell>
          <cell r="H2349">
            <v>33000</v>
          </cell>
          <cell r="I2349">
            <v>8250</v>
          </cell>
        </row>
        <row r="2350">
          <cell r="D2350" t="str">
            <v xml:space="preserve">Kepala Tukang </v>
          </cell>
          <cell r="F2350">
            <v>2.5000000000000001E-2</v>
          </cell>
          <cell r="G2350" t="str">
            <v>Oh</v>
          </cell>
          <cell r="H2350">
            <v>35750</v>
          </cell>
          <cell r="I2350">
            <v>893.75</v>
          </cell>
        </row>
        <row r="2351">
          <cell r="D2351" t="str">
            <v>Pekerja / Buruh tak terlatih</v>
          </cell>
          <cell r="F2351">
            <v>0.16600000000000001</v>
          </cell>
          <cell r="G2351" t="str">
            <v>Oh</v>
          </cell>
          <cell r="H2351">
            <v>24750</v>
          </cell>
          <cell r="I2351">
            <v>4108.5</v>
          </cell>
        </row>
        <row r="2352">
          <cell r="D2352" t="str">
            <v>Mandor</v>
          </cell>
          <cell r="F2352">
            <v>8.0000000000000002E-3</v>
          </cell>
          <cell r="G2352" t="str">
            <v>Oh</v>
          </cell>
          <cell r="H2352">
            <v>38500</v>
          </cell>
          <cell r="I2352">
            <v>308</v>
          </cell>
        </row>
        <row r="2353">
          <cell r="D2353" t="str">
            <v>BAHAN</v>
          </cell>
        </row>
        <row r="2354">
          <cell r="D2354" t="str">
            <v>Atap Sirap  ( Kayu Ulin )</v>
          </cell>
          <cell r="F2354">
            <v>1</v>
          </cell>
          <cell r="G2354" t="str">
            <v>M2</v>
          </cell>
          <cell r="H2354">
            <v>112000</v>
          </cell>
          <cell r="J2354">
            <v>112000</v>
          </cell>
        </row>
        <row r="2355">
          <cell r="D2355" t="str">
            <v>Paku  biasa</v>
          </cell>
          <cell r="F2355">
            <v>0.2</v>
          </cell>
          <cell r="G2355" t="str">
            <v>Kg</v>
          </cell>
          <cell r="H2355">
            <v>12000</v>
          </cell>
          <cell r="J2355">
            <v>2400</v>
          </cell>
        </row>
        <row r="2356">
          <cell r="A2356">
            <v>196</v>
          </cell>
          <cell r="I2356">
            <v>13560.25</v>
          </cell>
          <cell r="J2356">
            <v>114400</v>
          </cell>
          <cell r="K2356">
            <v>127960</v>
          </cell>
        </row>
        <row r="2357">
          <cell r="B2357">
            <v>12</v>
          </cell>
          <cell r="D2357" t="str">
            <v xml:space="preserve">1 M! PAS.NOK  ATAP SIRAP </v>
          </cell>
        </row>
        <row r="2358">
          <cell r="D2358" t="str">
            <v>TENAGA :</v>
          </cell>
        </row>
        <row r="2359">
          <cell r="D2359" t="str">
            <v>Tukang kayu</v>
          </cell>
          <cell r="F2359">
            <v>0.25</v>
          </cell>
          <cell r="G2359" t="str">
            <v>Oh</v>
          </cell>
          <cell r="H2359">
            <v>33000</v>
          </cell>
          <cell r="I2359">
            <v>8250</v>
          </cell>
        </row>
        <row r="2360">
          <cell r="D2360" t="str">
            <v xml:space="preserve">Kepala Tukang </v>
          </cell>
          <cell r="F2360">
            <v>2.5000000000000001E-2</v>
          </cell>
          <cell r="G2360" t="str">
            <v>Oh</v>
          </cell>
          <cell r="H2360">
            <v>35750</v>
          </cell>
          <cell r="I2360">
            <v>893.75</v>
          </cell>
        </row>
        <row r="2361">
          <cell r="D2361" t="str">
            <v>Pekerja / Buruh tak terlatih</v>
          </cell>
          <cell r="F2361">
            <v>0.125</v>
          </cell>
          <cell r="G2361" t="str">
            <v>Oh</v>
          </cell>
          <cell r="H2361">
            <v>24750</v>
          </cell>
          <cell r="I2361">
            <v>3093.75</v>
          </cell>
        </row>
        <row r="2362">
          <cell r="D2362" t="str">
            <v>Mandor</v>
          </cell>
          <cell r="F2362">
            <v>6.0000000000000001E-3</v>
          </cell>
          <cell r="G2362" t="str">
            <v>Oh</v>
          </cell>
          <cell r="H2362">
            <v>38500</v>
          </cell>
          <cell r="I2362">
            <v>231</v>
          </cell>
        </row>
        <row r="2363">
          <cell r="D2363" t="str">
            <v>BAHAN</v>
          </cell>
        </row>
        <row r="2364">
          <cell r="D2364" t="str">
            <v xml:space="preserve">Seng Plat BJLS 30 lebar  0,90 m </v>
          </cell>
          <cell r="F2364">
            <v>1.05</v>
          </cell>
          <cell r="G2364" t="str">
            <v>M'</v>
          </cell>
          <cell r="H2364">
            <v>46000</v>
          </cell>
          <cell r="J2364">
            <v>48300</v>
          </cell>
        </row>
        <row r="2365">
          <cell r="D2365" t="str">
            <v>Kayu Tahun papan ( Mauni/akasia)</v>
          </cell>
          <cell r="F2365">
            <v>4.0000000000000001E-3</v>
          </cell>
          <cell r="G2365" t="str">
            <v>M3</v>
          </cell>
          <cell r="H2365">
            <v>2700000</v>
          </cell>
          <cell r="J2365">
            <v>10800</v>
          </cell>
        </row>
        <row r="2366">
          <cell r="D2366" t="str">
            <v>Paku  biasa</v>
          </cell>
          <cell r="F2366">
            <v>0.11</v>
          </cell>
          <cell r="G2366" t="str">
            <v>Kg</v>
          </cell>
          <cell r="H2366">
            <v>12000</v>
          </cell>
          <cell r="J2366">
            <v>1320</v>
          </cell>
        </row>
        <row r="2367">
          <cell r="A2367">
            <v>197</v>
          </cell>
          <cell r="I2367">
            <v>12468.5</v>
          </cell>
          <cell r="J2367">
            <v>60420</v>
          </cell>
          <cell r="K2367">
            <v>72889</v>
          </cell>
        </row>
        <row r="2368">
          <cell r="B2368">
            <v>13</v>
          </cell>
          <cell r="D2368" t="str">
            <v>1 M2 PAS. ATAP SENG GELOMBANG</v>
          </cell>
        </row>
        <row r="2369">
          <cell r="D2369" t="str">
            <v>TENAGA :</v>
          </cell>
        </row>
        <row r="2370">
          <cell r="D2370" t="str">
            <v>Tukang kayu</v>
          </cell>
          <cell r="F2370">
            <v>0.06</v>
          </cell>
          <cell r="G2370" t="str">
            <v>Oh</v>
          </cell>
          <cell r="H2370">
            <v>33000</v>
          </cell>
          <cell r="I2370">
            <v>1980</v>
          </cell>
        </row>
        <row r="2371">
          <cell r="D2371" t="str">
            <v xml:space="preserve">Kepala Tukang </v>
          </cell>
          <cell r="F2371">
            <v>6.0000000000000001E-3</v>
          </cell>
          <cell r="G2371" t="str">
            <v>Oh</v>
          </cell>
          <cell r="H2371">
            <v>35750</v>
          </cell>
          <cell r="I2371">
            <v>214.5</v>
          </cell>
        </row>
        <row r="2372">
          <cell r="D2372" t="str">
            <v>Pekerja / Buruh tak terlatih</v>
          </cell>
          <cell r="F2372">
            <v>0.12</v>
          </cell>
          <cell r="G2372" t="str">
            <v>Oh</v>
          </cell>
          <cell r="H2372">
            <v>24750</v>
          </cell>
          <cell r="I2372">
            <v>2970</v>
          </cell>
        </row>
        <row r="2373">
          <cell r="D2373" t="str">
            <v>Mandor</v>
          </cell>
          <cell r="F2373">
            <v>6.0000000000000001E-3</v>
          </cell>
          <cell r="G2373" t="str">
            <v>Oh</v>
          </cell>
          <cell r="H2373">
            <v>38500</v>
          </cell>
          <cell r="I2373">
            <v>231</v>
          </cell>
        </row>
        <row r="2374">
          <cell r="D2374" t="str">
            <v>BAHAN</v>
          </cell>
        </row>
        <row r="2375">
          <cell r="D2375" t="str">
            <v>Seng Gelombang Bjls 30 uk 180 x 90 x 0,03Cm</v>
          </cell>
          <cell r="F2375">
            <v>0.7</v>
          </cell>
          <cell r="G2375" t="str">
            <v>Lbr</v>
          </cell>
          <cell r="H2375">
            <v>60000</v>
          </cell>
          <cell r="J2375">
            <v>42000</v>
          </cell>
        </row>
        <row r="2376">
          <cell r="D2376" t="str">
            <v>Paku Seng ( Paku payung )</v>
          </cell>
          <cell r="F2376">
            <v>0.02</v>
          </cell>
          <cell r="G2376" t="str">
            <v>Kg</v>
          </cell>
          <cell r="H2376">
            <v>13000</v>
          </cell>
          <cell r="J2376">
            <v>260</v>
          </cell>
        </row>
        <row r="2377">
          <cell r="A2377">
            <v>198</v>
          </cell>
          <cell r="I2377">
            <v>5395.5</v>
          </cell>
          <cell r="J2377">
            <v>42260</v>
          </cell>
          <cell r="K2377">
            <v>47656</v>
          </cell>
        </row>
        <row r="2378">
          <cell r="B2378">
            <v>14</v>
          </cell>
          <cell r="D2378" t="str">
            <v>1 M! PAS.NOK  ATAP SENG GELOMBANG</v>
          </cell>
        </row>
        <row r="2379">
          <cell r="D2379" t="str">
            <v>TENAGA :</v>
          </cell>
        </row>
        <row r="2380">
          <cell r="D2380" t="str">
            <v>Tukang kayu</v>
          </cell>
          <cell r="F2380">
            <v>7.0000000000000007E-2</v>
          </cell>
          <cell r="G2380" t="str">
            <v>Oh</v>
          </cell>
          <cell r="H2380">
            <v>33000</v>
          </cell>
          <cell r="I2380">
            <v>2310</v>
          </cell>
        </row>
        <row r="2381">
          <cell r="D2381" t="str">
            <v xml:space="preserve">Kepala Tukang </v>
          </cell>
          <cell r="F2381">
            <v>8.0000000000000002E-3</v>
          </cell>
          <cell r="G2381" t="str">
            <v>Oh</v>
          </cell>
          <cell r="H2381">
            <v>35750</v>
          </cell>
          <cell r="I2381">
            <v>286</v>
          </cell>
        </row>
        <row r="2382">
          <cell r="D2382" t="str">
            <v>Pekerja / Buruh tak terlatih</v>
          </cell>
          <cell r="F2382">
            <v>0.15</v>
          </cell>
          <cell r="G2382" t="str">
            <v>Oh</v>
          </cell>
          <cell r="H2382">
            <v>24750</v>
          </cell>
          <cell r="I2382">
            <v>3712.5</v>
          </cell>
        </row>
        <row r="2383">
          <cell r="D2383" t="str">
            <v>Mandor</v>
          </cell>
          <cell r="F2383">
            <v>6.0000000000000001E-3</v>
          </cell>
          <cell r="G2383" t="str">
            <v>Oh</v>
          </cell>
          <cell r="H2383">
            <v>38500</v>
          </cell>
          <cell r="I2383">
            <v>231</v>
          </cell>
        </row>
        <row r="2385">
          <cell r="D2385" t="str">
            <v>BAHAN</v>
          </cell>
        </row>
        <row r="2386">
          <cell r="D2386" t="str">
            <v xml:space="preserve">Seng Plat BJLS 30 lebar  0,90 m </v>
          </cell>
          <cell r="F2386">
            <v>1.05</v>
          </cell>
          <cell r="G2386" t="str">
            <v>M'</v>
          </cell>
          <cell r="H2386">
            <v>46000</v>
          </cell>
          <cell r="J2386">
            <v>48300</v>
          </cell>
        </row>
        <row r="2387">
          <cell r="D2387" t="str">
            <v>Paku Seng ( Paku payung )</v>
          </cell>
          <cell r="F2387">
            <v>0.04</v>
          </cell>
          <cell r="G2387" t="str">
            <v>Kg</v>
          </cell>
          <cell r="H2387">
            <v>13000</v>
          </cell>
          <cell r="J2387">
            <v>520</v>
          </cell>
        </row>
        <row r="2388">
          <cell r="A2388">
            <v>199</v>
          </cell>
          <cell r="I2388">
            <v>6539.5</v>
          </cell>
          <cell r="J2388">
            <v>48820</v>
          </cell>
          <cell r="K2388">
            <v>55360</v>
          </cell>
        </row>
        <row r="2389">
          <cell r="B2389">
            <v>17</v>
          </cell>
          <cell r="D2389" t="str">
            <v>1 M2 PAS. ATAP ALLUMINIUM FOIL / SISALATION</v>
          </cell>
        </row>
        <row r="2390">
          <cell r="D2390" t="str">
            <v>TENAGA :</v>
          </cell>
        </row>
        <row r="2391">
          <cell r="D2391" t="str">
            <v>Tukang kayu</v>
          </cell>
          <cell r="F2391">
            <v>0.05</v>
          </cell>
          <cell r="G2391" t="str">
            <v>Oh</v>
          </cell>
          <cell r="H2391">
            <v>33000</v>
          </cell>
          <cell r="I2391">
            <v>1650</v>
          </cell>
        </row>
        <row r="2392">
          <cell r="D2392" t="str">
            <v xml:space="preserve">Kepala Tukang </v>
          </cell>
          <cell r="F2392">
            <v>5.0000000000000001E-3</v>
          </cell>
          <cell r="G2392" t="str">
            <v>Oh</v>
          </cell>
          <cell r="H2392">
            <v>35750</v>
          </cell>
          <cell r="I2392">
            <v>178.75</v>
          </cell>
        </row>
        <row r="2393">
          <cell r="D2393" t="str">
            <v>Pekerja / Buruh tak terlatih</v>
          </cell>
          <cell r="F2393">
            <v>0.15</v>
          </cell>
          <cell r="G2393" t="str">
            <v>Oh</v>
          </cell>
          <cell r="H2393">
            <v>24750</v>
          </cell>
          <cell r="I2393">
            <v>3712.5</v>
          </cell>
        </row>
        <row r="2394">
          <cell r="D2394" t="str">
            <v>Mandor</v>
          </cell>
          <cell r="F2394">
            <v>8.0000000000000002E-3</v>
          </cell>
          <cell r="G2394" t="str">
            <v>Oh</v>
          </cell>
          <cell r="H2394">
            <v>38500</v>
          </cell>
          <cell r="I2394">
            <v>308</v>
          </cell>
        </row>
        <row r="2396">
          <cell r="D2396" t="str">
            <v>BAHAN</v>
          </cell>
        </row>
        <row r="2397">
          <cell r="D2397" t="str">
            <v>Alumunium foil</v>
          </cell>
          <cell r="F2397">
            <v>1.05</v>
          </cell>
          <cell r="G2397" t="str">
            <v>M2</v>
          </cell>
          <cell r="H2397">
            <v>7000</v>
          </cell>
          <cell r="J2397">
            <v>7350</v>
          </cell>
        </row>
        <row r="2398">
          <cell r="A2398">
            <v>202</v>
          </cell>
          <cell r="I2398">
            <v>5849.25</v>
          </cell>
          <cell r="J2398">
            <v>7350</v>
          </cell>
          <cell r="K2398">
            <v>13199</v>
          </cell>
        </row>
        <row r="2399">
          <cell r="B2399">
            <v>18</v>
          </cell>
          <cell r="D2399" t="str">
            <v>1 M2  PAS. ATAP  GENTENG  METAL</v>
          </cell>
        </row>
        <row r="2400">
          <cell r="D2400" t="str">
            <v>TENAGA</v>
          </cell>
        </row>
        <row r="2401">
          <cell r="D2401" t="str">
            <v>Tukang kayu</v>
          </cell>
          <cell r="F2401">
            <v>0.1</v>
          </cell>
          <cell r="G2401" t="str">
            <v>Oh</v>
          </cell>
          <cell r="H2401">
            <v>33000</v>
          </cell>
          <cell r="I2401">
            <v>3300</v>
          </cell>
        </row>
        <row r="2402">
          <cell r="D2402" t="str">
            <v xml:space="preserve">Kepala Tukang </v>
          </cell>
          <cell r="F2402">
            <v>0.01</v>
          </cell>
          <cell r="G2402" t="str">
            <v>Oh</v>
          </cell>
          <cell r="H2402">
            <v>35750</v>
          </cell>
          <cell r="I2402">
            <v>357.5</v>
          </cell>
        </row>
        <row r="2403">
          <cell r="D2403" t="str">
            <v>Pekerja / Buruh tak terlatih</v>
          </cell>
          <cell r="F2403">
            <v>0.2</v>
          </cell>
          <cell r="G2403" t="str">
            <v>Oh</v>
          </cell>
          <cell r="H2403">
            <v>24750</v>
          </cell>
          <cell r="I2403">
            <v>4950</v>
          </cell>
        </row>
        <row r="2404">
          <cell r="D2404" t="str">
            <v>Mandor</v>
          </cell>
          <cell r="F2404">
            <v>1E-3</v>
          </cell>
          <cell r="G2404" t="str">
            <v>Oh</v>
          </cell>
          <cell r="H2404">
            <v>38500</v>
          </cell>
          <cell r="I2404">
            <v>38.5</v>
          </cell>
        </row>
        <row r="2406">
          <cell r="D2406" t="str">
            <v>BAHAN</v>
          </cell>
        </row>
        <row r="2407">
          <cell r="D2407" t="str">
            <v>Genteng Metal</v>
          </cell>
          <cell r="F2407">
            <v>1.02</v>
          </cell>
          <cell r="G2407" t="str">
            <v>Lbr</v>
          </cell>
          <cell r="H2407">
            <v>100000</v>
          </cell>
          <cell r="J2407">
            <v>102000</v>
          </cell>
        </row>
        <row r="2408">
          <cell r="D2408" t="str">
            <v>Paku  biasa</v>
          </cell>
          <cell r="F2408">
            <v>0.2</v>
          </cell>
          <cell r="G2408" t="str">
            <v>Kg</v>
          </cell>
          <cell r="H2408">
            <v>12000</v>
          </cell>
          <cell r="J2408">
            <v>2400</v>
          </cell>
        </row>
        <row r="2409">
          <cell r="A2409">
            <v>203</v>
          </cell>
          <cell r="I2409">
            <v>8646</v>
          </cell>
          <cell r="J2409">
            <v>104400</v>
          </cell>
          <cell r="K2409">
            <v>113046</v>
          </cell>
        </row>
        <row r="2410">
          <cell r="B2410">
            <v>19</v>
          </cell>
          <cell r="D2410" t="str">
            <v>1 M' PASANG  NOK  ATAP  GENTING  METAL</v>
          </cell>
        </row>
        <row r="2411">
          <cell r="D2411" t="str">
            <v>TENAGA</v>
          </cell>
        </row>
        <row r="2412">
          <cell r="D2412" t="str">
            <v>Tukang kayu</v>
          </cell>
          <cell r="F2412">
            <v>0.15</v>
          </cell>
          <cell r="G2412" t="str">
            <v>Oh</v>
          </cell>
          <cell r="H2412">
            <v>33000</v>
          </cell>
          <cell r="I2412">
            <v>4950</v>
          </cell>
        </row>
        <row r="2413">
          <cell r="D2413" t="str">
            <v xml:space="preserve">Kepala Tukang </v>
          </cell>
          <cell r="F2413">
            <v>1.4999999999999999E-2</v>
          </cell>
          <cell r="G2413" t="str">
            <v>Oh</v>
          </cell>
          <cell r="H2413">
            <v>35750</v>
          </cell>
          <cell r="I2413">
            <v>536.25</v>
          </cell>
        </row>
        <row r="2414">
          <cell r="D2414" t="str">
            <v>Pekerja / Buruh tak terlatih</v>
          </cell>
          <cell r="F2414">
            <v>0.25</v>
          </cell>
          <cell r="G2414" t="str">
            <v>Oh</v>
          </cell>
          <cell r="H2414">
            <v>24750</v>
          </cell>
          <cell r="I2414">
            <v>6187.5</v>
          </cell>
        </row>
        <row r="2415">
          <cell r="D2415" t="str">
            <v>Mandor</v>
          </cell>
          <cell r="F2415">
            <v>1.2999999999999999E-2</v>
          </cell>
          <cell r="G2415" t="str">
            <v>Oh</v>
          </cell>
          <cell r="H2415">
            <v>38500</v>
          </cell>
          <cell r="I2415">
            <v>500.5</v>
          </cell>
        </row>
        <row r="2417">
          <cell r="D2417" t="str">
            <v>BAHAN</v>
          </cell>
        </row>
        <row r="2418">
          <cell r="D2418" t="str">
            <v>Nok atap  genteng  metal</v>
          </cell>
          <cell r="F2418">
            <v>1.1000000000000001</v>
          </cell>
          <cell r="G2418" t="str">
            <v>Lbr</v>
          </cell>
          <cell r="H2418">
            <v>40000</v>
          </cell>
          <cell r="J2418">
            <v>44000</v>
          </cell>
        </row>
        <row r="2419">
          <cell r="D2419" t="str">
            <v>Paku beton</v>
          </cell>
          <cell r="F2419">
            <v>0.05</v>
          </cell>
          <cell r="G2419" t="str">
            <v>Kg</v>
          </cell>
          <cell r="H2419">
            <v>330</v>
          </cell>
          <cell r="J2419">
            <v>16.5</v>
          </cell>
        </row>
        <row r="2420">
          <cell r="A2420">
            <v>204</v>
          </cell>
          <cell r="I2420">
            <v>12174.25</v>
          </cell>
          <cell r="J2420">
            <v>44016.5</v>
          </cell>
          <cell r="K2420">
            <v>56191</v>
          </cell>
        </row>
        <row r="2422">
          <cell r="B2422" t="str">
            <v>XIV.</v>
          </cell>
          <cell r="D2422" t="str">
            <v>PEKERJAAN  LANGIT - LANGIT :</v>
          </cell>
        </row>
        <row r="2424">
          <cell r="B2424">
            <v>1</v>
          </cell>
          <cell r="D2424" t="str">
            <v xml:space="preserve">1 M2  PAS. LANGIT - LANGIT ASBES /ENTERNIT </v>
          </cell>
        </row>
        <row r="2425">
          <cell r="D2425" t="str">
            <v>UKURAN ( 100 x 100  Cm )</v>
          </cell>
        </row>
        <row r="2426">
          <cell r="D2426" t="str">
            <v>TENAGA :</v>
          </cell>
        </row>
        <row r="2427">
          <cell r="D2427" t="str">
            <v>Tukang kayu</v>
          </cell>
          <cell r="F2427">
            <v>7.0000000000000007E-2</v>
          </cell>
          <cell r="G2427" t="str">
            <v>Oh</v>
          </cell>
          <cell r="H2427">
            <v>33000</v>
          </cell>
          <cell r="I2427">
            <v>2310</v>
          </cell>
        </row>
        <row r="2428">
          <cell r="D2428" t="str">
            <v xml:space="preserve">Kepala Tukang </v>
          </cell>
          <cell r="F2428">
            <v>7.0000000000000001E-3</v>
          </cell>
          <cell r="G2428" t="str">
            <v>Oh</v>
          </cell>
          <cell r="H2428">
            <v>35750</v>
          </cell>
          <cell r="I2428">
            <v>250.25</v>
          </cell>
        </row>
        <row r="2429">
          <cell r="D2429" t="str">
            <v>Pekerja / Buruh tak terlatih</v>
          </cell>
          <cell r="F2429">
            <v>0.03</v>
          </cell>
          <cell r="G2429" t="str">
            <v>Oh</v>
          </cell>
          <cell r="H2429">
            <v>24750</v>
          </cell>
          <cell r="I2429">
            <v>742.5</v>
          </cell>
        </row>
        <row r="2430">
          <cell r="D2430" t="str">
            <v>Mandor</v>
          </cell>
          <cell r="F2430">
            <v>1.5E-3</v>
          </cell>
          <cell r="G2430" t="str">
            <v>Oh</v>
          </cell>
          <cell r="H2430">
            <v>38500</v>
          </cell>
          <cell r="I2430">
            <v>57.75</v>
          </cell>
        </row>
        <row r="2431">
          <cell r="D2431" t="str">
            <v>BAHAN :</v>
          </cell>
        </row>
        <row r="2432">
          <cell r="D2432" t="str">
            <v>Eternit polos (Asbes)</v>
          </cell>
          <cell r="F2432">
            <v>1.1000000000000001</v>
          </cell>
          <cell r="G2432" t="str">
            <v>M2</v>
          </cell>
          <cell r="H2432">
            <v>7500</v>
          </cell>
          <cell r="J2432">
            <v>8250</v>
          </cell>
        </row>
        <row r="2433">
          <cell r="D2433" t="str">
            <v>Paku  biasa</v>
          </cell>
          <cell r="F2433">
            <v>0.01</v>
          </cell>
          <cell r="G2433" t="str">
            <v>Kg</v>
          </cell>
          <cell r="H2433">
            <v>12000</v>
          </cell>
          <cell r="J2433">
            <v>120</v>
          </cell>
        </row>
        <row r="2434">
          <cell r="A2434">
            <v>205</v>
          </cell>
          <cell r="I2434">
            <v>3360.5</v>
          </cell>
          <cell r="J2434">
            <v>8370</v>
          </cell>
          <cell r="K2434">
            <v>11731</v>
          </cell>
        </row>
        <row r="2435">
          <cell r="B2435">
            <v>2</v>
          </cell>
          <cell r="D2435" t="str">
            <v xml:space="preserve">1 M2  PAS. LANGIT - LANGIT AKUSTIK </v>
          </cell>
        </row>
        <row r="2437">
          <cell r="D2437" t="str">
            <v>TENAGA :</v>
          </cell>
        </row>
        <row r="2438">
          <cell r="D2438" t="str">
            <v>Tukang kayu</v>
          </cell>
          <cell r="F2438">
            <v>0.1</v>
          </cell>
          <cell r="G2438" t="str">
            <v>Oh</v>
          </cell>
          <cell r="H2438">
            <v>33000</v>
          </cell>
          <cell r="I2438">
            <v>3300</v>
          </cell>
        </row>
        <row r="2439">
          <cell r="D2439" t="str">
            <v xml:space="preserve">Kepala Tukang </v>
          </cell>
          <cell r="F2439">
            <v>0.01</v>
          </cell>
          <cell r="G2439" t="str">
            <v>Oh</v>
          </cell>
          <cell r="H2439">
            <v>35750</v>
          </cell>
          <cell r="I2439">
            <v>357.5</v>
          </cell>
        </row>
        <row r="2440">
          <cell r="D2440" t="str">
            <v>Pekerja / Buruh tak terlatih</v>
          </cell>
          <cell r="F2440">
            <v>0.06</v>
          </cell>
          <cell r="G2440" t="str">
            <v>Oh</v>
          </cell>
          <cell r="H2440">
            <v>24750</v>
          </cell>
          <cell r="I2440">
            <v>1485</v>
          </cell>
        </row>
        <row r="2441">
          <cell r="D2441" t="str">
            <v>Mandor</v>
          </cell>
          <cell r="F2441">
            <v>3.0000000000000001E-3</v>
          </cell>
          <cell r="G2441" t="str">
            <v>Oh</v>
          </cell>
          <cell r="H2441">
            <v>38500</v>
          </cell>
          <cell r="I2441">
            <v>115.5</v>
          </cell>
        </row>
        <row r="2442">
          <cell r="D2442" t="str">
            <v>BAHAN :</v>
          </cell>
        </row>
        <row r="2443">
          <cell r="D2443" t="str">
            <v>Partikel  boord  t = 18 mm (1.22 m x 2.42 m  )</v>
          </cell>
          <cell r="F2443">
            <v>0.42</v>
          </cell>
          <cell r="G2443" t="str">
            <v>Lbr</v>
          </cell>
          <cell r="H2443" t="e">
            <v>#VALUE!</v>
          </cell>
          <cell r="J2443" t="e">
            <v>#VALUE!</v>
          </cell>
        </row>
        <row r="2444">
          <cell r="D2444" t="str">
            <v>Paku  biasa</v>
          </cell>
          <cell r="F2444">
            <v>0.05</v>
          </cell>
          <cell r="G2444" t="str">
            <v>Kg</v>
          </cell>
          <cell r="H2444">
            <v>12000</v>
          </cell>
          <cell r="J2444">
            <v>600</v>
          </cell>
        </row>
        <row r="2445">
          <cell r="A2445">
            <v>206</v>
          </cell>
          <cell r="I2445">
            <v>5258</v>
          </cell>
          <cell r="J2445" t="e">
            <v>#VALUE!</v>
          </cell>
          <cell r="K2445" t="e">
            <v>#VALUE!</v>
          </cell>
        </row>
        <row r="2446">
          <cell r="B2446">
            <v>3</v>
          </cell>
          <cell r="D2446" t="str">
            <v>1 M2  PAS. LANGIT - LANGIT TEKWOOD</v>
          </cell>
        </row>
        <row r="2448">
          <cell r="D2448" t="str">
            <v>TENAGA :</v>
          </cell>
        </row>
        <row r="2449">
          <cell r="D2449" t="str">
            <v>Tukang kayu</v>
          </cell>
          <cell r="F2449">
            <v>0.1</v>
          </cell>
          <cell r="G2449" t="str">
            <v>Oh</v>
          </cell>
          <cell r="H2449">
            <v>33000</v>
          </cell>
          <cell r="I2449">
            <v>3300</v>
          </cell>
        </row>
        <row r="2450">
          <cell r="D2450" t="str">
            <v xml:space="preserve">Kepala Tukang </v>
          </cell>
          <cell r="F2450">
            <v>0.01</v>
          </cell>
          <cell r="G2450" t="str">
            <v>Oh</v>
          </cell>
          <cell r="H2450">
            <v>35750</v>
          </cell>
          <cell r="I2450">
            <v>357.5</v>
          </cell>
        </row>
        <row r="2451">
          <cell r="D2451" t="str">
            <v>Pekerja / Buruh tak terlatih</v>
          </cell>
          <cell r="F2451">
            <v>7.0000000000000007E-2</v>
          </cell>
          <cell r="G2451" t="str">
            <v>Oh</v>
          </cell>
          <cell r="H2451">
            <v>24750</v>
          </cell>
          <cell r="I2451">
            <v>1732.5000000000002</v>
          </cell>
        </row>
        <row r="2452">
          <cell r="D2452" t="str">
            <v>Mandor</v>
          </cell>
          <cell r="F2452">
            <v>3.5000000000000001E-3</v>
          </cell>
          <cell r="G2452" t="str">
            <v>Oh</v>
          </cell>
          <cell r="H2452">
            <v>38500</v>
          </cell>
          <cell r="I2452">
            <v>134.75</v>
          </cell>
        </row>
        <row r="2453">
          <cell r="D2453" t="str">
            <v>BAHAN :</v>
          </cell>
        </row>
        <row r="2454">
          <cell r="D2454" t="str">
            <v>Teakwood ( 122  X   242 ) Cm</v>
          </cell>
          <cell r="F2454">
            <v>0.42</v>
          </cell>
          <cell r="G2454" t="str">
            <v>Lbr</v>
          </cell>
          <cell r="H2454">
            <v>95000</v>
          </cell>
          <cell r="J2454">
            <v>39900</v>
          </cell>
        </row>
        <row r="2455">
          <cell r="D2455" t="str">
            <v>Paku  biasa</v>
          </cell>
          <cell r="F2455">
            <v>0.03</v>
          </cell>
          <cell r="G2455" t="str">
            <v>Kg</v>
          </cell>
          <cell r="H2455">
            <v>12000</v>
          </cell>
          <cell r="J2455">
            <v>360</v>
          </cell>
        </row>
        <row r="2456">
          <cell r="A2456">
            <v>207</v>
          </cell>
          <cell r="I2456">
            <v>5524.75</v>
          </cell>
          <cell r="J2456">
            <v>40260</v>
          </cell>
          <cell r="K2456">
            <v>45785</v>
          </cell>
        </row>
        <row r="2458">
          <cell r="B2458">
            <v>4</v>
          </cell>
          <cell r="D2458" t="str">
            <v xml:space="preserve">1 M! PAS. LlST PLAFOND KAYU PROFIL </v>
          </cell>
        </row>
        <row r="2459">
          <cell r="D2459" t="str">
            <v>TENAGA :</v>
          </cell>
        </row>
        <row r="2460">
          <cell r="D2460" t="str">
            <v>Tukang kayu</v>
          </cell>
          <cell r="F2460">
            <v>2.1000000000000001E-2</v>
          </cell>
          <cell r="G2460" t="str">
            <v>Oh</v>
          </cell>
          <cell r="H2460">
            <v>33000</v>
          </cell>
          <cell r="I2460">
            <v>693</v>
          </cell>
        </row>
        <row r="2461">
          <cell r="D2461" t="str">
            <v xml:space="preserve">Kepala Tukang </v>
          </cell>
          <cell r="F2461">
            <v>2E-3</v>
          </cell>
          <cell r="G2461" t="str">
            <v>Oh</v>
          </cell>
          <cell r="H2461">
            <v>35750</v>
          </cell>
          <cell r="I2461">
            <v>71.5</v>
          </cell>
        </row>
        <row r="2462">
          <cell r="D2462" t="str">
            <v>Pekerja / Buruh tak terlatih</v>
          </cell>
          <cell r="F2462">
            <v>2.1000000000000001E-2</v>
          </cell>
          <cell r="G2462" t="str">
            <v>Oh</v>
          </cell>
          <cell r="H2462">
            <v>24750</v>
          </cell>
          <cell r="I2462">
            <v>519.75</v>
          </cell>
        </row>
        <row r="2463">
          <cell r="D2463" t="str">
            <v>Mandor</v>
          </cell>
          <cell r="F2463">
            <v>1E-3</v>
          </cell>
          <cell r="G2463" t="str">
            <v>Oh</v>
          </cell>
          <cell r="H2463">
            <v>38500</v>
          </cell>
          <cell r="I2463">
            <v>38.5</v>
          </cell>
        </row>
        <row r="2465">
          <cell r="D2465" t="str">
            <v>BAHAN :</v>
          </cell>
        </row>
        <row r="2466">
          <cell r="D2466" t="str">
            <v>List Eternit ( kayu )</v>
          </cell>
          <cell r="F2466">
            <v>1.05</v>
          </cell>
          <cell r="G2466" t="str">
            <v>M!</v>
          </cell>
          <cell r="H2466">
            <v>3500</v>
          </cell>
          <cell r="J2466">
            <v>3675</v>
          </cell>
        </row>
        <row r="2467">
          <cell r="D2467" t="str">
            <v>Paku  biasa</v>
          </cell>
          <cell r="F2467">
            <v>0.05</v>
          </cell>
          <cell r="G2467" t="str">
            <v>Kg</v>
          </cell>
          <cell r="H2467">
            <v>12000</v>
          </cell>
          <cell r="J2467">
            <v>600</v>
          </cell>
        </row>
        <row r="2468">
          <cell r="A2468">
            <v>208</v>
          </cell>
          <cell r="I2468">
            <v>1322.75</v>
          </cell>
          <cell r="J2468">
            <v>4275</v>
          </cell>
          <cell r="K2468">
            <v>5598</v>
          </cell>
        </row>
        <row r="2469">
          <cell r="B2469">
            <v>5</v>
          </cell>
          <cell r="D2469" t="str">
            <v>1 M2 PASANG  PLAFON  GYPSUN</v>
          </cell>
        </row>
        <row r="2470">
          <cell r="D2470" t="str">
            <v>TENAGA :</v>
          </cell>
        </row>
        <row r="2471">
          <cell r="D2471" t="str">
            <v>Tukang kayu</v>
          </cell>
          <cell r="F2471">
            <v>0.05</v>
          </cell>
          <cell r="G2471" t="str">
            <v>Oh</v>
          </cell>
          <cell r="H2471">
            <v>33000</v>
          </cell>
          <cell r="I2471">
            <v>1650</v>
          </cell>
        </row>
        <row r="2472">
          <cell r="D2472" t="str">
            <v xml:space="preserve">Kepala Tukang </v>
          </cell>
          <cell r="F2472">
            <v>5.0000000000000001E-3</v>
          </cell>
          <cell r="G2472" t="str">
            <v>Oh</v>
          </cell>
          <cell r="H2472">
            <v>35750</v>
          </cell>
          <cell r="I2472">
            <v>178.75</v>
          </cell>
        </row>
        <row r="2473">
          <cell r="D2473" t="str">
            <v>Pekerja / Buruh tak terlatih</v>
          </cell>
          <cell r="F2473">
            <v>0.1</v>
          </cell>
          <cell r="G2473" t="str">
            <v>Oh</v>
          </cell>
          <cell r="H2473">
            <v>24750</v>
          </cell>
          <cell r="I2473">
            <v>2475</v>
          </cell>
        </row>
        <row r="2474">
          <cell r="D2474" t="str">
            <v>Mandor</v>
          </cell>
          <cell r="F2474">
            <v>5.0000000000000001E-3</v>
          </cell>
          <cell r="G2474" t="str">
            <v>Oh</v>
          </cell>
          <cell r="H2474">
            <v>38500</v>
          </cell>
          <cell r="I2474">
            <v>192.5</v>
          </cell>
        </row>
        <row r="2476">
          <cell r="D2476" t="str">
            <v>BAHAN :</v>
          </cell>
        </row>
        <row r="2477">
          <cell r="D2477" t="str">
            <v>Gypsum board  ( 1,2 x 2,4 m )</v>
          </cell>
          <cell r="F2477">
            <v>1.05</v>
          </cell>
          <cell r="G2477" t="str">
            <v>M2</v>
          </cell>
          <cell r="H2477">
            <v>59000</v>
          </cell>
          <cell r="J2477">
            <v>61950</v>
          </cell>
        </row>
        <row r="2478">
          <cell r="D2478" t="str">
            <v>Paku Sekrup</v>
          </cell>
          <cell r="F2478">
            <v>16</v>
          </cell>
          <cell r="G2478" t="str">
            <v>Bj</v>
          </cell>
          <cell r="H2478">
            <v>160</v>
          </cell>
          <cell r="J2478">
            <v>2560</v>
          </cell>
        </row>
        <row r="2479">
          <cell r="A2479">
            <v>209</v>
          </cell>
          <cell r="I2479">
            <v>4496.25</v>
          </cell>
          <cell r="J2479">
            <v>64510</v>
          </cell>
          <cell r="K2479">
            <v>69006</v>
          </cell>
        </row>
        <row r="2481">
          <cell r="B2481">
            <v>6</v>
          </cell>
          <cell r="D2481" t="str">
            <v xml:space="preserve">1 M! PAS. LlST PLAFOND   GYPSUM BESAR </v>
          </cell>
        </row>
        <row r="2482">
          <cell r="D2482" t="str">
            <v>TENAGA :</v>
          </cell>
        </row>
        <row r="2483">
          <cell r="D2483" t="str">
            <v>Tukang kayu</v>
          </cell>
          <cell r="F2483">
            <v>2.1000000000000001E-2</v>
          </cell>
          <cell r="G2483" t="str">
            <v>Oh</v>
          </cell>
          <cell r="H2483">
            <v>33000</v>
          </cell>
          <cell r="I2483">
            <v>693</v>
          </cell>
        </row>
        <row r="2484">
          <cell r="D2484" t="str">
            <v xml:space="preserve">Kepala Tukang </v>
          </cell>
          <cell r="F2484">
            <v>2E-3</v>
          </cell>
          <cell r="G2484" t="str">
            <v>Oh</v>
          </cell>
          <cell r="H2484">
            <v>35750</v>
          </cell>
          <cell r="I2484">
            <v>71.5</v>
          </cell>
        </row>
        <row r="2485">
          <cell r="D2485" t="str">
            <v>Pekerja / Buruh tak terlatih</v>
          </cell>
          <cell r="F2485">
            <v>2.1000000000000001E-2</v>
          </cell>
          <cell r="G2485" t="str">
            <v>Oh</v>
          </cell>
          <cell r="H2485">
            <v>24750</v>
          </cell>
          <cell r="I2485">
            <v>519.75</v>
          </cell>
        </row>
        <row r="2486">
          <cell r="D2486" t="str">
            <v>Mandor</v>
          </cell>
          <cell r="F2486">
            <v>1E-3</v>
          </cell>
          <cell r="G2486" t="str">
            <v>Oh</v>
          </cell>
          <cell r="H2486">
            <v>38500</v>
          </cell>
          <cell r="I2486">
            <v>38.5</v>
          </cell>
        </row>
        <row r="2488">
          <cell r="D2488" t="str">
            <v>BAHAN :</v>
          </cell>
        </row>
        <row r="2489">
          <cell r="D2489" t="str">
            <v>List Profil besar ( gypsum )</v>
          </cell>
          <cell r="F2489">
            <v>1.05</v>
          </cell>
          <cell r="G2489" t="str">
            <v>M!</v>
          </cell>
          <cell r="H2489">
            <v>24000</v>
          </cell>
          <cell r="J2489">
            <v>25200</v>
          </cell>
        </row>
        <row r="2490">
          <cell r="D2490" t="str">
            <v>Plamur Tembok</v>
          </cell>
          <cell r="F2490">
            <v>0.2</v>
          </cell>
          <cell r="G2490" t="str">
            <v>Kg</v>
          </cell>
          <cell r="H2490">
            <v>7000</v>
          </cell>
          <cell r="J2490">
            <v>1400</v>
          </cell>
        </row>
        <row r="2491">
          <cell r="A2491">
            <v>210</v>
          </cell>
          <cell r="I2491">
            <v>1322.75</v>
          </cell>
          <cell r="J2491">
            <v>26600</v>
          </cell>
          <cell r="K2491">
            <v>27923</v>
          </cell>
        </row>
        <row r="2493">
          <cell r="B2493" t="str">
            <v>XV.</v>
          </cell>
          <cell r="D2493" t="str">
            <v>PEKERJAAN  PASANG SANITASI :</v>
          </cell>
        </row>
        <row r="2495">
          <cell r="B2495">
            <v>1</v>
          </cell>
          <cell r="D2495" t="str">
            <v xml:space="preserve">1 BUAH  PAS. KLOSET DUDUK / MONOBLOK </v>
          </cell>
        </row>
        <row r="2496">
          <cell r="D2496" t="str">
            <v>TENAGA :</v>
          </cell>
        </row>
        <row r="2497">
          <cell r="D2497" t="str">
            <v>Tukang batu</v>
          </cell>
          <cell r="F2497">
            <v>1.1000000000000001</v>
          </cell>
          <cell r="G2497" t="str">
            <v>Oh</v>
          </cell>
          <cell r="H2497">
            <v>33000</v>
          </cell>
          <cell r="I2497">
            <v>36300</v>
          </cell>
        </row>
        <row r="2498">
          <cell r="D2498" t="str">
            <v xml:space="preserve">Kepala Tukang </v>
          </cell>
          <cell r="F2498">
            <v>1E-3</v>
          </cell>
          <cell r="G2498" t="str">
            <v>Oh</v>
          </cell>
          <cell r="H2498">
            <v>35750</v>
          </cell>
          <cell r="I2498">
            <v>35.75</v>
          </cell>
        </row>
        <row r="2499">
          <cell r="D2499" t="str">
            <v>Pekerja / Buruh tak terlatih</v>
          </cell>
          <cell r="F2499">
            <v>3.3</v>
          </cell>
          <cell r="G2499" t="str">
            <v>Oh</v>
          </cell>
          <cell r="H2499">
            <v>24750</v>
          </cell>
          <cell r="I2499">
            <v>81675</v>
          </cell>
        </row>
        <row r="2500">
          <cell r="D2500" t="str">
            <v>Mandor</v>
          </cell>
          <cell r="F2500">
            <v>0.16</v>
          </cell>
          <cell r="G2500" t="str">
            <v>Oh</v>
          </cell>
          <cell r="H2500">
            <v>38500</v>
          </cell>
          <cell r="I2500">
            <v>6160</v>
          </cell>
        </row>
        <row r="2502">
          <cell r="D2502" t="str">
            <v>BAHAN :</v>
          </cell>
        </row>
        <row r="2503">
          <cell r="D2503" t="str">
            <v>Kloset Monoblok Lokal</v>
          </cell>
          <cell r="F2503">
            <v>1</v>
          </cell>
          <cell r="G2503" t="str">
            <v>Bh</v>
          </cell>
          <cell r="H2503">
            <v>792000</v>
          </cell>
          <cell r="J2503">
            <v>792000</v>
          </cell>
        </row>
        <row r="2504">
          <cell r="D2504" t="str">
            <v>Perlengkapan 6 % harga kloset</v>
          </cell>
          <cell r="F2504">
            <v>0.06</v>
          </cell>
          <cell r="G2504" t="str">
            <v>%</v>
          </cell>
          <cell r="H2504">
            <v>792000</v>
          </cell>
          <cell r="J2504">
            <v>47520</v>
          </cell>
        </row>
        <row r="2505">
          <cell r="A2505">
            <v>211</v>
          </cell>
          <cell r="I2505">
            <v>124170.75</v>
          </cell>
          <cell r="J2505">
            <v>839520</v>
          </cell>
          <cell r="K2505">
            <v>963691</v>
          </cell>
        </row>
        <row r="2506">
          <cell r="B2506">
            <v>2</v>
          </cell>
          <cell r="D2506" t="str">
            <v xml:space="preserve">1 BUAH  PAS. KLOSET JONGKOK PORSELIN </v>
          </cell>
        </row>
        <row r="2507">
          <cell r="D2507" t="str">
            <v>TENAGA :</v>
          </cell>
        </row>
        <row r="2508">
          <cell r="D2508" t="str">
            <v>Tukang batu</v>
          </cell>
          <cell r="F2508">
            <v>1.5</v>
          </cell>
          <cell r="G2508" t="str">
            <v>Oh</v>
          </cell>
          <cell r="H2508">
            <v>33000</v>
          </cell>
          <cell r="I2508">
            <v>49500</v>
          </cell>
        </row>
        <row r="2509">
          <cell r="D2509" t="str">
            <v xml:space="preserve">Kepala Tukang </v>
          </cell>
          <cell r="F2509">
            <v>0.15</v>
          </cell>
          <cell r="G2509" t="str">
            <v>Oh</v>
          </cell>
          <cell r="H2509">
            <v>35750</v>
          </cell>
          <cell r="I2509">
            <v>5362.5</v>
          </cell>
        </row>
        <row r="2510">
          <cell r="D2510" t="str">
            <v>Pekerja / Buruh tak terlatih</v>
          </cell>
          <cell r="F2510">
            <v>1</v>
          </cell>
          <cell r="G2510" t="str">
            <v>Oh</v>
          </cell>
          <cell r="H2510">
            <v>24750</v>
          </cell>
          <cell r="I2510">
            <v>24750</v>
          </cell>
        </row>
        <row r="2511">
          <cell r="D2511" t="str">
            <v>Mandor</v>
          </cell>
          <cell r="F2511">
            <v>0.16</v>
          </cell>
          <cell r="G2511" t="str">
            <v>Oh</v>
          </cell>
          <cell r="H2511">
            <v>38500</v>
          </cell>
          <cell r="I2511">
            <v>6160</v>
          </cell>
        </row>
        <row r="2513">
          <cell r="D2513" t="str">
            <v>BAHAN :</v>
          </cell>
        </row>
        <row r="2514">
          <cell r="D2514" t="str">
            <v>Kloset Jongkok Keramik</v>
          </cell>
          <cell r="F2514">
            <v>1</v>
          </cell>
          <cell r="G2514" t="str">
            <v>Bh</v>
          </cell>
          <cell r="H2514">
            <v>111000</v>
          </cell>
          <cell r="J2514">
            <v>111000</v>
          </cell>
        </row>
        <row r="2515">
          <cell r="D2515" t="str">
            <v>PC / Portland cement</v>
          </cell>
          <cell r="F2515">
            <v>6</v>
          </cell>
          <cell r="G2515" t="str">
            <v>Kg</v>
          </cell>
          <cell r="H2515">
            <v>850</v>
          </cell>
          <cell r="J2515">
            <v>5100</v>
          </cell>
        </row>
        <row r="2516">
          <cell r="D2516" t="str">
            <v xml:space="preserve">Pasir pasang / beton </v>
          </cell>
          <cell r="F2516">
            <v>0.01</v>
          </cell>
          <cell r="G2516" t="str">
            <v>M3</v>
          </cell>
          <cell r="H2516">
            <v>120000</v>
          </cell>
          <cell r="J2516">
            <v>1200</v>
          </cell>
        </row>
        <row r="2517">
          <cell r="A2517">
            <v>212</v>
          </cell>
          <cell r="I2517">
            <v>85772.5</v>
          </cell>
          <cell r="J2517">
            <v>117300</v>
          </cell>
          <cell r="K2517">
            <v>203073</v>
          </cell>
        </row>
        <row r="2518">
          <cell r="B2518">
            <v>3</v>
          </cell>
          <cell r="D2518" t="str">
            <v xml:space="preserve">1 BUAH  PAS. KLOSET JONGKOK  TERASO  </v>
          </cell>
        </row>
        <row r="2519">
          <cell r="D2519" t="str">
            <v>TENAGA :</v>
          </cell>
        </row>
        <row r="2520">
          <cell r="D2520" t="str">
            <v>Tukang batu</v>
          </cell>
          <cell r="F2520">
            <v>1.5</v>
          </cell>
          <cell r="G2520" t="str">
            <v>Oh</v>
          </cell>
          <cell r="H2520">
            <v>33000</v>
          </cell>
          <cell r="I2520">
            <v>49500</v>
          </cell>
        </row>
        <row r="2521">
          <cell r="D2521" t="str">
            <v xml:space="preserve">Kepala Tukang </v>
          </cell>
          <cell r="F2521">
            <v>0.3</v>
          </cell>
          <cell r="G2521" t="str">
            <v>Oh</v>
          </cell>
          <cell r="H2521">
            <v>35750</v>
          </cell>
          <cell r="I2521">
            <v>10725</v>
          </cell>
        </row>
        <row r="2522">
          <cell r="D2522" t="str">
            <v>Pekerja / Buruh tak terlatih</v>
          </cell>
          <cell r="F2522">
            <v>1</v>
          </cell>
          <cell r="G2522" t="str">
            <v>Oh</v>
          </cell>
          <cell r="H2522">
            <v>24750</v>
          </cell>
          <cell r="I2522">
            <v>24750</v>
          </cell>
        </row>
        <row r="2523">
          <cell r="D2523" t="str">
            <v>Mandor</v>
          </cell>
          <cell r="F2523">
            <v>0.11</v>
          </cell>
          <cell r="G2523" t="str">
            <v>Oh</v>
          </cell>
          <cell r="H2523">
            <v>38500</v>
          </cell>
          <cell r="I2523">
            <v>4235</v>
          </cell>
        </row>
        <row r="2525">
          <cell r="D2525" t="str">
            <v>BAHAN :</v>
          </cell>
        </row>
        <row r="2526">
          <cell r="D2526" t="str">
            <v>Kloset Jongkok teraso</v>
          </cell>
          <cell r="F2526">
            <v>1</v>
          </cell>
          <cell r="G2526" t="str">
            <v>Bh</v>
          </cell>
          <cell r="H2526">
            <v>55000</v>
          </cell>
          <cell r="J2526">
            <v>55000</v>
          </cell>
        </row>
        <row r="2527">
          <cell r="D2527" t="str">
            <v>PC / Portland cement</v>
          </cell>
          <cell r="F2527">
            <v>6</v>
          </cell>
          <cell r="G2527" t="str">
            <v>Kg</v>
          </cell>
          <cell r="H2527">
            <v>850</v>
          </cell>
          <cell r="J2527">
            <v>5100</v>
          </cell>
        </row>
        <row r="2528">
          <cell r="D2528" t="str">
            <v xml:space="preserve">Pasir pasang / beton </v>
          </cell>
          <cell r="F2528">
            <v>0.01</v>
          </cell>
          <cell r="G2528" t="str">
            <v>M3</v>
          </cell>
          <cell r="H2528">
            <v>120000</v>
          </cell>
          <cell r="J2528">
            <v>1200</v>
          </cell>
        </row>
        <row r="2529">
          <cell r="D2529" t="str">
            <v>Batu Bata / Merah</v>
          </cell>
          <cell r="F2529">
            <v>7</v>
          </cell>
          <cell r="G2529" t="str">
            <v>Bh</v>
          </cell>
          <cell r="H2529">
            <v>330</v>
          </cell>
          <cell r="J2529">
            <v>2310</v>
          </cell>
        </row>
        <row r="2530">
          <cell r="A2530">
            <v>213</v>
          </cell>
          <cell r="I2530">
            <v>89210</v>
          </cell>
          <cell r="J2530">
            <v>61300</v>
          </cell>
          <cell r="K2530">
            <v>150510</v>
          </cell>
        </row>
        <row r="2531">
          <cell r="D2531" t="str">
            <v>MEMASANG 1 BUAH URINOIR</v>
          </cell>
        </row>
        <row r="2532">
          <cell r="D2532" t="str">
            <v>TENAGA :</v>
          </cell>
        </row>
        <row r="2533">
          <cell r="D2533" t="str">
            <v>Tukang batu</v>
          </cell>
          <cell r="F2533">
            <v>1</v>
          </cell>
          <cell r="G2533" t="str">
            <v>Oh</v>
          </cell>
          <cell r="H2533">
            <v>33000</v>
          </cell>
          <cell r="I2533">
            <v>33000</v>
          </cell>
        </row>
        <row r="2534">
          <cell r="D2534" t="str">
            <v xml:space="preserve">Kepala Tukang </v>
          </cell>
          <cell r="F2534">
            <v>0.1</v>
          </cell>
          <cell r="G2534" t="str">
            <v>Oh</v>
          </cell>
          <cell r="H2534">
            <v>35750</v>
          </cell>
          <cell r="I2534">
            <v>3575</v>
          </cell>
        </row>
        <row r="2535">
          <cell r="D2535" t="str">
            <v>Pekerja / Buruh tak terlatih</v>
          </cell>
          <cell r="F2535">
            <v>1</v>
          </cell>
          <cell r="G2535" t="str">
            <v>Oh</v>
          </cell>
          <cell r="H2535">
            <v>24750</v>
          </cell>
          <cell r="I2535">
            <v>24750</v>
          </cell>
        </row>
        <row r="2536">
          <cell r="D2536" t="str">
            <v>Mandor</v>
          </cell>
          <cell r="F2536">
            <v>0.1</v>
          </cell>
          <cell r="G2536" t="str">
            <v>Oh</v>
          </cell>
          <cell r="H2536">
            <v>38500</v>
          </cell>
          <cell r="I2536">
            <v>3850</v>
          </cell>
        </row>
        <row r="2538">
          <cell r="D2538" t="str">
            <v>BAHAN :</v>
          </cell>
        </row>
        <row r="2539">
          <cell r="D2539" t="str">
            <v>Urinoir</v>
          </cell>
          <cell r="F2539">
            <v>1</v>
          </cell>
          <cell r="G2539" t="str">
            <v>Bh</v>
          </cell>
          <cell r="H2539">
            <v>0</v>
          </cell>
          <cell r="J2539">
            <v>0</v>
          </cell>
        </row>
        <row r="2540">
          <cell r="D2540" t="str">
            <v>Perlengkapan</v>
          </cell>
          <cell r="F2540">
            <v>0.3</v>
          </cell>
          <cell r="G2540" t="str">
            <v>%</v>
          </cell>
          <cell r="H2540">
            <v>0</v>
          </cell>
          <cell r="J2540">
            <v>0</v>
          </cell>
        </row>
        <row r="2541">
          <cell r="D2541" t="str">
            <v>PC / Portland cement</v>
          </cell>
          <cell r="F2541">
            <v>6</v>
          </cell>
          <cell r="G2541" t="str">
            <v>Kg</v>
          </cell>
          <cell r="H2541">
            <v>850</v>
          </cell>
          <cell r="J2541">
            <v>5100</v>
          </cell>
        </row>
        <row r="2542">
          <cell r="D2542" t="str">
            <v xml:space="preserve">Pasir pasang / beton </v>
          </cell>
          <cell r="F2542">
            <v>0.01</v>
          </cell>
          <cell r="G2542" t="str">
            <v>M3</v>
          </cell>
          <cell r="H2542">
            <v>120000</v>
          </cell>
          <cell r="J2542">
            <v>1200</v>
          </cell>
        </row>
        <row r="2543">
          <cell r="I2543">
            <v>65175</v>
          </cell>
          <cell r="J2543">
            <v>5100</v>
          </cell>
          <cell r="K2543">
            <v>70275</v>
          </cell>
        </row>
        <row r="2545">
          <cell r="B2545">
            <v>4</v>
          </cell>
          <cell r="D2545" t="str">
            <v xml:space="preserve">1 BUAH  PAS. WASTAFEL  </v>
          </cell>
        </row>
        <row r="2546">
          <cell r="D2546" t="str">
            <v>TENAGA :</v>
          </cell>
        </row>
        <row r="2547">
          <cell r="D2547" t="str">
            <v>Tukang batu</v>
          </cell>
          <cell r="F2547">
            <v>1.45</v>
          </cell>
          <cell r="G2547" t="str">
            <v>Oh</v>
          </cell>
          <cell r="H2547">
            <v>33000</v>
          </cell>
          <cell r="I2547">
            <v>47850</v>
          </cell>
        </row>
        <row r="2548">
          <cell r="D2548" t="str">
            <v xml:space="preserve">Kepala Tukang </v>
          </cell>
          <cell r="F2548">
            <v>0.15</v>
          </cell>
          <cell r="G2548" t="str">
            <v>Oh</v>
          </cell>
          <cell r="H2548">
            <v>35750</v>
          </cell>
          <cell r="I2548">
            <v>5362.5</v>
          </cell>
        </row>
        <row r="2549">
          <cell r="D2549" t="str">
            <v>Pekerja / Buruh tak terlatih</v>
          </cell>
          <cell r="F2549">
            <v>1.2</v>
          </cell>
          <cell r="G2549" t="str">
            <v>Oh</v>
          </cell>
          <cell r="H2549">
            <v>24750</v>
          </cell>
          <cell r="I2549">
            <v>29700</v>
          </cell>
        </row>
        <row r="2550">
          <cell r="D2550" t="str">
            <v>Mandor</v>
          </cell>
          <cell r="F2550">
            <v>0.1</v>
          </cell>
          <cell r="G2550" t="str">
            <v>Oh</v>
          </cell>
          <cell r="H2550">
            <v>38500</v>
          </cell>
          <cell r="I2550">
            <v>3850</v>
          </cell>
        </row>
        <row r="2551">
          <cell r="D2551" t="str">
            <v>BAHAN :</v>
          </cell>
        </row>
        <row r="2552">
          <cell r="D2552" t="str">
            <v xml:space="preserve">Bak Cuci Tangan Wastafel </v>
          </cell>
          <cell r="F2552">
            <v>1</v>
          </cell>
          <cell r="G2552" t="str">
            <v>Bh</v>
          </cell>
          <cell r="H2552">
            <v>200000</v>
          </cell>
          <cell r="J2552">
            <v>200000</v>
          </cell>
        </row>
        <row r="2553">
          <cell r="D2553" t="str">
            <v>Perlengkapan 12 % harga wastafel</v>
          </cell>
          <cell r="F2553">
            <v>0.12</v>
          </cell>
          <cell r="G2553" t="str">
            <v>%</v>
          </cell>
          <cell r="H2553">
            <v>200000</v>
          </cell>
          <cell r="J2553">
            <v>24000</v>
          </cell>
        </row>
        <row r="2554">
          <cell r="D2554" t="str">
            <v>PC / Portland cement</v>
          </cell>
          <cell r="F2554">
            <v>6</v>
          </cell>
          <cell r="G2554" t="str">
            <v>Kg</v>
          </cell>
          <cell r="H2554">
            <v>850</v>
          </cell>
          <cell r="J2554">
            <v>5100</v>
          </cell>
        </row>
        <row r="2555">
          <cell r="D2555" t="str">
            <v xml:space="preserve">Pasir pasang / beton </v>
          </cell>
          <cell r="F2555">
            <v>0.01</v>
          </cell>
          <cell r="G2555" t="str">
            <v>M3</v>
          </cell>
          <cell r="H2555">
            <v>120000</v>
          </cell>
          <cell r="J2555">
            <v>1200</v>
          </cell>
        </row>
        <row r="2556">
          <cell r="A2556">
            <v>214</v>
          </cell>
          <cell r="I2556">
            <v>86762.5</v>
          </cell>
          <cell r="J2556">
            <v>230300</v>
          </cell>
          <cell r="K2556">
            <v>317063</v>
          </cell>
        </row>
        <row r="2557">
          <cell r="D2557" t="str">
            <v xml:space="preserve">1 BUAH  BAK MANDI  BATU BATA  VOLUME 0.3 M3  </v>
          </cell>
        </row>
        <row r="2558">
          <cell r="D2558" t="str">
            <v>TENAGA :</v>
          </cell>
        </row>
        <row r="2559">
          <cell r="D2559" t="str">
            <v>Tukang batu</v>
          </cell>
          <cell r="F2559">
            <v>3</v>
          </cell>
          <cell r="G2559" t="str">
            <v>Oh</v>
          </cell>
          <cell r="H2559">
            <v>33000</v>
          </cell>
          <cell r="I2559">
            <v>99000</v>
          </cell>
        </row>
        <row r="2560">
          <cell r="D2560" t="str">
            <v xml:space="preserve">Kepala Tukang </v>
          </cell>
          <cell r="F2560">
            <v>0.3</v>
          </cell>
          <cell r="G2560" t="str">
            <v>Oh</v>
          </cell>
          <cell r="H2560">
            <v>35750</v>
          </cell>
          <cell r="I2560">
            <v>10725</v>
          </cell>
        </row>
        <row r="2561">
          <cell r="D2561" t="str">
            <v>Pekerja / Buruh tak terlatih</v>
          </cell>
          <cell r="F2561">
            <v>6</v>
          </cell>
          <cell r="G2561" t="str">
            <v>Oh</v>
          </cell>
          <cell r="H2561">
            <v>24750</v>
          </cell>
          <cell r="I2561">
            <v>148500</v>
          </cell>
        </row>
        <row r="2562">
          <cell r="D2562" t="str">
            <v>Mandor</v>
          </cell>
          <cell r="F2562">
            <v>0.3</v>
          </cell>
          <cell r="G2562" t="str">
            <v>Oh</v>
          </cell>
          <cell r="H2562">
            <v>38500</v>
          </cell>
          <cell r="I2562">
            <v>11550</v>
          </cell>
        </row>
        <row r="2563">
          <cell r="D2563" t="str">
            <v>BAHAN :</v>
          </cell>
        </row>
        <row r="2564">
          <cell r="D2564" t="str">
            <v>Batu Bata / Merah</v>
          </cell>
          <cell r="F2564">
            <v>330</v>
          </cell>
          <cell r="G2564" t="str">
            <v>Bh</v>
          </cell>
          <cell r="H2564">
            <v>330</v>
          </cell>
          <cell r="J2564">
            <v>108900</v>
          </cell>
        </row>
        <row r="2565">
          <cell r="D2565" t="str">
            <v>PC / Portland cement</v>
          </cell>
          <cell r="F2565">
            <v>120</v>
          </cell>
          <cell r="G2565" t="str">
            <v>Kg</v>
          </cell>
          <cell r="H2565">
            <v>850</v>
          </cell>
          <cell r="J2565">
            <v>102000</v>
          </cell>
        </row>
        <row r="2566">
          <cell r="D2566" t="str">
            <v xml:space="preserve">Pasir pasang / beton </v>
          </cell>
          <cell r="F2566">
            <v>0.3</v>
          </cell>
          <cell r="G2566" t="str">
            <v>M3</v>
          </cell>
          <cell r="H2566">
            <v>120000</v>
          </cell>
          <cell r="J2566">
            <v>36000</v>
          </cell>
        </row>
        <row r="2567">
          <cell r="D2567" t="str">
            <v>Tegel  porselin  dinding   20/25 Cm</v>
          </cell>
          <cell r="F2567">
            <v>4.3499999999999996</v>
          </cell>
          <cell r="G2567" t="str">
            <v>m2</v>
          </cell>
          <cell r="H2567">
            <v>40000</v>
          </cell>
          <cell r="J2567">
            <v>174000</v>
          </cell>
        </row>
        <row r="2568">
          <cell r="D2568" t="str">
            <v>Semen Putih / warna</v>
          </cell>
          <cell r="F2568">
            <v>6</v>
          </cell>
          <cell r="G2568" t="str">
            <v>Kg</v>
          </cell>
          <cell r="H2568">
            <v>1750</v>
          </cell>
          <cell r="J2568">
            <v>10500</v>
          </cell>
        </row>
        <row r="2569">
          <cell r="I2569">
            <v>269775</v>
          </cell>
          <cell r="J2569">
            <v>246900</v>
          </cell>
          <cell r="K2569">
            <v>516675</v>
          </cell>
        </row>
        <row r="2570">
          <cell r="B2570">
            <v>5</v>
          </cell>
          <cell r="D2570" t="str">
            <v>1 BUAH  PAS. BADKIP PORSELIN</v>
          </cell>
        </row>
        <row r="2571">
          <cell r="D2571" t="str">
            <v>TENAGA :</v>
          </cell>
        </row>
        <row r="2572">
          <cell r="D2572" t="str">
            <v>Tukang batu</v>
          </cell>
          <cell r="F2572">
            <v>7.4999999999999997E-2</v>
          </cell>
          <cell r="G2572" t="str">
            <v>Oh</v>
          </cell>
          <cell r="H2572">
            <v>33000</v>
          </cell>
          <cell r="I2572">
            <v>2475</v>
          </cell>
        </row>
        <row r="2573">
          <cell r="D2573" t="str">
            <v xml:space="preserve">Kepala Tukang </v>
          </cell>
          <cell r="F2573">
            <v>0.75</v>
          </cell>
          <cell r="G2573" t="str">
            <v>Oh</v>
          </cell>
          <cell r="H2573">
            <v>35750</v>
          </cell>
          <cell r="I2573">
            <v>26812.5</v>
          </cell>
        </row>
        <row r="2574">
          <cell r="D2574" t="str">
            <v>Pekerja / Buruh tak terlatih</v>
          </cell>
          <cell r="F2574">
            <v>0</v>
          </cell>
          <cell r="G2574" t="str">
            <v>Oh</v>
          </cell>
          <cell r="H2574">
            <v>24750</v>
          </cell>
          <cell r="I2574">
            <v>0</v>
          </cell>
        </row>
        <row r="2575">
          <cell r="D2575" t="str">
            <v>Mandor</v>
          </cell>
          <cell r="F2575">
            <v>0.25</v>
          </cell>
          <cell r="G2575" t="str">
            <v>Oh</v>
          </cell>
          <cell r="H2575">
            <v>38500</v>
          </cell>
          <cell r="I2575">
            <v>9625</v>
          </cell>
        </row>
        <row r="2576">
          <cell r="D2576" t="str">
            <v>BAHAN :</v>
          </cell>
        </row>
        <row r="2577">
          <cell r="D2577" t="str">
            <v>Bak Kip</v>
          </cell>
          <cell r="F2577">
            <v>1</v>
          </cell>
          <cell r="G2577" t="str">
            <v>Bh</v>
          </cell>
          <cell r="H2577">
            <v>1320000</v>
          </cell>
          <cell r="J2577">
            <v>1320000</v>
          </cell>
        </row>
        <row r="2578">
          <cell r="D2578" t="str">
            <v>Perlengkapan 20 % harga Badkip</v>
          </cell>
          <cell r="F2578">
            <v>0.2</v>
          </cell>
          <cell r="G2578" t="str">
            <v>%</v>
          </cell>
          <cell r="H2578">
            <v>1320000</v>
          </cell>
          <cell r="J2578">
            <v>264000</v>
          </cell>
        </row>
        <row r="2579">
          <cell r="A2579">
            <v>215</v>
          </cell>
          <cell r="I2579">
            <v>38912.5</v>
          </cell>
          <cell r="J2579">
            <v>1584000</v>
          </cell>
          <cell r="K2579">
            <v>1622913</v>
          </cell>
        </row>
        <row r="2580">
          <cell r="B2580">
            <v>6</v>
          </cell>
          <cell r="D2580" t="str">
            <v>1 BUAH  PAS. BAK BETON VOLUME 1 M3 AIR</v>
          </cell>
        </row>
        <row r="2581">
          <cell r="D2581" t="str">
            <v>TENAGA :</v>
          </cell>
        </row>
        <row r="2582">
          <cell r="D2582" t="str">
            <v>Tukang batu</v>
          </cell>
          <cell r="F2582">
            <v>4.5</v>
          </cell>
          <cell r="G2582" t="str">
            <v>Oh</v>
          </cell>
          <cell r="H2582">
            <v>33000</v>
          </cell>
          <cell r="I2582">
            <v>148500</v>
          </cell>
        </row>
        <row r="2583">
          <cell r="D2583" t="str">
            <v xml:space="preserve">Kepala Tukang </v>
          </cell>
          <cell r="F2583">
            <v>0.9</v>
          </cell>
          <cell r="G2583" t="str">
            <v>Oh</v>
          </cell>
          <cell r="H2583">
            <v>35750</v>
          </cell>
          <cell r="I2583">
            <v>32175</v>
          </cell>
        </row>
        <row r="2584">
          <cell r="D2584" t="str">
            <v>Pekerja / Buruh tak terlatih</v>
          </cell>
          <cell r="F2584">
            <v>3.5</v>
          </cell>
          <cell r="G2584" t="str">
            <v>Oh</v>
          </cell>
          <cell r="H2584">
            <v>24750</v>
          </cell>
          <cell r="I2584">
            <v>86625</v>
          </cell>
        </row>
        <row r="2585">
          <cell r="D2585" t="str">
            <v>Mandor</v>
          </cell>
          <cell r="F2585">
            <v>0.9</v>
          </cell>
          <cell r="G2585" t="str">
            <v>Oh</v>
          </cell>
          <cell r="H2585">
            <v>38500</v>
          </cell>
          <cell r="I2585">
            <v>34650</v>
          </cell>
        </row>
        <row r="2586">
          <cell r="D2586" t="str">
            <v>BAHAN :</v>
          </cell>
        </row>
        <row r="2587">
          <cell r="D2587" t="str">
            <v>Beton 1 : 2 : 4</v>
          </cell>
          <cell r="F2587">
            <v>0.9</v>
          </cell>
          <cell r="G2587" t="str">
            <v>M3</v>
          </cell>
          <cell r="H2587">
            <v>441361</v>
          </cell>
          <cell r="J2587">
            <v>397224.9</v>
          </cell>
        </row>
        <row r="2588">
          <cell r="D2588" t="str">
            <v>Besi Beton /  tulangan beton</v>
          </cell>
          <cell r="F2588">
            <v>180</v>
          </cell>
          <cell r="G2588" t="str">
            <v>Kg</v>
          </cell>
          <cell r="H2588">
            <v>9508</v>
          </cell>
          <cell r="J2588">
            <v>1711440</v>
          </cell>
        </row>
        <row r="2589">
          <cell r="D2589" t="str">
            <v>Bekisting</v>
          </cell>
          <cell r="F2589">
            <v>8</v>
          </cell>
          <cell r="G2589" t="str">
            <v>m2</v>
          </cell>
          <cell r="H2589">
            <v>92727</v>
          </cell>
          <cell r="J2589">
            <v>741816</v>
          </cell>
        </row>
        <row r="2590">
          <cell r="D2590" t="str">
            <v>Tegel  porselin  dinding   20/25 Cm</v>
          </cell>
          <cell r="F2590">
            <v>5</v>
          </cell>
          <cell r="G2590" t="str">
            <v>m2</v>
          </cell>
          <cell r="H2590">
            <v>40000</v>
          </cell>
        </row>
        <row r="2591">
          <cell r="D2591" t="str">
            <v>Perlengkapan 10 % harga total bahan</v>
          </cell>
          <cell r="F2591">
            <v>0.1</v>
          </cell>
          <cell r="G2591" t="str">
            <v>%</v>
          </cell>
          <cell r="H2591">
            <v>583596</v>
          </cell>
          <cell r="J2591">
            <v>58359.600000000006</v>
          </cell>
        </row>
        <row r="2592">
          <cell r="A2592">
            <v>216</v>
          </cell>
          <cell r="I2592">
            <v>301950</v>
          </cell>
          <cell r="J2592">
            <v>2850480.9</v>
          </cell>
          <cell r="K2592">
            <v>3152431</v>
          </cell>
        </row>
        <row r="2594">
          <cell r="B2594">
            <v>7</v>
          </cell>
          <cell r="D2594" t="str">
            <v>1 BUAH  PAS. BAK FIBREGLASS VOLUME 1 M3 AIR</v>
          </cell>
        </row>
        <row r="2595">
          <cell r="D2595" t="str">
            <v>TENAGA :</v>
          </cell>
        </row>
        <row r="2596">
          <cell r="D2596" t="str">
            <v>Tukang batu</v>
          </cell>
          <cell r="F2596">
            <v>4.5</v>
          </cell>
          <cell r="G2596" t="str">
            <v>Oh</v>
          </cell>
          <cell r="H2596">
            <v>33000</v>
          </cell>
          <cell r="I2596">
            <v>148500</v>
          </cell>
        </row>
        <row r="2597">
          <cell r="D2597" t="str">
            <v xml:space="preserve">Kepala Tukang </v>
          </cell>
          <cell r="F2597">
            <v>0.9</v>
          </cell>
          <cell r="G2597" t="str">
            <v>Oh</v>
          </cell>
          <cell r="H2597">
            <v>35750</v>
          </cell>
          <cell r="I2597">
            <v>32175</v>
          </cell>
        </row>
        <row r="2598">
          <cell r="D2598" t="str">
            <v>Pekerja / Buruh tak terlatih</v>
          </cell>
          <cell r="F2598">
            <v>3</v>
          </cell>
          <cell r="G2598" t="str">
            <v>Oh</v>
          </cell>
          <cell r="H2598">
            <v>24750</v>
          </cell>
          <cell r="I2598">
            <v>74250</v>
          </cell>
        </row>
        <row r="2599">
          <cell r="D2599" t="str">
            <v>Mandor</v>
          </cell>
          <cell r="F2599">
            <v>0.9</v>
          </cell>
          <cell r="G2599" t="str">
            <v>Oh</v>
          </cell>
          <cell r="H2599">
            <v>38500</v>
          </cell>
          <cell r="I2599">
            <v>34650</v>
          </cell>
        </row>
        <row r="2601">
          <cell r="D2601" t="str">
            <v>BAHAN :</v>
          </cell>
        </row>
        <row r="2602">
          <cell r="D2602" t="str">
            <v>Bak Mandi Fiber glass, 1.00 m x 1.00 m</v>
          </cell>
          <cell r="F2602">
            <v>1</v>
          </cell>
          <cell r="G2602" t="str">
            <v>Bh</v>
          </cell>
          <cell r="H2602">
            <v>450000</v>
          </cell>
          <cell r="J2602">
            <v>450000</v>
          </cell>
        </row>
        <row r="2603">
          <cell r="D2603" t="str">
            <v>Perlengkapan 12 % harga Fibreglass</v>
          </cell>
          <cell r="F2603">
            <v>0.12</v>
          </cell>
          <cell r="G2603" t="str">
            <v>%</v>
          </cell>
          <cell r="H2603">
            <v>450000</v>
          </cell>
          <cell r="J2603">
            <v>54000</v>
          </cell>
        </row>
        <row r="2604">
          <cell r="A2604">
            <v>217</v>
          </cell>
          <cell r="I2604">
            <v>289575</v>
          </cell>
          <cell r="J2604">
            <v>504000</v>
          </cell>
          <cell r="K2604">
            <v>793575</v>
          </cell>
        </row>
        <row r="2606">
          <cell r="B2606">
            <v>8</v>
          </cell>
          <cell r="D2606" t="str">
            <v>1 M! PAS. BUIS BETON  SAL. AIR LIMBAH  DIA   20 Cm</v>
          </cell>
        </row>
        <row r="2607">
          <cell r="D2607" t="str">
            <v>TENAGA :</v>
          </cell>
        </row>
        <row r="2608">
          <cell r="D2608" t="str">
            <v>Tukang batu</v>
          </cell>
          <cell r="F2608">
            <v>7.0000000000000007E-2</v>
          </cell>
          <cell r="G2608" t="str">
            <v>Oh</v>
          </cell>
          <cell r="H2608">
            <v>33000</v>
          </cell>
          <cell r="I2608">
            <v>2310</v>
          </cell>
        </row>
        <row r="2609">
          <cell r="D2609" t="str">
            <v xml:space="preserve">Kepala Tukang </v>
          </cell>
          <cell r="F2609">
            <v>7.0000000000000001E-3</v>
          </cell>
          <cell r="G2609" t="str">
            <v>Oh</v>
          </cell>
          <cell r="H2609">
            <v>35750</v>
          </cell>
          <cell r="I2609">
            <v>250.25</v>
          </cell>
        </row>
        <row r="2610">
          <cell r="D2610" t="str">
            <v>Pekerja / Buruh tak terlatih</v>
          </cell>
          <cell r="F2610">
            <v>0.14000000000000001</v>
          </cell>
          <cell r="G2610" t="str">
            <v>Oh</v>
          </cell>
          <cell r="H2610">
            <v>24750</v>
          </cell>
          <cell r="I2610">
            <v>3465.0000000000005</v>
          </cell>
        </row>
        <row r="2611">
          <cell r="D2611" t="str">
            <v>Mandor</v>
          </cell>
          <cell r="F2611">
            <v>7.0000000000000001E-3</v>
          </cell>
          <cell r="G2611" t="str">
            <v>Oh</v>
          </cell>
          <cell r="H2611">
            <v>38500</v>
          </cell>
          <cell r="I2611">
            <v>269.5</v>
          </cell>
        </row>
        <row r="2613">
          <cell r="D2613" t="str">
            <v>BAHAN :</v>
          </cell>
        </row>
        <row r="2614">
          <cell r="D2614" t="str">
            <v>Buis Beton Dia   20 Cm</v>
          </cell>
          <cell r="F2614">
            <v>1.1000000000000001</v>
          </cell>
          <cell r="G2614" t="str">
            <v>M!</v>
          </cell>
          <cell r="H2614">
            <v>35000</v>
          </cell>
          <cell r="J2614">
            <v>38500</v>
          </cell>
        </row>
        <row r="2615">
          <cell r="D2615" t="str">
            <v>Batu Bata / Merah</v>
          </cell>
          <cell r="F2615">
            <v>13</v>
          </cell>
          <cell r="G2615" t="str">
            <v>Bj</v>
          </cell>
          <cell r="H2615">
            <v>330</v>
          </cell>
          <cell r="J2615">
            <v>4290</v>
          </cell>
        </row>
        <row r="2616">
          <cell r="D2616" t="str">
            <v>PC / Portland cement</v>
          </cell>
          <cell r="F2616">
            <v>3.92</v>
          </cell>
          <cell r="G2616" t="str">
            <v>Kg</v>
          </cell>
          <cell r="H2616">
            <v>850</v>
          </cell>
          <cell r="J2616">
            <v>3332</v>
          </cell>
        </row>
        <row r="2617">
          <cell r="D2617" t="str">
            <v xml:space="preserve">Pasir pasang / beton </v>
          </cell>
          <cell r="F2617">
            <v>5.6000000000000001E-2</v>
          </cell>
          <cell r="G2617" t="str">
            <v>M3</v>
          </cell>
          <cell r="H2617">
            <v>120000</v>
          </cell>
          <cell r="J2617">
            <v>6720</v>
          </cell>
        </row>
        <row r="2618">
          <cell r="D2618" t="str">
            <v>Pasir Urug</v>
          </cell>
          <cell r="F2618">
            <v>2.4E-2</v>
          </cell>
          <cell r="G2618" t="str">
            <v>M3</v>
          </cell>
          <cell r="H2618">
            <v>60000</v>
          </cell>
          <cell r="J2618">
            <v>1440</v>
          </cell>
        </row>
        <row r="2619">
          <cell r="A2619">
            <v>218</v>
          </cell>
          <cell r="I2619">
            <v>6294.75</v>
          </cell>
          <cell r="J2619">
            <v>54282</v>
          </cell>
          <cell r="K2619">
            <v>60577</v>
          </cell>
        </row>
        <row r="2620">
          <cell r="B2620">
            <v>9</v>
          </cell>
          <cell r="D2620" t="str">
            <v xml:space="preserve">1 M! PAS. BUIS BETON  SAL. AIR LIMBAH  DIA  30Cm </v>
          </cell>
        </row>
        <row r="2621">
          <cell r="D2621" t="str">
            <v>TENAGA :</v>
          </cell>
        </row>
        <row r="2622">
          <cell r="D2622" t="str">
            <v>Tukang batu</v>
          </cell>
          <cell r="F2622">
            <v>0.19</v>
          </cell>
          <cell r="G2622" t="str">
            <v>Oh</v>
          </cell>
          <cell r="H2622">
            <v>33000</v>
          </cell>
          <cell r="I2622">
            <v>6270</v>
          </cell>
        </row>
        <row r="2623">
          <cell r="D2623" t="str">
            <v xml:space="preserve">Kepala Tukang </v>
          </cell>
          <cell r="F2623">
            <v>1.9E-2</v>
          </cell>
          <cell r="G2623" t="str">
            <v>Oh</v>
          </cell>
          <cell r="H2623">
            <v>35750</v>
          </cell>
          <cell r="I2623">
            <v>679.25</v>
          </cell>
        </row>
        <row r="2624">
          <cell r="D2624" t="str">
            <v>Pekerja / Buruh tak terlatih</v>
          </cell>
          <cell r="F2624">
            <v>0.38</v>
          </cell>
          <cell r="G2624" t="str">
            <v>Oh</v>
          </cell>
          <cell r="H2624">
            <v>24750</v>
          </cell>
          <cell r="I2624">
            <v>9405</v>
          </cell>
        </row>
        <row r="2625">
          <cell r="D2625" t="str">
            <v>Mandor</v>
          </cell>
          <cell r="F2625">
            <v>1.9E-2</v>
          </cell>
          <cell r="G2625" t="str">
            <v>Oh</v>
          </cell>
          <cell r="H2625">
            <v>38500</v>
          </cell>
          <cell r="I2625">
            <v>731.5</v>
          </cell>
        </row>
        <row r="2626">
          <cell r="D2626" t="str">
            <v>BAHAN :</v>
          </cell>
        </row>
        <row r="2627">
          <cell r="D2627" t="str">
            <v>Buis Beton Dia 30 Cm</v>
          </cell>
          <cell r="F2627">
            <v>1.1000000000000001</v>
          </cell>
          <cell r="G2627" t="str">
            <v>M!</v>
          </cell>
          <cell r="H2627">
            <v>40000</v>
          </cell>
          <cell r="J2627">
            <v>44000</v>
          </cell>
        </row>
        <row r="2628">
          <cell r="D2628" t="str">
            <v>Batu Bata / Merah</v>
          </cell>
          <cell r="F2628">
            <v>13</v>
          </cell>
          <cell r="G2628" t="str">
            <v>Bj</v>
          </cell>
          <cell r="H2628">
            <v>330</v>
          </cell>
          <cell r="J2628">
            <v>4290</v>
          </cell>
        </row>
        <row r="2629">
          <cell r="D2629" t="str">
            <v>PC / Portland cement</v>
          </cell>
          <cell r="F2629">
            <v>10.3</v>
          </cell>
          <cell r="G2629" t="str">
            <v>Kg</v>
          </cell>
          <cell r="H2629">
            <v>850</v>
          </cell>
          <cell r="J2629">
            <v>8755</v>
          </cell>
        </row>
        <row r="2630">
          <cell r="D2630" t="str">
            <v xml:space="preserve">Pasir pasang / beton </v>
          </cell>
          <cell r="F2630">
            <v>6.0999999999999999E-2</v>
          </cell>
          <cell r="G2630" t="str">
            <v>M3</v>
          </cell>
          <cell r="H2630">
            <v>120000</v>
          </cell>
          <cell r="J2630">
            <v>7320</v>
          </cell>
        </row>
        <row r="2631">
          <cell r="D2631" t="str">
            <v>Pasir Urug</v>
          </cell>
          <cell r="F2631">
            <v>6.9000000000000006E-2</v>
          </cell>
          <cell r="G2631" t="str">
            <v>M3</v>
          </cell>
          <cell r="H2631">
            <v>60000</v>
          </cell>
          <cell r="J2631">
            <v>4140</v>
          </cell>
        </row>
        <row r="2632">
          <cell r="A2632">
            <v>219</v>
          </cell>
          <cell r="I2632">
            <v>17085.75</v>
          </cell>
          <cell r="J2632">
            <v>68505</v>
          </cell>
          <cell r="K2632">
            <v>85591</v>
          </cell>
        </row>
        <row r="2633">
          <cell r="B2633">
            <v>10</v>
          </cell>
          <cell r="D2633" t="str">
            <v>1 BUAH PAS. BAK KONTROL BATU BATA  UK 30 x 30 Cm , TINGGI 35 CM</v>
          </cell>
        </row>
        <row r="2634">
          <cell r="D2634" t="str">
            <v>TENAGA :</v>
          </cell>
        </row>
        <row r="2635">
          <cell r="D2635" t="str">
            <v>Tukang batu</v>
          </cell>
          <cell r="F2635">
            <v>1.0149999999999999</v>
          </cell>
          <cell r="G2635" t="str">
            <v>Oh</v>
          </cell>
          <cell r="H2635">
            <v>33000</v>
          </cell>
          <cell r="I2635">
            <v>33495</v>
          </cell>
        </row>
        <row r="2636">
          <cell r="D2636" t="str">
            <v xml:space="preserve">Kepala Tukang </v>
          </cell>
          <cell r="F2636">
            <v>1.5E-3</v>
          </cell>
          <cell r="G2636" t="str">
            <v>Oh</v>
          </cell>
          <cell r="H2636">
            <v>35750</v>
          </cell>
          <cell r="I2636">
            <v>53.625</v>
          </cell>
        </row>
        <row r="2637">
          <cell r="D2637" t="str">
            <v>Pekerja / Buruh tak terlatih</v>
          </cell>
          <cell r="F2637">
            <v>3.2</v>
          </cell>
          <cell r="G2637" t="str">
            <v>Oh</v>
          </cell>
          <cell r="H2637">
            <v>24750</v>
          </cell>
          <cell r="I2637">
            <v>79200</v>
          </cell>
        </row>
        <row r="2638">
          <cell r="D2638" t="str">
            <v>Mandor</v>
          </cell>
          <cell r="F2638">
            <v>1.6E-2</v>
          </cell>
          <cell r="G2638" t="str">
            <v>Oh</v>
          </cell>
          <cell r="H2638">
            <v>38500</v>
          </cell>
          <cell r="I2638">
            <v>616</v>
          </cell>
        </row>
        <row r="2639">
          <cell r="D2639" t="str">
            <v>BAHAN :</v>
          </cell>
        </row>
        <row r="2640">
          <cell r="D2640" t="str">
            <v>Batu Bata / Merah</v>
          </cell>
          <cell r="F2640">
            <v>125</v>
          </cell>
          <cell r="G2640" t="str">
            <v>Bj</v>
          </cell>
          <cell r="H2640">
            <v>330</v>
          </cell>
          <cell r="J2640">
            <v>41250</v>
          </cell>
        </row>
        <row r="2641">
          <cell r="D2641" t="str">
            <v>PC / Portland cement</v>
          </cell>
          <cell r="F2641">
            <v>44</v>
          </cell>
          <cell r="G2641" t="str">
            <v>Kg</v>
          </cell>
          <cell r="H2641">
            <v>850</v>
          </cell>
          <cell r="J2641">
            <v>37400</v>
          </cell>
        </row>
        <row r="2642">
          <cell r="D2642" t="str">
            <v xml:space="preserve">Pasir pasang / beton </v>
          </cell>
          <cell r="F2642">
            <v>0.13</v>
          </cell>
          <cell r="G2642" t="str">
            <v>M3</v>
          </cell>
          <cell r="H2642">
            <v>120000</v>
          </cell>
          <cell r="J2642">
            <v>15600</v>
          </cell>
        </row>
        <row r="2643">
          <cell r="D2643" t="str">
            <v>Besi Beton /  tulangan beton</v>
          </cell>
          <cell r="F2643">
            <v>1.6</v>
          </cell>
          <cell r="G2643" t="str">
            <v>Kg</v>
          </cell>
          <cell r="H2643">
            <v>9508</v>
          </cell>
          <cell r="J2643">
            <v>15212.800000000001</v>
          </cell>
        </row>
        <row r="2644">
          <cell r="D2644" t="str">
            <v>Batu pecah 2-3 cm</v>
          </cell>
          <cell r="F2644">
            <v>7.0000000000000007E-2</v>
          </cell>
          <cell r="G2644" t="str">
            <v>M3</v>
          </cell>
          <cell r="H2644">
            <v>165000</v>
          </cell>
          <cell r="J2644">
            <v>11550.000000000002</v>
          </cell>
        </row>
        <row r="2645">
          <cell r="A2645">
            <v>220</v>
          </cell>
          <cell r="I2645">
            <v>113364.625</v>
          </cell>
          <cell r="J2645">
            <v>121012.8</v>
          </cell>
          <cell r="K2645">
            <v>234377</v>
          </cell>
        </row>
        <row r="2646">
          <cell r="B2646">
            <v>11</v>
          </cell>
          <cell r="D2646" t="str">
            <v>1 BUAH PAS. BAK KONTROL BATU BATA  UK  60 x 60 Cm .TINGGI 65 CM</v>
          </cell>
        </row>
        <row r="2647">
          <cell r="D2647" t="str">
            <v>TENAGA :</v>
          </cell>
        </row>
        <row r="2648">
          <cell r="D2648" t="str">
            <v>Tukang batu</v>
          </cell>
          <cell r="F2648">
            <v>0.72</v>
          </cell>
          <cell r="G2648" t="str">
            <v>Oh</v>
          </cell>
          <cell r="H2648">
            <v>33000</v>
          </cell>
          <cell r="I2648">
            <v>23760</v>
          </cell>
        </row>
        <row r="2649">
          <cell r="D2649" t="str">
            <v xml:space="preserve">Kepala Tukang </v>
          </cell>
          <cell r="F2649">
            <v>7.2000000000000008E-2</v>
          </cell>
          <cell r="G2649" t="str">
            <v>Oh</v>
          </cell>
          <cell r="H2649">
            <v>35750</v>
          </cell>
          <cell r="I2649">
            <v>2574.0000000000005</v>
          </cell>
        </row>
        <row r="2650">
          <cell r="D2650" t="str">
            <v>Pekerja / Buruh tak terlatih</v>
          </cell>
          <cell r="F2650">
            <v>2.2599999999999998</v>
          </cell>
          <cell r="G2650" t="str">
            <v>Oh</v>
          </cell>
          <cell r="H2650">
            <v>24750</v>
          </cell>
          <cell r="I2650">
            <v>55934.999999999993</v>
          </cell>
        </row>
        <row r="2651">
          <cell r="D2651" t="str">
            <v>Mandor</v>
          </cell>
          <cell r="F2651">
            <v>0.108</v>
          </cell>
          <cell r="G2651" t="str">
            <v>Oh</v>
          </cell>
          <cell r="H2651">
            <v>38500</v>
          </cell>
          <cell r="I2651">
            <v>4158</v>
          </cell>
        </row>
        <row r="2652">
          <cell r="D2652" t="str">
            <v>BAHAN :</v>
          </cell>
        </row>
        <row r="2653">
          <cell r="D2653" t="str">
            <v>Batu Bata / Merah</v>
          </cell>
          <cell r="F2653">
            <v>185</v>
          </cell>
          <cell r="G2653" t="str">
            <v>Bj</v>
          </cell>
          <cell r="H2653">
            <v>330</v>
          </cell>
          <cell r="J2653">
            <v>61050</v>
          </cell>
        </row>
        <row r="2654">
          <cell r="D2654" t="str">
            <v>PC / Portland cement</v>
          </cell>
          <cell r="F2654">
            <v>114</v>
          </cell>
          <cell r="G2654" t="str">
            <v>Kg</v>
          </cell>
          <cell r="H2654">
            <v>850</v>
          </cell>
          <cell r="J2654">
            <v>96900</v>
          </cell>
        </row>
        <row r="2655">
          <cell r="D2655" t="str">
            <v xml:space="preserve">Pasir pasang / beton </v>
          </cell>
          <cell r="F2655">
            <v>0.30399999999999999</v>
          </cell>
          <cell r="G2655" t="str">
            <v>M3</v>
          </cell>
          <cell r="H2655">
            <v>120000</v>
          </cell>
          <cell r="J2655">
            <v>36480</v>
          </cell>
        </row>
        <row r="2656">
          <cell r="D2656" t="str">
            <v>Besi Beton /  tulangan beton</v>
          </cell>
          <cell r="F2656">
            <v>4.8499999999999996</v>
          </cell>
          <cell r="G2656" t="str">
            <v>Kg</v>
          </cell>
          <cell r="H2656">
            <v>9508</v>
          </cell>
          <cell r="J2656">
            <v>46113.799999999996</v>
          </cell>
        </row>
        <row r="2657">
          <cell r="D2657" t="str">
            <v>Batu pecah 2-3 cm</v>
          </cell>
          <cell r="F2657">
            <v>3.3000000000000002E-2</v>
          </cell>
          <cell r="G2657" t="str">
            <v>M3</v>
          </cell>
          <cell r="H2657">
            <v>165000</v>
          </cell>
          <cell r="J2657">
            <v>5445</v>
          </cell>
        </row>
        <row r="2658">
          <cell r="A2658">
            <v>221</v>
          </cell>
          <cell r="I2658">
            <v>86427</v>
          </cell>
          <cell r="J2658">
            <v>245988.8</v>
          </cell>
          <cell r="K2658">
            <v>332416</v>
          </cell>
        </row>
        <row r="2659">
          <cell r="B2659">
            <v>12</v>
          </cell>
          <cell r="D2659" t="str">
            <v>1 M! PASANG PIPA GALVANIS  DIA  1/2"  .</v>
          </cell>
        </row>
        <row r="2660">
          <cell r="D2660" t="str">
            <v>TENAGA :</v>
          </cell>
        </row>
        <row r="2661">
          <cell r="D2661" t="str">
            <v>Tukang batu</v>
          </cell>
          <cell r="F2661">
            <v>0.09</v>
          </cell>
          <cell r="G2661" t="str">
            <v>Oh</v>
          </cell>
          <cell r="H2661">
            <v>33000</v>
          </cell>
          <cell r="I2661">
            <v>2970</v>
          </cell>
        </row>
        <row r="2662">
          <cell r="D2662" t="str">
            <v xml:space="preserve">Kepala Tukang </v>
          </cell>
          <cell r="F2662">
            <v>9.0000000000000011E-3</v>
          </cell>
          <cell r="G2662" t="str">
            <v>Oh</v>
          </cell>
          <cell r="H2662">
            <v>35750</v>
          </cell>
          <cell r="I2662">
            <v>321.75000000000006</v>
          </cell>
        </row>
        <row r="2663">
          <cell r="D2663" t="str">
            <v>Pekerja / Buruh tak terlatih</v>
          </cell>
          <cell r="F2663">
            <v>5.3999999999999999E-2</v>
          </cell>
          <cell r="G2663" t="str">
            <v>Oh</v>
          </cell>
          <cell r="H2663">
            <v>24750</v>
          </cell>
          <cell r="I2663">
            <v>1336.5</v>
          </cell>
        </row>
        <row r="2664">
          <cell r="D2664" t="str">
            <v>Mandor</v>
          </cell>
          <cell r="F2664">
            <v>2.7E-2</v>
          </cell>
          <cell r="G2664" t="str">
            <v>Oh</v>
          </cell>
          <cell r="H2664">
            <v>38500</v>
          </cell>
          <cell r="I2664">
            <v>1039.5</v>
          </cell>
        </row>
        <row r="2665">
          <cell r="D2665" t="str">
            <v>BAHAN :</v>
          </cell>
        </row>
        <row r="2666">
          <cell r="D2666" t="str">
            <v>G I P.BSA. B Diameter 1/2 "</v>
          </cell>
          <cell r="F2666">
            <v>1.2</v>
          </cell>
          <cell r="G2666" t="str">
            <v>M!</v>
          </cell>
          <cell r="H2666">
            <v>7700</v>
          </cell>
          <cell r="J2666">
            <v>9240</v>
          </cell>
        </row>
        <row r="2667">
          <cell r="D2667" t="str">
            <v>Perlengkapan 35 % harga Barang</v>
          </cell>
          <cell r="F2667">
            <v>0.35</v>
          </cell>
          <cell r="G2667" t="str">
            <v>%</v>
          </cell>
          <cell r="H2667">
            <v>7700</v>
          </cell>
          <cell r="J2667">
            <v>2695</v>
          </cell>
        </row>
        <row r="2668">
          <cell r="A2668">
            <v>222</v>
          </cell>
          <cell r="I2668">
            <v>5667.75</v>
          </cell>
          <cell r="J2668">
            <v>11935</v>
          </cell>
          <cell r="K2668">
            <v>17603</v>
          </cell>
        </row>
        <row r="2669">
          <cell r="B2669">
            <v>13</v>
          </cell>
          <cell r="D2669" t="str">
            <v>1 M! PASANG PIPA GALVANIS  DIA  3/4"  .</v>
          </cell>
        </row>
        <row r="2670">
          <cell r="D2670" t="str">
            <v>TENAGA :</v>
          </cell>
        </row>
        <row r="2671">
          <cell r="D2671" t="str">
            <v>Tukang batu</v>
          </cell>
          <cell r="F2671">
            <v>0.09</v>
          </cell>
          <cell r="G2671" t="str">
            <v>Oh</v>
          </cell>
          <cell r="H2671">
            <v>33000</v>
          </cell>
          <cell r="I2671">
            <v>2970</v>
          </cell>
        </row>
        <row r="2672">
          <cell r="D2672" t="str">
            <v xml:space="preserve">Kepala Tukang </v>
          </cell>
          <cell r="F2672">
            <v>9.0000000000000011E-3</v>
          </cell>
          <cell r="G2672" t="str">
            <v>Oh</v>
          </cell>
          <cell r="H2672">
            <v>35750</v>
          </cell>
          <cell r="I2672">
            <v>321.75000000000006</v>
          </cell>
        </row>
        <row r="2673">
          <cell r="D2673" t="str">
            <v>Pekerja / Buruh tak terlatih</v>
          </cell>
          <cell r="F2673">
            <v>5.3999999999999999E-2</v>
          </cell>
          <cell r="G2673" t="str">
            <v>Oh</v>
          </cell>
          <cell r="H2673">
            <v>24750</v>
          </cell>
          <cell r="I2673">
            <v>1336.5</v>
          </cell>
        </row>
        <row r="2674">
          <cell r="D2674" t="str">
            <v>Mandor</v>
          </cell>
          <cell r="F2674">
            <v>2.7E-2</v>
          </cell>
          <cell r="G2674" t="str">
            <v>Oh</v>
          </cell>
          <cell r="H2674">
            <v>38500</v>
          </cell>
          <cell r="I2674">
            <v>1039.5</v>
          </cell>
        </row>
        <row r="2675">
          <cell r="D2675" t="str">
            <v>BAHAN :</v>
          </cell>
        </row>
        <row r="2676">
          <cell r="D2676" t="str">
            <v>G I P.BSA. B Diameter 3/4 "</v>
          </cell>
          <cell r="F2676">
            <v>1.2</v>
          </cell>
          <cell r="G2676" t="str">
            <v>M!</v>
          </cell>
          <cell r="H2676">
            <v>9900</v>
          </cell>
          <cell r="J2676">
            <v>11880</v>
          </cell>
        </row>
        <row r="2677">
          <cell r="D2677" t="str">
            <v>Perlengkapan 35 % harga Barang</v>
          </cell>
          <cell r="F2677">
            <v>0.35</v>
          </cell>
          <cell r="G2677" t="str">
            <v>%</v>
          </cell>
          <cell r="H2677">
            <v>9900</v>
          </cell>
          <cell r="J2677">
            <v>3465</v>
          </cell>
        </row>
        <row r="2678">
          <cell r="A2678">
            <v>223</v>
          </cell>
          <cell r="I2678">
            <v>5667.75</v>
          </cell>
          <cell r="J2678">
            <v>15345</v>
          </cell>
          <cell r="K2678">
            <v>21013</v>
          </cell>
        </row>
        <row r="2679">
          <cell r="B2679">
            <v>14</v>
          </cell>
          <cell r="D2679" t="str">
            <v>1 M! PASANG PIPA GALVANIS  DIA  1"  .</v>
          </cell>
        </row>
        <row r="2680">
          <cell r="D2680" t="str">
            <v>TENAGA :</v>
          </cell>
        </row>
        <row r="2681">
          <cell r="D2681" t="str">
            <v>Tukang batu</v>
          </cell>
          <cell r="F2681">
            <v>0.09</v>
          </cell>
          <cell r="G2681" t="str">
            <v>Oh</v>
          </cell>
          <cell r="H2681">
            <v>33000</v>
          </cell>
          <cell r="I2681">
            <v>2970</v>
          </cell>
        </row>
        <row r="2682">
          <cell r="D2682" t="str">
            <v xml:space="preserve">Kepala Tukang </v>
          </cell>
          <cell r="F2682">
            <v>9.0000000000000011E-3</v>
          </cell>
          <cell r="G2682" t="str">
            <v>Oh</v>
          </cell>
          <cell r="H2682">
            <v>35750</v>
          </cell>
          <cell r="I2682">
            <v>321.75000000000006</v>
          </cell>
        </row>
        <row r="2683">
          <cell r="D2683" t="str">
            <v>Pekerja / Buruh tak terlatih</v>
          </cell>
          <cell r="F2683">
            <v>5.3999999999999999E-2</v>
          </cell>
          <cell r="G2683" t="str">
            <v>Oh</v>
          </cell>
          <cell r="H2683">
            <v>24750</v>
          </cell>
          <cell r="I2683">
            <v>1336.5</v>
          </cell>
        </row>
        <row r="2684">
          <cell r="D2684" t="str">
            <v>Mandor</v>
          </cell>
          <cell r="F2684">
            <v>2.7E-2</v>
          </cell>
          <cell r="G2684" t="str">
            <v>Oh</v>
          </cell>
          <cell r="H2684">
            <v>38500</v>
          </cell>
          <cell r="I2684">
            <v>1039.5</v>
          </cell>
        </row>
        <row r="2685">
          <cell r="D2685" t="str">
            <v>BAHAN :</v>
          </cell>
        </row>
        <row r="2686">
          <cell r="D2686" t="str">
            <v>G I P.BSA. B Diameter 1"</v>
          </cell>
          <cell r="F2686">
            <v>1.2</v>
          </cell>
          <cell r="G2686" t="str">
            <v>M!</v>
          </cell>
          <cell r="H2686">
            <v>15525</v>
          </cell>
          <cell r="J2686">
            <v>18630</v>
          </cell>
        </row>
        <row r="2687">
          <cell r="D2687" t="str">
            <v>Perlengkapan 35 % harga Barang</v>
          </cell>
          <cell r="F2687">
            <v>0.35</v>
          </cell>
          <cell r="G2687" t="str">
            <v>%</v>
          </cell>
          <cell r="H2687">
            <v>15525</v>
          </cell>
          <cell r="J2687">
            <v>5433.75</v>
          </cell>
        </row>
        <row r="2688">
          <cell r="A2688">
            <v>224</v>
          </cell>
          <cell r="I2688">
            <v>5667.75</v>
          </cell>
          <cell r="J2688">
            <v>24063.75</v>
          </cell>
          <cell r="K2688">
            <v>29732</v>
          </cell>
        </row>
        <row r="2689">
          <cell r="B2689">
            <v>15</v>
          </cell>
          <cell r="D2689" t="str">
            <v>1 M! PASANG PIPA GALVANIS  DIA  1.1/2"  .</v>
          </cell>
        </row>
        <row r="2690">
          <cell r="D2690" t="str">
            <v>TENAGA :</v>
          </cell>
        </row>
        <row r="2691">
          <cell r="D2691" t="str">
            <v>Tukang batu</v>
          </cell>
          <cell r="F2691">
            <v>0.18</v>
          </cell>
          <cell r="G2691" t="str">
            <v>Oh</v>
          </cell>
          <cell r="H2691">
            <v>33000</v>
          </cell>
          <cell r="I2691">
            <v>5940</v>
          </cell>
        </row>
        <row r="2692">
          <cell r="D2692" t="str">
            <v xml:space="preserve">Kepala Tukang </v>
          </cell>
          <cell r="F2692">
            <v>1.8000000000000002E-2</v>
          </cell>
          <cell r="G2692" t="str">
            <v>Oh</v>
          </cell>
          <cell r="H2692">
            <v>35750</v>
          </cell>
          <cell r="I2692">
            <v>643.50000000000011</v>
          </cell>
        </row>
        <row r="2693">
          <cell r="D2693" t="str">
            <v>Pekerja / Buruh tak terlatih</v>
          </cell>
          <cell r="F2693">
            <v>0.108</v>
          </cell>
          <cell r="G2693" t="str">
            <v>Oh</v>
          </cell>
          <cell r="H2693">
            <v>24750</v>
          </cell>
          <cell r="I2693">
            <v>2673</v>
          </cell>
        </row>
        <row r="2694">
          <cell r="D2694" t="str">
            <v>Mandor</v>
          </cell>
          <cell r="F2694">
            <v>5.4000000000000003E-3</v>
          </cell>
          <cell r="G2694" t="str">
            <v>Oh</v>
          </cell>
          <cell r="H2694">
            <v>38500</v>
          </cell>
          <cell r="I2694">
            <v>207.9</v>
          </cell>
        </row>
        <row r="2695">
          <cell r="D2695" t="str">
            <v>BAHAN :</v>
          </cell>
        </row>
        <row r="2696">
          <cell r="D2696" t="str">
            <v>G I P.BSA. B Diameter 1 1/2"</v>
          </cell>
          <cell r="F2696">
            <v>1.2</v>
          </cell>
          <cell r="G2696" t="str">
            <v>M!</v>
          </cell>
          <cell r="H2696">
            <v>33500</v>
          </cell>
          <cell r="J2696">
            <v>40200</v>
          </cell>
        </row>
        <row r="2697">
          <cell r="D2697" t="str">
            <v>Perlengkapan 35 % harga Barang</v>
          </cell>
          <cell r="F2697">
            <v>0.35</v>
          </cell>
          <cell r="G2697" t="str">
            <v>%</v>
          </cell>
          <cell r="H2697">
            <v>33500</v>
          </cell>
          <cell r="J2697">
            <v>11725</v>
          </cell>
        </row>
        <row r="2698">
          <cell r="A2698">
            <v>225</v>
          </cell>
          <cell r="I2698">
            <v>9464.4</v>
          </cell>
          <cell r="J2698">
            <v>51925</v>
          </cell>
          <cell r="K2698">
            <v>61389</v>
          </cell>
        </row>
        <row r="2699">
          <cell r="B2699">
            <v>16</v>
          </cell>
          <cell r="D2699" t="str">
            <v>1 M! PASANG PIPA GALVANIS  DIA  2"  .</v>
          </cell>
        </row>
        <row r="2700">
          <cell r="D2700" t="str">
            <v>TENAGA :</v>
          </cell>
        </row>
        <row r="2701">
          <cell r="D2701" t="str">
            <v>Tukang batu</v>
          </cell>
          <cell r="F2701">
            <v>0.18</v>
          </cell>
          <cell r="G2701" t="str">
            <v>Oh</v>
          </cell>
          <cell r="H2701">
            <v>33000</v>
          </cell>
          <cell r="I2701">
            <v>5940</v>
          </cell>
        </row>
        <row r="2702">
          <cell r="D2702" t="str">
            <v xml:space="preserve">Kepala Tukang </v>
          </cell>
          <cell r="F2702">
            <v>1.8000000000000002E-2</v>
          </cell>
          <cell r="G2702" t="str">
            <v>Oh</v>
          </cell>
          <cell r="H2702">
            <v>35750</v>
          </cell>
          <cell r="I2702">
            <v>643.50000000000011</v>
          </cell>
        </row>
        <row r="2703">
          <cell r="D2703" t="str">
            <v>Pekerja / Buruh tak terlatih</v>
          </cell>
          <cell r="F2703">
            <v>0.108</v>
          </cell>
          <cell r="G2703" t="str">
            <v>Oh</v>
          </cell>
          <cell r="H2703">
            <v>24750</v>
          </cell>
          <cell r="I2703">
            <v>2673</v>
          </cell>
        </row>
        <row r="2704">
          <cell r="D2704" t="str">
            <v>Mandor</v>
          </cell>
          <cell r="F2704">
            <v>5.4000000000000003E-3</v>
          </cell>
          <cell r="G2704" t="str">
            <v>Oh</v>
          </cell>
          <cell r="H2704">
            <v>38500</v>
          </cell>
          <cell r="I2704">
            <v>207.9</v>
          </cell>
        </row>
        <row r="2705">
          <cell r="D2705" t="str">
            <v>BAHAN :</v>
          </cell>
        </row>
        <row r="2706">
          <cell r="D2706" t="str">
            <v>G I P.BSA. B Diameter 2"</v>
          </cell>
          <cell r="F2706">
            <v>1.2</v>
          </cell>
          <cell r="G2706" t="str">
            <v>M!</v>
          </cell>
          <cell r="H2706">
            <v>40000</v>
          </cell>
          <cell r="J2706">
            <v>48000</v>
          </cell>
        </row>
        <row r="2707">
          <cell r="D2707" t="str">
            <v>Perlengkapan 35 % harga Barang</v>
          </cell>
          <cell r="F2707">
            <v>0.35</v>
          </cell>
          <cell r="G2707" t="str">
            <v>%</v>
          </cell>
          <cell r="H2707">
            <v>40000</v>
          </cell>
          <cell r="J2707">
            <v>14000</v>
          </cell>
        </row>
        <row r="2708">
          <cell r="A2708">
            <v>226</v>
          </cell>
          <cell r="I2708">
            <v>9464.4</v>
          </cell>
          <cell r="J2708">
            <v>62000</v>
          </cell>
          <cell r="K2708">
            <v>71464</v>
          </cell>
        </row>
        <row r="2709">
          <cell r="B2709">
            <v>17</v>
          </cell>
          <cell r="D2709" t="str">
            <v>1 M! PASANG PIPA GALVANIS  DIA  3"  .</v>
          </cell>
        </row>
        <row r="2710">
          <cell r="D2710" t="str">
            <v>TENAGA :</v>
          </cell>
        </row>
        <row r="2711">
          <cell r="D2711" t="str">
            <v>Tukang batu</v>
          </cell>
          <cell r="F2711">
            <v>0.18</v>
          </cell>
          <cell r="G2711" t="str">
            <v>Oh</v>
          </cell>
          <cell r="H2711">
            <v>33000</v>
          </cell>
          <cell r="I2711">
            <v>5940</v>
          </cell>
        </row>
        <row r="2712">
          <cell r="D2712" t="str">
            <v xml:space="preserve">Kepala Tukang </v>
          </cell>
          <cell r="F2712">
            <v>1.8000000000000002E-2</v>
          </cell>
          <cell r="G2712" t="str">
            <v>Oh</v>
          </cell>
          <cell r="H2712">
            <v>35750</v>
          </cell>
          <cell r="I2712">
            <v>643.50000000000011</v>
          </cell>
        </row>
        <row r="2713">
          <cell r="D2713" t="str">
            <v>Pekerja / Buruh tak terlatih</v>
          </cell>
          <cell r="F2713">
            <v>0.108</v>
          </cell>
          <cell r="G2713" t="str">
            <v>Oh</v>
          </cell>
          <cell r="H2713">
            <v>24750</v>
          </cell>
          <cell r="I2713">
            <v>2673</v>
          </cell>
        </row>
        <row r="2714">
          <cell r="D2714" t="str">
            <v>Mandor</v>
          </cell>
          <cell r="F2714">
            <v>5.4000000000000003E-3</v>
          </cell>
          <cell r="G2714" t="str">
            <v>Oh</v>
          </cell>
          <cell r="H2714">
            <v>38500</v>
          </cell>
          <cell r="I2714">
            <v>207.9</v>
          </cell>
        </row>
        <row r="2715">
          <cell r="D2715" t="str">
            <v>BAHAN :</v>
          </cell>
        </row>
        <row r="2716">
          <cell r="D2716" t="str">
            <v>G I P.BSA. B Diameter 3"</v>
          </cell>
          <cell r="F2716">
            <v>1.2</v>
          </cell>
          <cell r="G2716" t="str">
            <v>M!</v>
          </cell>
          <cell r="H2716">
            <v>63250</v>
          </cell>
          <cell r="J2716">
            <v>75900</v>
          </cell>
        </row>
        <row r="2717">
          <cell r="D2717" t="str">
            <v>Perlengkapan 35 % harga Barang</v>
          </cell>
          <cell r="F2717">
            <v>0.35</v>
          </cell>
          <cell r="G2717" t="str">
            <v>%</v>
          </cell>
          <cell r="H2717">
            <v>63250</v>
          </cell>
          <cell r="J2717">
            <v>22137.5</v>
          </cell>
        </row>
        <row r="2718">
          <cell r="A2718">
            <v>227</v>
          </cell>
          <cell r="I2718">
            <v>9464.4</v>
          </cell>
          <cell r="J2718">
            <v>98037.5</v>
          </cell>
          <cell r="K2718">
            <v>107502</v>
          </cell>
        </row>
        <row r="2719">
          <cell r="B2719">
            <v>18</v>
          </cell>
          <cell r="D2719" t="str">
            <v>1 M! PASANG PIPA GALVANIS  DIA  4"  .</v>
          </cell>
        </row>
        <row r="2720">
          <cell r="D2720" t="str">
            <v>TENAGA :</v>
          </cell>
        </row>
        <row r="2721">
          <cell r="D2721" t="str">
            <v>Tukang batu</v>
          </cell>
          <cell r="F2721">
            <v>0.22500000000000001</v>
          </cell>
          <cell r="G2721" t="str">
            <v>Oh</v>
          </cell>
          <cell r="H2721">
            <v>33000</v>
          </cell>
          <cell r="I2721">
            <v>7425</v>
          </cell>
        </row>
        <row r="2722">
          <cell r="D2722" t="str">
            <v xml:space="preserve">Kepala Tukang </v>
          </cell>
          <cell r="F2722">
            <v>2.2499999999999999E-2</v>
          </cell>
          <cell r="G2722" t="str">
            <v>Oh</v>
          </cell>
          <cell r="H2722">
            <v>35750</v>
          </cell>
          <cell r="I2722">
            <v>804.375</v>
          </cell>
        </row>
        <row r="2723">
          <cell r="D2723" t="str">
            <v>Pekerja / Buruh tak terlatih</v>
          </cell>
          <cell r="F2723">
            <v>0.13500000000000001</v>
          </cell>
          <cell r="G2723" t="str">
            <v>Oh</v>
          </cell>
          <cell r="H2723">
            <v>24750</v>
          </cell>
          <cell r="I2723">
            <v>3341.25</v>
          </cell>
        </row>
        <row r="2724">
          <cell r="D2724" t="str">
            <v>Mandor</v>
          </cell>
          <cell r="F2724">
            <v>6.7999999999999996E-3</v>
          </cell>
          <cell r="G2724" t="str">
            <v>Oh</v>
          </cell>
          <cell r="H2724">
            <v>38500</v>
          </cell>
          <cell r="I2724">
            <v>261.8</v>
          </cell>
        </row>
        <row r="2725">
          <cell r="D2725" t="str">
            <v>BAHAN :</v>
          </cell>
        </row>
        <row r="2726">
          <cell r="D2726" t="str">
            <v>G I P.BSA. B Diameter 4"</v>
          </cell>
          <cell r="F2726">
            <v>1.2</v>
          </cell>
          <cell r="G2726" t="str">
            <v>M!</v>
          </cell>
          <cell r="H2726">
            <v>83700</v>
          </cell>
          <cell r="J2726">
            <v>100440</v>
          </cell>
        </row>
        <row r="2727">
          <cell r="D2727" t="str">
            <v>Perlengkapan 35 % harga Barang</v>
          </cell>
          <cell r="F2727">
            <v>0.35</v>
          </cell>
          <cell r="G2727" t="str">
            <v>%</v>
          </cell>
          <cell r="H2727">
            <v>83700</v>
          </cell>
          <cell r="J2727">
            <v>29294.999999999996</v>
          </cell>
        </row>
        <row r="2728">
          <cell r="A2728">
            <v>228</v>
          </cell>
          <cell r="I2728">
            <v>11832.424999999999</v>
          </cell>
          <cell r="J2728">
            <v>129735</v>
          </cell>
          <cell r="K2728">
            <v>141567</v>
          </cell>
        </row>
        <row r="2729">
          <cell r="B2729">
            <v>19</v>
          </cell>
          <cell r="D2729" t="str">
            <v>1 M! PASANG PIPA  PVC TIPE AW  DIA  1/2"  .</v>
          </cell>
        </row>
        <row r="2730">
          <cell r="D2730" t="str">
            <v>TENAGA :</v>
          </cell>
        </row>
        <row r="2731">
          <cell r="D2731" t="str">
            <v>Tukang batu</v>
          </cell>
          <cell r="F2731">
            <v>0.06</v>
          </cell>
          <cell r="G2731" t="str">
            <v>Oh</v>
          </cell>
          <cell r="H2731">
            <v>33000</v>
          </cell>
          <cell r="I2731">
            <v>1980</v>
          </cell>
        </row>
        <row r="2732">
          <cell r="D2732" t="str">
            <v xml:space="preserve">Kepala Tukang </v>
          </cell>
          <cell r="F2732">
            <v>6.0000000000000001E-3</v>
          </cell>
          <cell r="G2732" t="str">
            <v>Oh</v>
          </cell>
          <cell r="H2732">
            <v>35750</v>
          </cell>
          <cell r="I2732">
            <v>214.5</v>
          </cell>
        </row>
        <row r="2733">
          <cell r="D2733" t="str">
            <v>Pekerja / Buruh tak terlatih</v>
          </cell>
          <cell r="F2733">
            <v>3.6000000000000004E-2</v>
          </cell>
          <cell r="G2733" t="str">
            <v>Oh</v>
          </cell>
          <cell r="H2733">
            <v>24750</v>
          </cell>
          <cell r="I2733">
            <v>891.00000000000011</v>
          </cell>
        </row>
        <row r="2734">
          <cell r="D2734" t="str">
            <v>Mandor</v>
          </cell>
          <cell r="F2734">
            <v>1.8000000000000002E-3</v>
          </cell>
          <cell r="G2734" t="str">
            <v>Oh</v>
          </cell>
          <cell r="H2734">
            <v>38500</v>
          </cell>
          <cell r="I2734">
            <v>69.300000000000011</v>
          </cell>
        </row>
        <row r="2735">
          <cell r="D2735" t="str">
            <v>BAHAN :</v>
          </cell>
        </row>
        <row r="2736">
          <cell r="D2736" t="str">
            <v>Pipa PVC  AW Dia 1/2 "</v>
          </cell>
          <cell r="F2736">
            <v>1.2</v>
          </cell>
          <cell r="G2736" t="str">
            <v>M!</v>
          </cell>
          <cell r="H2736">
            <v>4050</v>
          </cell>
          <cell r="J2736">
            <v>4860</v>
          </cell>
        </row>
        <row r="2737">
          <cell r="D2737" t="str">
            <v>Perlengkapan 35 % harga Barang</v>
          </cell>
          <cell r="F2737">
            <v>0.35</v>
          </cell>
          <cell r="G2737" t="str">
            <v>%</v>
          </cell>
          <cell r="H2737">
            <v>4050</v>
          </cell>
          <cell r="J2737">
            <v>1417.5</v>
          </cell>
        </row>
        <row r="2738">
          <cell r="A2738">
            <v>229</v>
          </cell>
          <cell r="I2738">
            <v>3154.8</v>
          </cell>
          <cell r="J2738">
            <v>6277.5</v>
          </cell>
          <cell r="K2738">
            <v>9432</v>
          </cell>
        </row>
        <row r="2740">
          <cell r="B2740">
            <v>20</v>
          </cell>
          <cell r="D2740" t="str">
            <v>1 M! PASANG PIPA  PVC TIPE AW  DIA  3/4"  .</v>
          </cell>
        </row>
        <row r="2741">
          <cell r="D2741" t="str">
            <v>TENAGA :</v>
          </cell>
        </row>
        <row r="2742">
          <cell r="D2742" t="str">
            <v>Tukang batu</v>
          </cell>
          <cell r="F2742">
            <v>0.06</v>
          </cell>
          <cell r="G2742" t="str">
            <v>Oh</v>
          </cell>
          <cell r="H2742">
            <v>33000</v>
          </cell>
          <cell r="I2742">
            <v>1980</v>
          </cell>
        </row>
        <row r="2743">
          <cell r="D2743" t="str">
            <v xml:space="preserve">Kepala Tukang </v>
          </cell>
          <cell r="F2743">
            <v>6.0000000000000001E-3</v>
          </cell>
          <cell r="G2743" t="str">
            <v>Oh</v>
          </cell>
          <cell r="H2743">
            <v>35750</v>
          </cell>
          <cell r="I2743">
            <v>214.5</v>
          </cell>
        </row>
        <row r="2744">
          <cell r="D2744" t="str">
            <v>Pekerja / Buruh tak terlatih</v>
          </cell>
          <cell r="F2744">
            <v>3.6000000000000004E-2</v>
          </cell>
          <cell r="G2744" t="str">
            <v>Oh</v>
          </cell>
          <cell r="H2744">
            <v>24750</v>
          </cell>
          <cell r="I2744">
            <v>891.00000000000011</v>
          </cell>
        </row>
        <row r="2745">
          <cell r="D2745" t="str">
            <v>Mandor</v>
          </cell>
          <cell r="F2745">
            <v>1.8000000000000002E-3</v>
          </cell>
          <cell r="G2745" t="str">
            <v>Oh</v>
          </cell>
          <cell r="H2745">
            <v>38500</v>
          </cell>
          <cell r="I2745">
            <v>69.300000000000011</v>
          </cell>
        </row>
        <row r="2746">
          <cell r="D2746" t="str">
            <v>BAHAN :</v>
          </cell>
        </row>
        <row r="2747">
          <cell r="D2747" t="str">
            <v>Pipa PVC  AW Dia 3/4 "</v>
          </cell>
          <cell r="F2747">
            <v>1.2</v>
          </cell>
          <cell r="G2747" t="str">
            <v>M!</v>
          </cell>
          <cell r="H2747">
            <v>5500</v>
          </cell>
          <cell r="J2747">
            <v>6600</v>
          </cell>
        </row>
        <row r="2748">
          <cell r="D2748" t="str">
            <v>Perlengkapan 35 % harga Barang</v>
          </cell>
          <cell r="F2748">
            <v>0.35</v>
          </cell>
          <cell r="G2748" t="str">
            <v>%</v>
          </cell>
          <cell r="H2748">
            <v>5500</v>
          </cell>
          <cell r="J2748">
            <v>1924.9999999999998</v>
          </cell>
        </row>
        <row r="2749">
          <cell r="A2749">
            <v>230</v>
          </cell>
          <cell r="I2749">
            <v>3154.8</v>
          </cell>
          <cell r="J2749">
            <v>8525</v>
          </cell>
          <cell r="K2749">
            <v>11680</v>
          </cell>
        </row>
        <row r="2750">
          <cell r="B2750">
            <v>21</v>
          </cell>
          <cell r="D2750" t="str">
            <v>1 M! PASANG PIPA  PVC TIPE AW  DIA  1"  .</v>
          </cell>
        </row>
        <row r="2751">
          <cell r="D2751" t="str">
            <v>TENAGA :</v>
          </cell>
        </row>
        <row r="2752">
          <cell r="D2752" t="str">
            <v>Tukang batu</v>
          </cell>
          <cell r="F2752">
            <v>0.06</v>
          </cell>
          <cell r="G2752" t="str">
            <v>Oh</v>
          </cell>
          <cell r="H2752">
            <v>33000</v>
          </cell>
          <cell r="I2752">
            <v>1980</v>
          </cell>
        </row>
        <row r="2753">
          <cell r="D2753" t="str">
            <v xml:space="preserve">Kepala Tukang </v>
          </cell>
          <cell r="F2753">
            <v>6.0000000000000001E-3</v>
          </cell>
          <cell r="G2753" t="str">
            <v>Oh</v>
          </cell>
          <cell r="H2753">
            <v>35750</v>
          </cell>
          <cell r="I2753">
            <v>214.5</v>
          </cell>
        </row>
        <row r="2754">
          <cell r="D2754" t="str">
            <v>Pekerja / Buruh tak terlatih</v>
          </cell>
          <cell r="F2754">
            <v>3.6000000000000004E-2</v>
          </cell>
          <cell r="G2754" t="str">
            <v>Oh</v>
          </cell>
          <cell r="H2754">
            <v>24750</v>
          </cell>
          <cell r="I2754">
            <v>891.00000000000011</v>
          </cell>
        </row>
        <row r="2755">
          <cell r="D2755" t="str">
            <v>Mandor</v>
          </cell>
          <cell r="F2755">
            <v>1.8000000000000002E-3</v>
          </cell>
          <cell r="G2755" t="str">
            <v>Oh</v>
          </cell>
          <cell r="H2755">
            <v>38500</v>
          </cell>
          <cell r="I2755">
            <v>69.300000000000011</v>
          </cell>
        </row>
        <row r="2756">
          <cell r="D2756" t="str">
            <v>BAHAN :</v>
          </cell>
        </row>
        <row r="2757">
          <cell r="D2757" t="str">
            <v>Pipa PVC  AW Dia 1 "</v>
          </cell>
          <cell r="F2757">
            <v>1.2</v>
          </cell>
          <cell r="G2757" t="str">
            <v>M!</v>
          </cell>
          <cell r="H2757">
            <v>5750</v>
          </cell>
          <cell r="J2757">
            <v>6900</v>
          </cell>
        </row>
        <row r="2758">
          <cell r="D2758" t="str">
            <v>Perlengkapan 35 % harga Barang</v>
          </cell>
          <cell r="F2758">
            <v>0.35</v>
          </cell>
          <cell r="G2758" t="str">
            <v>%</v>
          </cell>
          <cell r="H2758">
            <v>5750</v>
          </cell>
          <cell r="J2758">
            <v>2012.4999999999998</v>
          </cell>
        </row>
        <row r="2759">
          <cell r="A2759">
            <v>231</v>
          </cell>
          <cell r="I2759">
            <v>3154.8</v>
          </cell>
          <cell r="J2759">
            <v>8912.5</v>
          </cell>
          <cell r="K2759">
            <v>12067</v>
          </cell>
        </row>
        <row r="2760">
          <cell r="B2760">
            <v>22</v>
          </cell>
          <cell r="D2760" t="str">
            <v>1 M! PASANG PIPA  PVC TIPE AW  DIA  1.1/2"  .</v>
          </cell>
        </row>
        <row r="2761">
          <cell r="D2761" t="str">
            <v>TENAGA :</v>
          </cell>
        </row>
        <row r="2762">
          <cell r="D2762" t="str">
            <v>Tukang batu</v>
          </cell>
          <cell r="F2762">
            <v>0.06</v>
          </cell>
          <cell r="G2762" t="str">
            <v>Oh</v>
          </cell>
          <cell r="H2762">
            <v>33000</v>
          </cell>
          <cell r="I2762">
            <v>1980</v>
          </cell>
        </row>
        <row r="2763">
          <cell r="D2763" t="str">
            <v xml:space="preserve">Kepala Tukang </v>
          </cell>
          <cell r="F2763">
            <v>6.0000000000000001E-3</v>
          </cell>
          <cell r="G2763" t="str">
            <v>Oh</v>
          </cell>
          <cell r="H2763">
            <v>35750</v>
          </cell>
          <cell r="I2763">
            <v>214.5</v>
          </cell>
        </row>
        <row r="2764">
          <cell r="D2764" t="str">
            <v>Pekerja / Buruh tak terlatih</v>
          </cell>
          <cell r="F2764">
            <v>3.6000000000000004E-2</v>
          </cell>
          <cell r="G2764" t="str">
            <v>Oh</v>
          </cell>
          <cell r="H2764">
            <v>24750</v>
          </cell>
          <cell r="I2764">
            <v>891.00000000000011</v>
          </cell>
        </row>
        <row r="2765">
          <cell r="D2765" t="str">
            <v>Mandor</v>
          </cell>
          <cell r="F2765">
            <v>1.8000000000000002E-3</v>
          </cell>
          <cell r="G2765" t="str">
            <v>Oh</v>
          </cell>
          <cell r="H2765">
            <v>38500</v>
          </cell>
          <cell r="I2765">
            <v>69.300000000000011</v>
          </cell>
        </row>
        <row r="2767">
          <cell r="D2767" t="str">
            <v>BAHAN :</v>
          </cell>
        </row>
        <row r="2768">
          <cell r="D2768" t="str">
            <v>Pipa PVC  AW Dia 1,5 "</v>
          </cell>
          <cell r="F2768">
            <v>1.2</v>
          </cell>
          <cell r="G2768" t="str">
            <v>M!</v>
          </cell>
          <cell r="H2768">
            <v>10650</v>
          </cell>
          <cell r="J2768">
            <v>12780</v>
          </cell>
        </row>
        <row r="2769">
          <cell r="D2769" t="str">
            <v>Perlengkapan 35 % harga Barang</v>
          </cell>
          <cell r="F2769">
            <v>0.35</v>
          </cell>
          <cell r="G2769" t="str">
            <v>%</v>
          </cell>
          <cell r="H2769">
            <v>10650</v>
          </cell>
          <cell r="J2769">
            <v>3727.4999999999995</v>
          </cell>
        </row>
        <row r="2770">
          <cell r="A2770">
            <v>232</v>
          </cell>
          <cell r="I2770">
            <v>3154.8</v>
          </cell>
          <cell r="J2770">
            <v>16507.5</v>
          </cell>
          <cell r="K2770">
            <v>19662</v>
          </cell>
        </row>
        <row r="2771">
          <cell r="B2771">
            <v>23</v>
          </cell>
          <cell r="D2771" t="str">
            <v>1 M! PASANG PIPA  PVC TIPE AW  DIA  2"  .</v>
          </cell>
        </row>
        <row r="2772">
          <cell r="D2772" t="str">
            <v>TENAGA :</v>
          </cell>
        </row>
        <row r="2773">
          <cell r="D2773" t="str">
            <v>Tukang batu</v>
          </cell>
          <cell r="F2773">
            <v>0.09</v>
          </cell>
          <cell r="G2773" t="str">
            <v>Oh</v>
          </cell>
          <cell r="H2773">
            <v>33000</v>
          </cell>
          <cell r="I2773">
            <v>2970</v>
          </cell>
        </row>
        <row r="2774">
          <cell r="D2774" t="str">
            <v xml:space="preserve">Kepala Tukang </v>
          </cell>
          <cell r="F2774">
            <v>9.0000000000000011E-3</v>
          </cell>
          <cell r="G2774" t="str">
            <v>Oh</v>
          </cell>
          <cell r="H2774">
            <v>35750</v>
          </cell>
          <cell r="I2774">
            <v>321.75000000000006</v>
          </cell>
        </row>
        <row r="2775">
          <cell r="D2775" t="str">
            <v>Pekerja / Buruh tak terlatih</v>
          </cell>
          <cell r="F2775">
            <v>5.3999999999999999E-2</v>
          </cell>
          <cell r="G2775" t="str">
            <v>Oh</v>
          </cell>
          <cell r="H2775">
            <v>24750</v>
          </cell>
          <cell r="I2775">
            <v>1336.5</v>
          </cell>
        </row>
        <row r="2776">
          <cell r="D2776" t="str">
            <v>Mandor</v>
          </cell>
          <cell r="F2776">
            <v>2.7000000000000001E-3</v>
          </cell>
          <cell r="G2776" t="str">
            <v>Oh</v>
          </cell>
          <cell r="H2776">
            <v>38500</v>
          </cell>
          <cell r="I2776">
            <v>103.95</v>
          </cell>
        </row>
        <row r="2778">
          <cell r="D2778" t="str">
            <v>BAHAN :</v>
          </cell>
        </row>
        <row r="2779">
          <cell r="D2779" t="str">
            <v>Pipa PVC  AW Dia 2 "</v>
          </cell>
          <cell r="F2779">
            <v>1.2</v>
          </cell>
          <cell r="G2779" t="str">
            <v>M!</v>
          </cell>
          <cell r="H2779">
            <v>15500</v>
          </cell>
          <cell r="J2779">
            <v>18600</v>
          </cell>
        </row>
        <row r="2780">
          <cell r="D2780" t="str">
            <v>Perlengkapan 35 % harga Barang</v>
          </cell>
          <cell r="F2780">
            <v>0.35</v>
          </cell>
          <cell r="G2780" t="str">
            <v>%</v>
          </cell>
          <cell r="H2780">
            <v>15500</v>
          </cell>
          <cell r="J2780">
            <v>5425</v>
          </cell>
        </row>
        <row r="2781">
          <cell r="A2781">
            <v>233</v>
          </cell>
          <cell r="I2781">
            <v>4732.2</v>
          </cell>
          <cell r="J2781">
            <v>24025</v>
          </cell>
          <cell r="K2781">
            <v>28757</v>
          </cell>
        </row>
        <row r="2782">
          <cell r="B2782">
            <v>24</v>
          </cell>
          <cell r="D2782" t="str">
            <v>1 M! PASANG PIPA  PVC TIPE AW  DIA  3"  .</v>
          </cell>
        </row>
        <row r="2783">
          <cell r="D2783" t="str">
            <v>TENAGA :</v>
          </cell>
        </row>
        <row r="2784">
          <cell r="D2784" t="str">
            <v>Tukang batu</v>
          </cell>
          <cell r="F2784">
            <v>0.13500000000000001</v>
          </cell>
          <cell r="G2784" t="str">
            <v>Oh</v>
          </cell>
          <cell r="H2784">
            <v>33000</v>
          </cell>
          <cell r="I2784">
            <v>4455</v>
          </cell>
        </row>
        <row r="2785">
          <cell r="D2785" t="str">
            <v xml:space="preserve">Kepala Tukang </v>
          </cell>
          <cell r="F2785">
            <v>1.35E-2</v>
          </cell>
          <cell r="G2785" t="str">
            <v>Oh</v>
          </cell>
          <cell r="H2785">
            <v>35750</v>
          </cell>
          <cell r="I2785">
            <v>482.625</v>
          </cell>
        </row>
        <row r="2786">
          <cell r="D2786" t="str">
            <v>Pekerja / Buruh tak terlatih</v>
          </cell>
          <cell r="F2786">
            <v>8.1000000000000003E-2</v>
          </cell>
          <cell r="G2786" t="str">
            <v>Oh</v>
          </cell>
          <cell r="H2786">
            <v>24750</v>
          </cell>
          <cell r="I2786">
            <v>2004.75</v>
          </cell>
        </row>
        <row r="2787">
          <cell r="D2787" t="str">
            <v>Mandor</v>
          </cell>
          <cell r="F2787">
            <v>4.1000000000000003E-3</v>
          </cell>
          <cell r="G2787" t="str">
            <v>Oh</v>
          </cell>
          <cell r="H2787">
            <v>38500</v>
          </cell>
          <cell r="I2787">
            <v>157.85000000000002</v>
          </cell>
        </row>
        <row r="2788">
          <cell r="D2788" t="str">
            <v>BAHAN :</v>
          </cell>
        </row>
        <row r="2789">
          <cell r="D2789" t="str">
            <v>Pipa PVC  AW Dia 3 "</v>
          </cell>
          <cell r="F2789">
            <v>1.2</v>
          </cell>
          <cell r="G2789" t="str">
            <v>M!</v>
          </cell>
          <cell r="H2789">
            <v>28300</v>
          </cell>
          <cell r="J2789">
            <v>33960</v>
          </cell>
        </row>
        <row r="2790">
          <cell r="D2790" t="str">
            <v>Perlengkapan 35 % harga Barang</v>
          </cell>
          <cell r="F2790">
            <v>0.35</v>
          </cell>
          <cell r="G2790" t="str">
            <v>%</v>
          </cell>
          <cell r="H2790">
            <v>28300</v>
          </cell>
          <cell r="J2790">
            <v>9905</v>
          </cell>
        </row>
        <row r="2791">
          <cell r="A2791">
            <v>234</v>
          </cell>
          <cell r="I2791">
            <v>7100.2250000000004</v>
          </cell>
          <cell r="J2791">
            <v>43865</v>
          </cell>
          <cell r="K2791">
            <v>50965</v>
          </cell>
        </row>
        <row r="2792">
          <cell r="B2792">
            <v>25</v>
          </cell>
          <cell r="D2792" t="str">
            <v>1 M! PASANG PIPA  PVC TIPE AW  DIA  4"  .</v>
          </cell>
        </row>
        <row r="2793">
          <cell r="D2793" t="str">
            <v>TENAGA :</v>
          </cell>
        </row>
        <row r="2794">
          <cell r="D2794" t="str">
            <v>Tukang batu</v>
          </cell>
          <cell r="F2794">
            <v>0.13500000000000001</v>
          </cell>
          <cell r="G2794" t="str">
            <v>Oh</v>
          </cell>
          <cell r="H2794">
            <v>33000</v>
          </cell>
          <cell r="I2794">
            <v>4455</v>
          </cell>
        </row>
        <row r="2795">
          <cell r="D2795" t="str">
            <v xml:space="preserve">Kepala Tukang </v>
          </cell>
          <cell r="F2795">
            <v>1.35E-2</v>
          </cell>
          <cell r="G2795" t="str">
            <v>Oh</v>
          </cell>
          <cell r="H2795">
            <v>35750</v>
          </cell>
          <cell r="I2795">
            <v>482.625</v>
          </cell>
        </row>
        <row r="2796">
          <cell r="D2796" t="str">
            <v>Pekerja / Buruh tak terlatih</v>
          </cell>
          <cell r="F2796">
            <v>8.1000000000000003E-2</v>
          </cell>
          <cell r="G2796" t="str">
            <v>Oh</v>
          </cell>
          <cell r="H2796">
            <v>24750</v>
          </cell>
          <cell r="I2796">
            <v>2004.75</v>
          </cell>
        </row>
        <row r="2797">
          <cell r="D2797" t="str">
            <v>Mandor</v>
          </cell>
          <cell r="F2797">
            <v>4.1000000000000003E-3</v>
          </cell>
          <cell r="G2797" t="str">
            <v>Oh</v>
          </cell>
          <cell r="H2797">
            <v>38500</v>
          </cell>
          <cell r="I2797">
            <v>157.85000000000002</v>
          </cell>
        </row>
        <row r="2799">
          <cell r="D2799" t="str">
            <v>BAHAN :</v>
          </cell>
        </row>
        <row r="2800">
          <cell r="D2800" t="str">
            <v>Pipa PVC  AW Dia 4 "</v>
          </cell>
          <cell r="F2800">
            <v>1.2</v>
          </cell>
          <cell r="G2800" t="str">
            <v>M!</v>
          </cell>
          <cell r="H2800">
            <v>42450</v>
          </cell>
          <cell r="J2800">
            <v>50940</v>
          </cell>
        </row>
        <row r="2801">
          <cell r="D2801" t="str">
            <v>Perlengkapan 35 % harga Barang</v>
          </cell>
          <cell r="F2801">
            <v>0.35</v>
          </cell>
          <cell r="G2801" t="str">
            <v>%</v>
          </cell>
          <cell r="H2801">
            <v>42450</v>
          </cell>
          <cell r="J2801">
            <v>14857.499999999998</v>
          </cell>
        </row>
        <row r="2802">
          <cell r="A2802">
            <v>235</v>
          </cell>
          <cell r="I2802">
            <v>7100.2250000000004</v>
          </cell>
          <cell r="J2802">
            <v>65797.5</v>
          </cell>
          <cell r="K2802">
            <v>72898</v>
          </cell>
        </row>
        <row r="2804">
          <cell r="B2804">
            <v>26</v>
          </cell>
          <cell r="D2804" t="str">
            <v>1 BH PASANG BAK CUCI STAINLES STEEL .</v>
          </cell>
        </row>
        <row r="2805">
          <cell r="D2805" t="str">
            <v>TENAGA :</v>
          </cell>
        </row>
        <row r="2806">
          <cell r="D2806" t="str">
            <v>Tukang batu</v>
          </cell>
          <cell r="F2806">
            <v>0.3</v>
          </cell>
          <cell r="G2806" t="str">
            <v>Oh</v>
          </cell>
          <cell r="H2806">
            <v>33000</v>
          </cell>
          <cell r="I2806">
            <v>9900</v>
          </cell>
        </row>
        <row r="2807">
          <cell r="D2807" t="str">
            <v xml:space="preserve">Kepala Tukang </v>
          </cell>
          <cell r="F2807">
            <v>0.03</v>
          </cell>
          <cell r="G2807" t="str">
            <v>Oh</v>
          </cell>
          <cell r="H2807">
            <v>35750</v>
          </cell>
          <cell r="I2807">
            <v>1072.5</v>
          </cell>
        </row>
        <row r="2808">
          <cell r="D2808" t="str">
            <v>Pekerja / Buruh tak terlatih</v>
          </cell>
          <cell r="F2808">
            <v>0.03</v>
          </cell>
          <cell r="G2808" t="str">
            <v>Oh</v>
          </cell>
          <cell r="H2808">
            <v>24750</v>
          </cell>
          <cell r="I2808">
            <v>742.5</v>
          </cell>
        </row>
        <row r="2809">
          <cell r="D2809" t="str">
            <v>Mandor</v>
          </cell>
          <cell r="F2809">
            <v>1.5E-3</v>
          </cell>
          <cell r="G2809" t="str">
            <v>Oh</v>
          </cell>
          <cell r="H2809">
            <v>38500</v>
          </cell>
          <cell r="I2809">
            <v>57.75</v>
          </cell>
        </row>
        <row r="2811">
          <cell r="D2811" t="str">
            <v>BAHAN :</v>
          </cell>
        </row>
        <row r="2812">
          <cell r="D2812" t="str">
            <v>Bak Cuci Stenlis</v>
          </cell>
          <cell r="F2812">
            <v>1</v>
          </cell>
          <cell r="G2812" t="str">
            <v>Bh</v>
          </cell>
          <cell r="H2812">
            <v>260000</v>
          </cell>
          <cell r="J2812">
            <v>260000</v>
          </cell>
        </row>
        <row r="2813">
          <cell r="D2813" t="str">
            <v>Water drain + Asesoris</v>
          </cell>
          <cell r="F2813">
            <v>0.35</v>
          </cell>
          <cell r="G2813" t="str">
            <v>%</v>
          </cell>
          <cell r="H2813">
            <v>260000</v>
          </cell>
          <cell r="J2813">
            <v>91000</v>
          </cell>
        </row>
        <row r="2814">
          <cell r="A2814">
            <v>236</v>
          </cell>
          <cell r="I2814">
            <v>11772.75</v>
          </cell>
          <cell r="J2814">
            <v>351000</v>
          </cell>
          <cell r="K2814">
            <v>362773</v>
          </cell>
        </row>
        <row r="2815">
          <cell r="B2815">
            <v>27</v>
          </cell>
          <cell r="D2815" t="str">
            <v>1 BH PASANG BAK CUCI  PIRING TRASO.</v>
          </cell>
        </row>
        <row r="2816">
          <cell r="D2816" t="str">
            <v>TENAGA :</v>
          </cell>
        </row>
        <row r="2817">
          <cell r="D2817" t="str">
            <v>Tukang batu</v>
          </cell>
          <cell r="F2817">
            <v>0.5</v>
          </cell>
          <cell r="G2817" t="str">
            <v>Oh</v>
          </cell>
          <cell r="H2817">
            <v>33000</v>
          </cell>
          <cell r="I2817">
            <v>16500</v>
          </cell>
        </row>
        <row r="2818">
          <cell r="D2818" t="str">
            <v xml:space="preserve">Kepala Tukang </v>
          </cell>
          <cell r="F2818">
            <v>0.05</v>
          </cell>
          <cell r="G2818" t="str">
            <v>Oh</v>
          </cell>
          <cell r="H2818">
            <v>35750</v>
          </cell>
          <cell r="I2818">
            <v>1787.5</v>
          </cell>
        </row>
        <row r="2819">
          <cell r="D2819" t="str">
            <v>Pekerja / Buruh tak terlatih</v>
          </cell>
          <cell r="F2819">
            <v>0.05</v>
          </cell>
          <cell r="G2819" t="str">
            <v>Oh</v>
          </cell>
          <cell r="H2819">
            <v>24750</v>
          </cell>
          <cell r="I2819">
            <v>1237.5</v>
          </cell>
        </row>
        <row r="2820">
          <cell r="D2820" t="str">
            <v>Mandor</v>
          </cell>
          <cell r="F2820">
            <v>2.5000000000000001E-3</v>
          </cell>
          <cell r="G2820" t="str">
            <v>Oh</v>
          </cell>
          <cell r="H2820">
            <v>38500</v>
          </cell>
          <cell r="I2820">
            <v>96.25</v>
          </cell>
        </row>
        <row r="2822">
          <cell r="D2822" t="str">
            <v>BAHAN :</v>
          </cell>
        </row>
        <row r="2823">
          <cell r="D2823" t="str">
            <v>Bak  cuci  traso</v>
          </cell>
          <cell r="F2823">
            <v>1</v>
          </cell>
          <cell r="G2823" t="str">
            <v>Bh</v>
          </cell>
          <cell r="H2823">
            <v>150000</v>
          </cell>
          <cell r="J2823">
            <v>150000</v>
          </cell>
        </row>
        <row r="2824">
          <cell r="D2824" t="str">
            <v>Water drain + asesoris</v>
          </cell>
          <cell r="F2824">
            <v>0.35</v>
          </cell>
          <cell r="G2824" t="str">
            <v>%</v>
          </cell>
          <cell r="H2824">
            <v>150000</v>
          </cell>
          <cell r="J2824">
            <v>52500</v>
          </cell>
        </row>
        <row r="2825">
          <cell r="D2825" t="str">
            <v>PC / Portland cement</v>
          </cell>
          <cell r="F2825">
            <v>20</v>
          </cell>
          <cell r="G2825" t="str">
            <v>Kg</v>
          </cell>
          <cell r="H2825">
            <v>850</v>
          </cell>
          <cell r="J2825">
            <v>17000</v>
          </cell>
        </row>
        <row r="2826">
          <cell r="D2826" t="str">
            <v xml:space="preserve">Pasir pasang / beton </v>
          </cell>
          <cell r="F2826">
            <v>0.05</v>
          </cell>
          <cell r="G2826" t="str">
            <v>M3</v>
          </cell>
          <cell r="H2826">
            <v>120000</v>
          </cell>
          <cell r="J2826">
            <v>6000</v>
          </cell>
        </row>
        <row r="2828">
          <cell r="A2828">
            <v>237</v>
          </cell>
          <cell r="I2828">
            <v>19621.25</v>
          </cell>
          <cell r="J2828">
            <v>225500</v>
          </cell>
          <cell r="K2828">
            <v>245121</v>
          </cell>
        </row>
        <row r="2829">
          <cell r="B2829">
            <v>28</v>
          </cell>
          <cell r="D2829" t="str">
            <v>1 BH PASANG  KRAN  DIA 1/2 " - 3/4"</v>
          </cell>
        </row>
        <row r="2830">
          <cell r="D2830" t="str">
            <v>TENAGA</v>
          </cell>
        </row>
        <row r="2831">
          <cell r="D2831" t="str">
            <v>Tukang batu</v>
          </cell>
          <cell r="F2831">
            <v>0.1</v>
          </cell>
          <cell r="G2831" t="str">
            <v>Oh</v>
          </cell>
          <cell r="H2831">
            <v>33000</v>
          </cell>
          <cell r="I2831">
            <v>3300</v>
          </cell>
        </row>
        <row r="2832">
          <cell r="D2832" t="str">
            <v xml:space="preserve">Kepala Tukang </v>
          </cell>
          <cell r="F2832">
            <v>0.01</v>
          </cell>
          <cell r="G2832" t="str">
            <v>Oh</v>
          </cell>
          <cell r="H2832">
            <v>35750</v>
          </cell>
          <cell r="I2832">
            <v>357.5</v>
          </cell>
        </row>
        <row r="2833">
          <cell r="D2833" t="str">
            <v>Pekerja / Buruh tak terlatih</v>
          </cell>
          <cell r="F2833">
            <v>0.01</v>
          </cell>
          <cell r="G2833" t="str">
            <v>Oh</v>
          </cell>
          <cell r="H2833">
            <v>24750</v>
          </cell>
          <cell r="I2833">
            <v>247.5</v>
          </cell>
        </row>
        <row r="2834">
          <cell r="D2834" t="str">
            <v>Mandor</v>
          </cell>
          <cell r="F2834">
            <v>5.0000000000000001E-3</v>
          </cell>
          <cell r="G2834" t="str">
            <v>Oh</v>
          </cell>
          <cell r="H2834">
            <v>38500</v>
          </cell>
          <cell r="I2834">
            <v>192.5</v>
          </cell>
        </row>
        <row r="2836">
          <cell r="D2836" t="str">
            <v>BAHAN :</v>
          </cell>
        </row>
        <row r="2837">
          <cell r="D2837" t="str">
            <v>Kran Dia  1/2 "</v>
          </cell>
          <cell r="F2837">
            <v>1</v>
          </cell>
          <cell r="G2837" t="str">
            <v>Bh</v>
          </cell>
          <cell r="H2837">
            <v>15800</v>
          </cell>
          <cell r="J2837">
            <v>15800</v>
          </cell>
        </row>
        <row r="2838">
          <cell r="D2838" t="str">
            <v>Seal Tape</v>
          </cell>
          <cell r="F2838">
            <v>2.5000000000000001E-2</v>
          </cell>
          <cell r="G2838" t="str">
            <v>Bh</v>
          </cell>
          <cell r="H2838">
            <v>2650</v>
          </cell>
          <cell r="J2838">
            <v>66.25</v>
          </cell>
        </row>
        <row r="2839">
          <cell r="A2839">
            <v>238</v>
          </cell>
          <cell r="I2839">
            <v>4097.5</v>
          </cell>
          <cell r="J2839">
            <v>15866.25</v>
          </cell>
          <cell r="K2839">
            <v>19964</v>
          </cell>
        </row>
        <row r="2840">
          <cell r="B2840">
            <v>29</v>
          </cell>
          <cell r="D2840" t="str">
            <v>1 BH PASANG  FLOOR DRAIN .</v>
          </cell>
        </row>
        <row r="2841">
          <cell r="D2841" t="str">
            <v>TENAGA</v>
          </cell>
        </row>
        <row r="2842">
          <cell r="D2842" t="str">
            <v>Tukang batu</v>
          </cell>
          <cell r="F2842">
            <v>0.1</v>
          </cell>
          <cell r="G2842" t="str">
            <v>Oh</v>
          </cell>
          <cell r="H2842">
            <v>33000</v>
          </cell>
          <cell r="I2842">
            <v>3300</v>
          </cell>
        </row>
        <row r="2843">
          <cell r="D2843" t="str">
            <v xml:space="preserve">Kepala Tukang </v>
          </cell>
          <cell r="F2843">
            <v>0.01</v>
          </cell>
          <cell r="G2843" t="str">
            <v>Oh</v>
          </cell>
          <cell r="H2843">
            <v>35750</v>
          </cell>
          <cell r="I2843">
            <v>357.5</v>
          </cell>
        </row>
        <row r="2844">
          <cell r="D2844" t="str">
            <v>Pekerja / Buruh tak terlatih</v>
          </cell>
          <cell r="F2844">
            <v>0.01</v>
          </cell>
          <cell r="G2844" t="str">
            <v>Oh</v>
          </cell>
          <cell r="H2844">
            <v>24750</v>
          </cell>
          <cell r="I2844">
            <v>247.5</v>
          </cell>
        </row>
        <row r="2845">
          <cell r="D2845" t="str">
            <v>Mandor</v>
          </cell>
          <cell r="F2845">
            <v>5.0000000000000001E-3</v>
          </cell>
          <cell r="G2845" t="str">
            <v>Oh</v>
          </cell>
          <cell r="H2845">
            <v>38500</v>
          </cell>
          <cell r="I2845">
            <v>192.5</v>
          </cell>
        </row>
        <row r="2847">
          <cell r="D2847" t="str">
            <v>BAHAN :</v>
          </cell>
        </row>
        <row r="2848">
          <cell r="D2848" t="str">
            <v>Pipa kurasan plastik</v>
          </cell>
          <cell r="F2848">
            <v>1</v>
          </cell>
          <cell r="G2848" t="str">
            <v>Bh</v>
          </cell>
          <cell r="H2848">
            <v>5000</v>
          </cell>
          <cell r="J2848">
            <v>5000</v>
          </cell>
        </row>
        <row r="2849">
          <cell r="A2849">
            <v>239</v>
          </cell>
          <cell r="I2849">
            <v>4097.5</v>
          </cell>
          <cell r="J2849">
            <v>5000</v>
          </cell>
          <cell r="K2849">
            <v>9098</v>
          </cell>
        </row>
        <row r="2850">
          <cell r="B2850">
            <v>30</v>
          </cell>
          <cell r="D2850" t="str">
            <v>1 BH PASANG  BAK  MANDI  TERASO VOLUME  0.30 M3</v>
          </cell>
        </row>
        <row r="2851">
          <cell r="D2851" t="str">
            <v>TENAGA</v>
          </cell>
        </row>
        <row r="2852">
          <cell r="D2852" t="str">
            <v>Tukang batu</v>
          </cell>
          <cell r="F2852">
            <v>0.75</v>
          </cell>
          <cell r="G2852" t="str">
            <v>Oh</v>
          </cell>
          <cell r="H2852">
            <v>33000</v>
          </cell>
          <cell r="I2852">
            <v>24750</v>
          </cell>
        </row>
        <row r="2853">
          <cell r="D2853" t="str">
            <v xml:space="preserve">Kepala Tukang </v>
          </cell>
          <cell r="F2853">
            <v>7.0000000000000007E-2</v>
          </cell>
          <cell r="G2853" t="str">
            <v>Oh</v>
          </cell>
          <cell r="H2853">
            <v>35750</v>
          </cell>
          <cell r="I2853">
            <v>2502.5000000000005</v>
          </cell>
        </row>
        <row r="2854">
          <cell r="D2854" t="str">
            <v>Pekerja / Buruh tak terlatih</v>
          </cell>
          <cell r="F2854">
            <v>2.1</v>
          </cell>
          <cell r="G2854" t="str">
            <v>Oh</v>
          </cell>
          <cell r="H2854">
            <v>24750</v>
          </cell>
          <cell r="I2854">
            <v>51975</v>
          </cell>
        </row>
        <row r="2855">
          <cell r="D2855" t="str">
            <v>Mandor</v>
          </cell>
          <cell r="F2855">
            <v>0.11</v>
          </cell>
          <cell r="G2855" t="str">
            <v>Oh</v>
          </cell>
          <cell r="H2855">
            <v>38500</v>
          </cell>
          <cell r="I2855">
            <v>4235</v>
          </cell>
        </row>
        <row r="2857">
          <cell r="D2857" t="str">
            <v>BAHAN</v>
          </cell>
        </row>
        <row r="2858">
          <cell r="D2858" t="str">
            <v>Bak Mandi teraso</v>
          </cell>
          <cell r="F2858">
            <v>1</v>
          </cell>
          <cell r="G2858" t="str">
            <v>Bh</v>
          </cell>
          <cell r="H2858">
            <v>90000</v>
          </cell>
          <cell r="J2858">
            <v>90000</v>
          </cell>
        </row>
        <row r="2859">
          <cell r="D2859" t="str">
            <v>PC / Portland cement</v>
          </cell>
          <cell r="F2859">
            <v>6</v>
          </cell>
          <cell r="G2859" t="str">
            <v>Kg</v>
          </cell>
          <cell r="H2859">
            <v>850</v>
          </cell>
          <cell r="J2859">
            <v>5100</v>
          </cell>
        </row>
        <row r="2860">
          <cell r="D2860" t="str">
            <v xml:space="preserve">Pasir pasang / beton </v>
          </cell>
          <cell r="F2860">
            <v>0.01</v>
          </cell>
          <cell r="G2860" t="str">
            <v>M3</v>
          </cell>
          <cell r="H2860">
            <v>120000</v>
          </cell>
          <cell r="J2860">
            <v>1200</v>
          </cell>
        </row>
        <row r="2861">
          <cell r="A2861">
            <v>240</v>
          </cell>
          <cell r="I2861">
            <v>83462.5</v>
          </cell>
          <cell r="J2861">
            <v>96300</v>
          </cell>
          <cell r="K2861">
            <v>179763</v>
          </cell>
        </row>
        <row r="2862">
          <cell r="B2862">
            <v>31</v>
          </cell>
          <cell r="D2862" t="str">
            <v>1 M' PAS. BUIS BETON  SAL. AIR LIMBAH 1/2 LINGKARAN  DIA   20 Cm</v>
          </cell>
        </row>
        <row r="2863">
          <cell r="D2863" t="str">
            <v>TENAGA :</v>
          </cell>
        </row>
        <row r="2864">
          <cell r="D2864" t="str">
            <v>Tukang batu</v>
          </cell>
          <cell r="F2864">
            <v>7.0000000000000007E-2</v>
          </cell>
          <cell r="G2864" t="str">
            <v>Oh</v>
          </cell>
          <cell r="H2864">
            <v>33000</v>
          </cell>
          <cell r="I2864">
            <v>2310</v>
          </cell>
        </row>
        <row r="2865">
          <cell r="D2865" t="str">
            <v xml:space="preserve">Kepala Tukang </v>
          </cell>
          <cell r="F2865">
            <v>7.0000000000000001E-3</v>
          </cell>
          <cell r="G2865" t="str">
            <v>Oh</v>
          </cell>
          <cell r="H2865">
            <v>35750</v>
          </cell>
          <cell r="I2865">
            <v>250.25</v>
          </cell>
        </row>
        <row r="2866">
          <cell r="D2866" t="str">
            <v>Pekerja / Buruh tak terlatih</v>
          </cell>
          <cell r="F2866">
            <v>0.14000000000000001</v>
          </cell>
          <cell r="G2866" t="str">
            <v>Oh</v>
          </cell>
          <cell r="H2866">
            <v>24750</v>
          </cell>
          <cell r="I2866">
            <v>3465.0000000000005</v>
          </cell>
        </row>
        <row r="2867">
          <cell r="D2867" t="str">
            <v>Mandor</v>
          </cell>
          <cell r="F2867">
            <v>7.0000000000000001E-3</v>
          </cell>
          <cell r="G2867" t="str">
            <v>Oh</v>
          </cell>
          <cell r="H2867">
            <v>38500</v>
          </cell>
          <cell r="I2867">
            <v>269.5</v>
          </cell>
        </row>
        <row r="2869">
          <cell r="D2869" t="str">
            <v>BAHAN :</v>
          </cell>
        </row>
        <row r="2870">
          <cell r="D2870" t="str">
            <v>Buis Beton 1/2 Dia  20 Cm</v>
          </cell>
          <cell r="F2870">
            <v>1.1000000000000001</v>
          </cell>
          <cell r="G2870" t="str">
            <v>M!</v>
          </cell>
          <cell r="H2870">
            <v>17000</v>
          </cell>
          <cell r="J2870">
            <v>18700</v>
          </cell>
        </row>
        <row r="2871">
          <cell r="D2871" t="str">
            <v>Batu Bata / Merah</v>
          </cell>
          <cell r="F2871">
            <v>7</v>
          </cell>
          <cell r="G2871" t="str">
            <v>Bj</v>
          </cell>
          <cell r="H2871">
            <v>330</v>
          </cell>
          <cell r="J2871">
            <v>2310</v>
          </cell>
        </row>
        <row r="2872">
          <cell r="D2872" t="str">
            <v>PC / Portland cement</v>
          </cell>
          <cell r="F2872">
            <v>1.96</v>
          </cell>
          <cell r="G2872" t="str">
            <v>Kg</v>
          </cell>
          <cell r="H2872">
            <v>850</v>
          </cell>
          <cell r="J2872">
            <v>1666</v>
          </cell>
        </row>
        <row r="2873">
          <cell r="D2873" t="str">
            <v xml:space="preserve">Pasir pasang / beton </v>
          </cell>
          <cell r="F2873">
            <v>2.8000000000000001E-2</v>
          </cell>
          <cell r="G2873" t="str">
            <v>M3</v>
          </cell>
          <cell r="H2873">
            <v>120000</v>
          </cell>
          <cell r="J2873">
            <v>3360</v>
          </cell>
        </row>
        <row r="2874">
          <cell r="D2874" t="str">
            <v>Pasir Urug</v>
          </cell>
          <cell r="F2874">
            <v>1.2E-2</v>
          </cell>
          <cell r="G2874" t="str">
            <v>M3</v>
          </cell>
          <cell r="H2874">
            <v>60000</v>
          </cell>
          <cell r="J2874">
            <v>720</v>
          </cell>
        </row>
        <row r="2875">
          <cell r="A2875">
            <v>241</v>
          </cell>
          <cell r="E2875" t="str">
            <v>Upah  diambil  50 %</v>
          </cell>
          <cell r="I2875">
            <v>3147.375</v>
          </cell>
          <cell r="J2875">
            <v>26756</v>
          </cell>
          <cell r="K2875">
            <v>29903</v>
          </cell>
        </row>
        <row r="2877">
          <cell r="B2877" t="str">
            <v>XVI.</v>
          </cell>
          <cell r="D2877" t="str">
            <v>PEKERJAAN  BESI DAN ALUMINIUM :</v>
          </cell>
        </row>
        <row r="2879">
          <cell r="B2879">
            <v>1</v>
          </cell>
          <cell r="D2879" t="str">
            <v xml:space="preserve">1 KG  PEBRIKASI DAN PASANG RANGKA ATAP BAJA  </v>
          </cell>
        </row>
        <row r="2880">
          <cell r="D2880" t="str">
            <v>TENAGA</v>
          </cell>
        </row>
        <row r="2881">
          <cell r="D2881" t="str">
            <v>Tukang besi</v>
          </cell>
          <cell r="F2881">
            <v>6.0000000000000001E-3</v>
          </cell>
          <cell r="G2881" t="str">
            <v>Oh</v>
          </cell>
          <cell r="H2881">
            <v>33000</v>
          </cell>
          <cell r="I2881">
            <v>198</v>
          </cell>
        </row>
        <row r="2882">
          <cell r="D2882" t="str">
            <v xml:space="preserve">Kepala Tukang </v>
          </cell>
          <cell r="F2882">
            <v>6.0000000000000001E-3</v>
          </cell>
          <cell r="G2882" t="str">
            <v>Oh</v>
          </cell>
          <cell r="H2882">
            <v>35750</v>
          </cell>
          <cell r="I2882">
            <v>214.5</v>
          </cell>
        </row>
        <row r="2883">
          <cell r="D2883" t="str">
            <v>Pekerja / Buruh tak terlatih</v>
          </cell>
          <cell r="F2883">
            <v>0.06</v>
          </cell>
          <cell r="G2883" t="str">
            <v>Oh</v>
          </cell>
          <cell r="H2883">
            <v>24750</v>
          </cell>
          <cell r="I2883">
            <v>1485</v>
          </cell>
        </row>
        <row r="2884">
          <cell r="D2884" t="str">
            <v>Mandor</v>
          </cell>
          <cell r="F2884">
            <v>2.9999999999999997E-4</v>
          </cell>
          <cell r="G2884" t="str">
            <v>Oh</v>
          </cell>
          <cell r="H2884">
            <v>38500</v>
          </cell>
          <cell r="I2884">
            <v>11.549999999999999</v>
          </cell>
        </row>
        <row r="2886">
          <cell r="D2886" t="str">
            <v>BAHAN :</v>
          </cell>
        </row>
        <row r="2887">
          <cell r="D2887" t="str">
            <v>Baja Profil</v>
          </cell>
          <cell r="F2887">
            <v>1.1000000000000001</v>
          </cell>
          <cell r="G2887" t="str">
            <v>Kg</v>
          </cell>
          <cell r="H2887">
            <v>10500</v>
          </cell>
          <cell r="J2887">
            <v>11550.000000000002</v>
          </cell>
        </row>
        <row r="2888">
          <cell r="D2888" t="str">
            <v>Elektroda  20% x harga bahan</v>
          </cell>
          <cell r="F2888">
            <v>0.2</v>
          </cell>
          <cell r="G2888" t="str">
            <v>%</v>
          </cell>
          <cell r="H2888">
            <v>10500</v>
          </cell>
          <cell r="J2888">
            <v>2100</v>
          </cell>
        </row>
        <row r="2889">
          <cell r="A2889">
            <v>242</v>
          </cell>
          <cell r="I2889">
            <v>1909.05</v>
          </cell>
          <cell r="J2889">
            <v>13650.000000000002</v>
          </cell>
          <cell r="K2889">
            <v>15559</v>
          </cell>
        </row>
        <row r="2890">
          <cell r="B2890">
            <v>2</v>
          </cell>
          <cell r="D2890" t="str">
            <v xml:space="preserve">1 M2  PASANG  PINTU  BESI  BAJA  </v>
          </cell>
        </row>
        <row r="2891">
          <cell r="D2891" t="str">
            <v>TENAGA</v>
          </cell>
        </row>
        <row r="2892">
          <cell r="D2892" t="str">
            <v>Tukang besi</v>
          </cell>
          <cell r="F2892">
            <v>0.65</v>
          </cell>
          <cell r="G2892" t="str">
            <v>Oh</v>
          </cell>
          <cell r="H2892">
            <v>33000</v>
          </cell>
          <cell r="I2892">
            <v>21450</v>
          </cell>
        </row>
        <row r="2893">
          <cell r="D2893" t="str">
            <v xml:space="preserve">Kepala Tukang </v>
          </cell>
          <cell r="F2893">
            <v>6.5000000000000002E-2</v>
          </cell>
          <cell r="G2893" t="str">
            <v>Oh</v>
          </cell>
          <cell r="H2893">
            <v>35750</v>
          </cell>
          <cell r="I2893">
            <v>2323.75</v>
          </cell>
        </row>
        <row r="2894">
          <cell r="D2894" t="str">
            <v>Pekerja / Buruh tak terlatih</v>
          </cell>
          <cell r="F2894">
            <v>0.65</v>
          </cell>
          <cell r="G2894" t="str">
            <v>Oh</v>
          </cell>
          <cell r="H2894">
            <v>24750</v>
          </cell>
          <cell r="I2894">
            <v>16087.5</v>
          </cell>
        </row>
        <row r="2895">
          <cell r="D2895" t="str">
            <v>Mandor</v>
          </cell>
          <cell r="F2895">
            <v>3.2000000000000001E-2</v>
          </cell>
          <cell r="G2895" t="str">
            <v>Oh</v>
          </cell>
          <cell r="H2895">
            <v>38500</v>
          </cell>
          <cell r="I2895">
            <v>1232</v>
          </cell>
        </row>
        <row r="2897">
          <cell r="D2897" t="str">
            <v>BAHAN :</v>
          </cell>
        </row>
        <row r="2898">
          <cell r="D2898" t="str">
            <v>Pintu besi baja</v>
          </cell>
          <cell r="F2898">
            <v>1</v>
          </cell>
          <cell r="G2898" t="str">
            <v>M2</v>
          </cell>
          <cell r="H2898">
            <v>462000</v>
          </cell>
          <cell r="J2898">
            <v>462000</v>
          </cell>
        </row>
        <row r="2899">
          <cell r="A2899">
            <v>243</v>
          </cell>
          <cell r="I2899">
            <v>41093.25</v>
          </cell>
          <cell r="J2899">
            <v>462000</v>
          </cell>
          <cell r="K2899">
            <v>503093</v>
          </cell>
        </row>
        <row r="2900">
          <cell r="B2900">
            <v>3</v>
          </cell>
          <cell r="D2900" t="str">
            <v xml:space="preserve">1 M2  PASANG  PINTU  BESI LIPAT    </v>
          </cell>
        </row>
        <row r="2901">
          <cell r="D2901" t="str">
            <v>TENAGA</v>
          </cell>
        </row>
        <row r="2902">
          <cell r="D2902" t="str">
            <v>Tukang besi</v>
          </cell>
          <cell r="F2902">
            <v>1.05</v>
          </cell>
          <cell r="G2902" t="str">
            <v>Oh</v>
          </cell>
          <cell r="H2902">
            <v>33000</v>
          </cell>
          <cell r="I2902">
            <v>34650</v>
          </cell>
        </row>
        <row r="2903">
          <cell r="D2903" t="str">
            <v xml:space="preserve">Kepala Tukang </v>
          </cell>
          <cell r="F2903">
            <v>0.105</v>
          </cell>
          <cell r="G2903" t="str">
            <v>Oh</v>
          </cell>
          <cell r="H2903">
            <v>35750</v>
          </cell>
          <cell r="I2903">
            <v>3753.75</v>
          </cell>
        </row>
        <row r="2904">
          <cell r="D2904" t="str">
            <v>Pekerja / Buruh tak terlatih</v>
          </cell>
          <cell r="F2904">
            <v>1.05</v>
          </cell>
          <cell r="G2904" t="str">
            <v>Oh</v>
          </cell>
          <cell r="H2904">
            <v>24750</v>
          </cell>
          <cell r="I2904">
            <v>25987.5</v>
          </cell>
        </row>
        <row r="2905">
          <cell r="D2905" t="str">
            <v>Mandor</v>
          </cell>
          <cell r="F2905">
            <v>5.2000000000000006E-3</v>
          </cell>
          <cell r="G2905" t="str">
            <v>Oh</v>
          </cell>
          <cell r="H2905">
            <v>38500</v>
          </cell>
          <cell r="I2905">
            <v>200.20000000000002</v>
          </cell>
        </row>
        <row r="2906">
          <cell r="D2906" t="str">
            <v>BAHAN :</v>
          </cell>
        </row>
        <row r="2907">
          <cell r="D2907" t="str">
            <v>Pintu besi lipat</v>
          </cell>
          <cell r="F2907">
            <v>1</v>
          </cell>
          <cell r="G2907" t="str">
            <v>M2</v>
          </cell>
          <cell r="H2907">
            <v>396000</v>
          </cell>
          <cell r="J2907">
            <v>396000</v>
          </cell>
        </row>
        <row r="2908">
          <cell r="A2908">
            <v>244</v>
          </cell>
          <cell r="I2908">
            <v>64591.45</v>
          </cell>
          <cell r="J2908">
            <v>396000</v>
          </cell>
          <cell r="K2908">
            <v>460591</v>
          </cell>
        </row>
        <row r="2909">
          <cell r="B2909">
            <v>4</v>
          </cell>
          <cell r="D2909" t="str">
            <v xml:space="preserve">1 M2  PASANG  ROLING DOOR    </v>
          </cell>
        </row>
        <row r="2910">
          <cell r="D2910" t="str">
            <v>TENAGA</v>
          </cell>
        </row>
        <row r="2911">
          <cell r="D2911" t="str">
            <v>Tukang besi</v>
          </cell>
          <cell r="F2911">
            <v>1.5</v>
          </cell>
          <cell r="G2911" t="str">
            <v>Oh</v>
          </cell>
          <cell r="H2911">
            <v>33000</v>
          </cell>
          <cell r="I2911">
            <v>49500</v>
          </cell>
        </row>
        <row r="2912">
          <cell r="D2912" t="str">
            <v xml:space="preserve">Kepala Tukang </v>
          </cell>
          <cell r="F2912">
            <v>0.105</v>
          </cell>
          <cell r="G2912" t="str">
            <v>Oh</v>
          </cell>
          <cell r="H2912">
            <v>35750</v>
          </cell>
          <cell r="I2912">
            <v>3753.75</v>
          </cell>
        </row>
        <row r="2913">
          <cell r="D2913" t="str">
            <v>Pekerja / Buruh tak terlatih</v>
          </cell>
          <cell r="F2913">
            <v>1.05</v>
          </cell>
          <cell r="G2913" t="str">
            <v>Oh</v>
          </cell>
          <cell r="H2913">
            <v>24750</v>
          </cell>
          <cell r="I2913">
            <v>25987.5</v>
          </cell>
        </row>
        <row r="2914">
          <cell r="D2914" t="str">
            <v>Mandor</v>
          </cell>
          <cell r="F2914">
            <v>5.2000000000000006E-3</v>
          </cell>
          <cell r="G2914" t="str">
            <v>Oh</v>
          </cell>
          <cell r="H2914">
            <v>38500</v>
          </cell>
          <cell r="I2914">
            <v>200.20000000000002</v>
          </cell>
        </row>
        <row r="2915">
          <cell r="D2915" t="str">
            <v>BAHAN :</v>
          </cell>
        </row>
        <row r="2916">
          <cell r="D2916" t="str">
            <v>Roling Door  aluminium</v>
          </cell>
          <cell r="F2916">
            <v>1</v>
          </cell>
          <cell r="G2916" t="str">
            <v>M2</v>
          </cell>
          <cell r="H2916">
            <v>330000</v>
          </cell>
          <cell r="J2916">
            <v>330000</v>
          </cell>
        </row>
        <row r="2917">
          <cell r="A2917">
            <v>245</v>
          </cell>
          <cell r="I2917">
            <v>79441.45</v>
          </cell>
          <cell r="J2917">
            <v>330000</v>
          </cell>
          <cell r="K2917">
            <v>409441</v>
          </cell>
        </row>
        <row r="2918">
          <cell r="B2918">
            <v>5</v>
          </cell>
          <cell r="D2918" t="str">
            <v xml:space="preserve">1 M2  PASANG  PINTU  ALUMINIUM   </v>
          </cell>
        </row>
        <row r="2919">
          <cell r="D2919" t="str">
            <v>TENAGA</v>
          </cell>
        </row>
        <row r="2920">
          <cell r="D2920" t="str">
            <v>Tukang besi</v>
          </cell>
          <cell r="F2920">
            <v>1.05</v>
          </cell>
          <cell r="G2920" t="str">
            <v>Oh</v>
          </cell>
          <cell r="H2920">
            <v>33000</v>
          </cell>
          <cell r="I2920">
            <v>34650</v>
          </cell>
        </row>
        <row r="2921">
          <cell r="D2921" t="str">
            <v xml:space="preserve">Kepala Tukang </v>
          </cell>
          <cell r="F2921">
            <v>0.105</v>
          </cell>
          <cell r="G2921" t="str">
            <v>Oh</v>
          </cell>
          <cell r="H2921">
            <v>35750</v>
          </cell>
          <cell r="I2921">
            <v>3753.75</v>
          </cell>
        </row>
        <row r="2922">
          <cell r="D2922" t="str">
            <v>Pekerja / Buruh tak terlatih</v>
          </cell>
          <cell r="F2922">
            <v>1.05</v>
          </cell>
          <cell r="G2922" t="str">
            <v>Oh</v>
          </cell>
          <cell r="H2922">
            <v>24750</v>
          </cell>
          <cell r="I2922">
            <v>25987.5</v>
          </cell>
        </row>
        <row r="2923">
          <cell r="D2923" t="str">
            <v>Mandor</v>
          </cell>
          <cell r="F2923">
            <v>5.2000000000000006E-3</v>
          </cell>
          <cell r="G2923" t="str">
            <v>Oh</v>
          </cell>
          <cell r="H2923">
            <v>38500</v>
          </cell>
          <cell r="I2923">
            <v>200.20000000000002</v>
          </cell>
        </row>
        <row r="2925">
          <cell r="D2925" t="str">
            <v>BAHAN :</v>
          </cell>
        </row>
        <row r="2926">
          <cell r="D2926" t="str">
            <v>Pintu aluminium</v>
          </cell>
          <cell r="F2926">
            <v>1</v>
          </cell>
          <cell r="G2926" t="str">
            <v>M2</v>
          </cell>
          <cell r="H2926">
            <v>396000</v>
          </cell>
          <cell r="J2926">
            <v>396000</v>
          </cell>
        </row>
        <row r="2927">
          <cell r="A2927">
            <v>246</v>
          </cell>
          <cell r="I2927">
            <v>64591.45</v>
          </cell>
          <cell r="J2927">
            <v>396000</v>
          </cell>
          <cell r="K2927">
            <v>460591</v>
          </cell>
        </row>
        <row r="2928">
          <cell r="B2928">
            <v>6</v>
          </cell>
          <cell r="D2928" t="str">
            <v xml:space="preserve">1 M2  PASANG  TERALI BESI    </v>
          </cell>
        </row>
        <row r="2929">
          <cell r="D2929" t="str">
            <v>TENAGA</v>
          </cell>
        </row>
        <row r="2930">
          <cell r="D2930" t="str">
            <v>Tukang besi</v>
          </cell>
          <cell r="F2930">
            <v>1.2</v>
          </cell>
          <cell r="G2930" t="str">
            <v>Oh</v>
          </cell>
          <cell r="H2930">
            <v>33000</v>
          </cell>
          <cell r="I2930">
            <v>39600</v>
          </cell>
        </row>
        <row r="2931">
          <cell r="D2931" t="str">
            <v xml:space="preserve">Kepala Tukang </v>
          </cell>
          <cell r="F2931">
            <v>1.2E-2</v>
          </cell>
          <cell r="G2931" t="str">
            <v>Oh</v>
          </cell>
          <cell r="H2931">
            <v>35750</v>
          </cell>
          <cell r="I2931">
            <v>429</v>
          </cell>
        </row>
        <row r="2932">
          <cell r="D2932" t="str">
            <v>Pekerja / Buruh tak terlatih</v>
          </cell>
          <cell r="F2932">
            <v>1.2</v>
          </cell>
          <cell r="G2932" t="str">
            <v>Oh</v>
          </cell>
          <cell r="H2932">
            <v>24750</v>
          </cell>
          <cell r="I2932">
            <v>29700</v>
          </cell>
        </row>
        <row r="2933">
          <cell r="D2933" t="str">
            <v>Mandor</v>
          </cell>
          <cell r="F2933">
            <v>6.0000000000000006E-4</v>
          </cell>
          <cell r="G2933" t="str">
            <v>Oh</v>
          </cell>
          <cell r="H2933">
            <v>38500</v>
          </cell>
          <cell r="I2933">
            <v>23.1</v>
          </cell>
        </row>
        <row r="2935">
          <cell r="D2935" t="str">
            <v>BAHAN :</v>
          </cell>
        </row>
        <row r="2936">
          <cell r="D2936" t="str">
            <v xml:space="preserve">Teralis Besi </v>
          </cell>
          <cell r="F2936">
            <v>1.1000000000000001</v>
          </cell>
          <cell r="G2936" t="str">
            <v>M2</v>
          </cell>
          <cell r="H2936">
            <v>225000</v>
          </cell>
          <cell r="J2936">
            <v>247500.00000000003</v>
          </cell>
        </row>
        <row r="2937">
          <cell r="A2937">
            <v>247</v>
          </cell>
          <cell r="I2937">
            <v>69752.100000000006</v>
          </cell>
          <cell r="J2937">
            <v>247500.00000000003</v>
          </cell>
          <cell r="K2937">
            <v>317252</v>
          </cell>
        </row>
        <row r="2938">
          <cell r="B2938">
            <v>7</v>
          </cell>
          <cell r="D2938" t="str">
            <v xml:space="preserve">1 M2  PASANG  KAWAT HAMONEKA    </v>
          </cell>
        </row>
        <row r="2939">
          <cell r="D2939" t="str">
            <v>TENAGA</v>
          </cell>
        </row>
        <row r="2940">
          <cell r="D2940" t="str">
            <v>Tukang besi</v>
          </cell>
          <cell r="F2940">
            <v>0.1</v>
          </cell>
          <cell r="G2940" t="str">
            <v>Oh</v>
          </cell>
          <cell r="H2940">
            <v>33000</v>
          </cell>
          <cell r="I2940">
            <v>3300</v>
          </cell>
        </row>
        <row r="2941">
          <cell r="D2941" t="str">
            <v xml:space="preserve">Kepala Tukang </v>
          </cell>
          <cell r="F2941">
            <v>0.01</v>
          </cell>
          <cell r="G2941" t="str">
            <v>Oh</v>
          </cell>
          <cell r="H2941">
            <v>35750</v>
          </cell>
          <cell r="I2941">
            <v>357.5</v>
          </cell>
        </row>
        <row r="2942">
          <cell r="D2942" t="str">
            <v>Pekerja / Buruh tak terlatih</v>
          </cell>
          <cell r="F2942">
            <v>0.1</v>
          </cell>
          <cell r="G2942" t="str">
            <v>Oh</v>
          </cell>
          <cell r="H2942">
            <v>24750</v>
          </cell>
          <cell r="I2942">
            <v>2475</v>
          </cell>
        </row>
        <row r="2943">
          <cell r="D2943" t="str">
            <v>Mandor</v>
          </cell>
          <cell r="F2943">
            <v>5.0000000000000001E-4</v>
          </cell>
          <cell r="G2943" t="str">
            <v>Oh</v>
          </cell>
          <cell r="H2943">
            <v>38500</v>
          </cell>
          <cell r="I2943">
            <v>19.25</v>
          </cell>
        </row>
        <row r="2945">
          <cell r="D2945" t="str">
            <v>BAHAN :</v>
          </cell>
        </row>
        <row r="2946">
          <cell r="D2946" t="str">
            <v>Kawat Harmonika</v>
          </cell>
          <cell r="F2946">
            <v>1.1000000000000001</v>
          </cell>
          <cell r="G2946" t="str">
            <v>M2</v>
          </cell>
          <cell r="H2946">
            <v>25000</v>
          </cell>
          <cell r="J2946">
            <v>27500.000000000004</v>
          </cell>
        </row>
        <row r="2947">
          <cell r="D2947" t="str">
            <v>Paku  biasa</v>
          </cell>
          <cell r="F2947">
            <v>0.02</v>
          </cell>
          <cell r="G2947" t="str">
            <v>Kg</v>
          </cell>
          <cell r="H2947">
            <v>12000</v>
          </cell>
          <cell r="J2947">
            <v>240</v>
          </cell>
        </row>
        <row r="2948">
          <cell r="D2948" t="str">
            <v>Kayu Kamper papan</v>
          </cell>
          <cell r="F2948">
            <v>1.8000000000000002E-3</v>
          </cell>
          <cell r="G2948" t="str">
            <v>M3</v>
          </cell>
          <cell r="H2948">
            <v>10800000</v>
          </cell>
          <cell r="J2948">
            <v>19440</v>
          </cell>
        </row>
        <row r="2949">
          <cell r="A2949">
            <v>248</v>
          </cell>
          <cell r="I2949">
            <v>6151.75</v>
          </cell>
          <cell r="J2949">
            <v>47180</v>
          </cell>
          <cell r="K2949">
            <v>53332</v>
          </cell>
        </row>
        <row r="2950">
          <cell r="B2950">
            <v>8</v>
          </cell>
          <cell r="D2950" t="str">
            <v xml:space="preserve">1 M2  PASANG  JENDELA NAKO </v>
          </cell>
        </row>
        <row r="2951">
          <cell r="D2951" t="str">
            <v>TENAGA</v>
          </cell>
        </row>
        <row r="2952">
          <cell r="D2952" t="str">
            <v>Tukang besi</v>
          </cell>
          <cell r="F2952">
            <v>0.2</v>
          </cell>
          <cell r="G2952" t="str">
            <v>Oh</v>
          </cell>
          <cell r="H2952">
            <v>33000</v>
          </cell>
          <cell r="I2952">
            <v>6600</v>
          </cell>
        </row>
        <row r="2953">
          <cell r="D2953" t="str">
            <v xml:space="preserve">Kepala Tukang </v>
          </cell>
          <cell r="F2953">
            <v>0.02</v>
          </cell>
          <cell r="G2953" t="str">
            <v>Oh</v>
          </cell>
          <cell r="H2953">
            <v>35750</v>
          </cell>
          <cell r="I2953">
            <v>715</v>
          </cell>
        </row>
        <row r="2954">
          <cell r="D2954" t="str">
            <v>Pekerja / Buruh tak terlatih</v>
          </cell>
          <cell r="F2954">
            <v>0.2</v>
          </cell>
          <cell r="G2954" t="str">
            <v>Oh</v>
          </cell>
          <cell r="H2954">
            <v>24750</v>
          </cell>
          <cell r="I2954">
            <v>4950</v>
          </cell>
        </row>
        <row r="2955">
          <cell r="D2955" t="str">
            <v>Mandor</v>
          </cell>
          <cell r="F2955">
            <v>1E-3</v>
          </cell>
          <cell r="G2955" t="str">
            <v>Oh</v>
          </cell>
          <cell r="H2955">
            <v>38500</v>
          </cell>
          <cell r="I2955">
            <v>38.5</v>
          </cell>
        </row>
        <row r="2957">
          <cell r="D2957" t="str">
            <v>BAHAN :</v>
          </cell>
        </row>
        <row r="2958">
          <cell r="D2958" t="str">
            <v>Naco (Kerangka dan Daun )</v>
          </cell>
          <cell r="F2958">
            <v>1.1000000000000001</v>
          </cell>
          <cell r="G2958" t="str">
            <v>M2</v>
          </cell>
          <cell r="H2958">
            <v>231000</v>
          </cell>
          <cell r="J2958">
            <v>254100.00000000003</v>
          </cell>
        </row>
        <row r="2959">
          <cell r="D2959" t="str">
            <v>Paku  biasa</v>
          </cell>
          <cell r="F2959">
            <v>0.02</v>
          </cell>
          <cell r="G2959" t="str">
            <v>Kg</v>
          </cell>
          <cell r="H2959">
            <v>12000</v>
          </cell>
          <cell r="J2959">
            <v>240</v>
          </cell>
        </row>
        <row r="2960">
          <cell r="A2960">
            <v>249</v>
          </cell>
          <cell r="I2960">
            <v>12303.5</v>
          </cell>
          <cell r="J2960">
            <v>254340.00000000003</v>
          </cell>
          <cell r="K2960">
            <v>266644</v>
          </cell>
        </row>
        <row r="2961">
          <cell r="B2961">
            <v>9</v>
          </cell>
          <cell r="D2961" t="str">
            <v>1 M'  PASANG  TALANG DATAR BJLS 30</v>
          </cell>
        </row>
        <row r="2962">
          <cell r="D2962" t="str">
            <v>TENAGA</v>
          </cell>
        </row>
        <row r="2963">
          <cell r="D2963" t="str">
            <v>Tukang besi</v>
          </cell>
          <cell r="F2963">
            <v>0.4</v>
          </cell>
          <cell r="G2963" t="str">
            <v>Oh</v>
          </cell>
          <cell r="H2963">
            <v>33000</v>
          </cell>
          <cell r="I2963">
            <v>13200</v>
          </cell>
        </row>
        <row r="2964">
          <cell r="D2964" t="str">
            <v xml:space="preserve">Kepala Tukang </v>
          </cell>
          <cell r="F2964">
            <v>2.5000000000000001E-2</v>
          </cell>
          <cell r="G2964" t="str">
            <v>Oh</v>
          </cell>
          <cell r="H2964">
            <v>35750</v>
          </cell>
          <cell r="I2964">
            <v>893.75</v>
          </cell>
        </row>
        <row r="2965">
          <cell r="D2965" t="str">
            <v>Pekerja / Buruh tak terlatih</v>
          </cell>
          <cell r="F2965">
            <v>0.15</v>
          </cell>
          <cell r="G2965" t="str">
            <v>Oh</v>
          </cell>
          <cell r="H2965">
            <v>24750</v>
          </cell>
          <cell r="I2965">
            <v>3712.5</v>
          </cell>
        </row>
        <row r="2966">
          <cell r="D2966" t="str">
            <v>Mandor</v>
          </cell>
          <cell r="F2966">
            <v>1.25E-3</v>
          </cell>
          <cell r="G2966" t="str">
            <v>Oh</v>
          </cell>
          <cell r="H2966">
            <v>38500</v>
          </cell>
          <cell r="I2966">
            <v>48.125</v>
          </cell>
        </row>
        <row r="2967">
          <cell r="D2967" t="str">
            <v>BAHAN :</v>
          </cell>
        </row>
        <row r="2968">
          <cell r="D2968" t="str">
            <v xml:space="preserve">Seng Plat BJLS 30 lebar  0,90 m </v>
          </cell>
          <cell r="F2968">
            <v>1.05</v>
          </cell>
          <cell r="G2968" t="str">
            <v>M'</v>
          </cell>
          <cell r="H2968">
            <v>46000</v>
          </cell>
          <cell r="J2968">
            <v>48300</v>
          </cell>
        </row>
        <row r="2969">
          <cell r="D2969" t="str">
            <v>Paku  biasa</v>
          </cell>
          <cell r="F2969">
            <v>1.4999999999999999E-2</v>
          </cell>
          <cell r="G2969" t="str">
            <v>Kg</v>
          </cell>
          <cell r="H2969">
            <v>12000</v>
          </cell>
          <cell r="J2969">
            <v>180</v>
          </cell>
        </row>
        <row r="2970">
          <cell r="D2970" t="str">
            <v>Kayu Balau Papan</v>
          </cell>
          <cell r="F2970">
            <v>9.6000000000000009E-3</v>
          </cell>
          <cell r="G2970" t="str">
            <v>M3</v>
          </cell>
          <cell r="H2970">
            <v>9900000</v>
          </cell>
          <cell r="J2970">
            <v>95040.000000000015</v>
          </cell>
        </row>
        <row r="2971">
          <cell r="D2971" t="str">
            <v>Cat Meny  besi</v>
          </cell>
          <cell r="F2971">
            <v>0.25</v>
          </cell>
          <cell r="G2971" t="str">
            <v>Kg</v>
          </cell>
          <cell r="H2971">
            <v>24000</v>
          </cell>
          <cell r="J2971">
            <v>6000</v>
          </cell>
        </row>
        <row r="2972">
          <cell r="A2972">
            <v>250</v>
          </cell>
          <cell r="I2972">
            <v>17854.375</v>
          </cell>
          <cell r="J2972">
            <v>149520</v>
          </cell>
          <cell r="K2972">
            <v>167374</v>
          </cell>
        </row>
        <row r="2973">
          <cell r="B2973">
            <v>10</v>
          </cell>
          <cell r="D2973" t="str">
            <v>1 M'  PASANG  TALANG MIRING BJLS 30</v>
          </cell>
        </row>
        <row r="2974">
          <cell r="D2974" t="str">
            <v>TENAGA</v>
          </cell>
        </row>
        <row r="2975">
          <cell r="D2975" t="str">
            <v>Tukang besi</v>
          </cell>
          <cell r="F2975">
            <v>0.4</v>
          </cell>
          <cell r="G2975" t="str">
            <v>Oh</v>
          </cell>
          <cell r="H2975">
            <v>33000</v>
          </cell>
          <cell r="I2975">
            <v>13200</v>
          </cell>
        </row>
        <row r="2976">
          <cell r="D2976" t="str">
            <v xml:space="preserve">Kepala Tukang </v>
          </cell>
          <cell r="F2976">
            <v>2.5000000000000001E-2</v>
          </cell>
          <cell r="G2976" t="str">
            <v>Oh</v>
          </cell>
          <cell r="H2976">
            <v>35750</v>
          </cell>
          <cell r="I2976">
            <v>893.75</v>
          </cell>
        </row>
        <row r="2977">
          <cell r="D2977" t="str">
            <v>Pekerja / Buruh tak terlatih</v>
          </cell>
          <cell r="F2977">
            <v>0.04</v>
          </cell>
          <cell r="G2977" t="str">
            <v>Oh</v>
          </cell>
          <cell r="H2977">
            <v>24750</v>
          </cell>
          <cell r="I2977">
            <v>990</v>
          </cell>
        </row>
        <row r="2978">
          <cell r="D2978" t="str">
            <v>Mandor</v>
          </cell>
          <cell r="F2978">
            <v>1.25E-3</v>
          </cell>
          <cell r="G2978" t="str">
            <v>Oh</v>
          </cell>
          <cell r="H2978">
            <v>38500</v>
          </cell>
          <cell r="I2978">
            <v>48.125</v>
          </cell>
        </row>
        <row r="2980">
          <cell r="D2980" t="str">
            <v>BAHAN :</v>
          </cell>
        </row>
        <row r="2981">
          <cell r="D2981" t="str">
            <v xml:space="preserve">Seng Plat BJLS 30 lebar  0,90 m </v>
          </cell>
          <cell r="F2981">
            <v>1.05</v>
          </cell>
          <cell r="G2981" t="str">
            <v>M'</v>
          </cell>
          <cell r="H2981">
            <v>46000</v>
          </cell>
          <cell r="J2981">
            <v>48300</v>
          </cell>
        </row>
        <row r="2982">
          <cell r="D2982" t="str">
            <v>Paku  biasa</v>
          </cell>
          <cell r="F2982">
            <v>1.4999999999999999E-2</v>
          </cell>
          <cell r="G2982" t="str">
            <v>Kg</v>
          </cell>
          <cell r="H2982">
            <v>12000</v>
          </cell>
          <cell r="J2982">
            <v>180</v>
          </cell>
        </row>
        <row r="2983">
          <cell r="D2983" t="str">
            <v>Kayu Meranti Papan</v>
          </cell>
          <cell r="F2983">
            <v>1.9E-2</v>
          </cell>
          <cell r="G2983" t="str">
            <v>M3</v>
          </cell>
          <cell r="H2983">
            <v>5400000</v>
          </cell>
          <cell r="J2983">
            <v>102600</v>
          </cell>
        </row>
        <row r="2984">
          <cell r="D2984" t="str">
            <v>Cat Meny  besi</v>
          </cell>
          <cell r="F2984">
            <v>0.3</v>
          </cell>
          <cell r="G2984" t="str">
            <v>Kg</v>
          </cell>
          <cell r="H2984">
            <v>24000</v>
          </cell>
          <cell r="J2984">
            <v>7200</v>
          </cell>
        </row>
        <row r="2985">
          <cell r="A2985">
            <v>251</v>
          </cell>
          <cell r="I2985">
            <v>15131.875</v>
          </cell>
          <cell r="J2985">
            <v>158280</v>
          </cell>
          <cell r="K2985">
            <v>173412</v>
          </cell>
        </row>
        <row r="2987">
          <cell r="B2987" t="str">
            <v>XVII.</v>
          </cell>
          <cell r="D2987" t="str">
            <v>PEKERJAAN  PENGUNCI DAN KACA :</v>
          </cell>
        </row>
        <row r="2989">
          <cell r="B2989">
            <v>1</v>
          </cell>
          <cell r="D2989" t="str">
            <v xml:space="preserve">1 BH PASANG  KUNCI TANAM BIASA </v>
          </cell>
        </row>
        <row r="2990">
          <cell r="D2990" t="str">
            <v>TENAGA</v>
          </cell>
        </row>
        <row r="2991">
          <cell r="D2991" t="str">
            <v>Tukang kayu</v>
          </cell>
          <cell r="F2991">
            <v>0.5</v>
          </cell>
          <cell r="G2991" t="str">
            <v>Oh</v>
          </cell>
          <cell r="H2991">
            <v>33000</v>
          </cell>
          <cell r="I2991">
            <v>16500</v>
          </cell>
        </row>
        <row r="2992">
          <cell r="D2992" t="str">
            <v xml:space="preserve">Kepala Tukang </v>
          </cell>
          <cell r="F2992">
            <v>0.01</v>
          </cell>
          <cell r="G2992" t="str">
            <v>Oh</v>
          </cell>
          <cell r="H2992">
            <v>35750</v>
          </cell>
          <cell r="I2992">
            <v>357.5</v>
          </cell>
        </row>
        <row r="2993">
          <cell r="D2993" t="str">
            <v>Pekerja / Buruh tak terlatih</v>
          </cell>
          <cell r="F2993">
            <v>0.01</v>
          </cell>
          <cell r="G2993" t="str">
            <v>Oh</v>
          </cell>
          <cell r="H2993">
            <v>24750</v>
          </cell>
          <cell r="I2993">
            <v>247.5</v>
          </cell>
        </row>
        <row r="2994">
          <cell r="D2994" t="str">
            <v>Mandor</v>
          </cell>
          <cell r="F2994">
            <v>5.0000000000000001E-3</v>
          </cell>
          <cell r="G2994" t="str">
            <v>Oh</v>
          </cell>
          <cell r="H2994">
            <v>38500</v>
          </cell>
          <cell r="I2994">
            <v>192.5</v>
          </cell>
        </row>
        <row r="2996">
          <cell r="D2996" t="str">
            <v>BAHAN :</v>
          </cell>
        </row>
        <row r="2997">
          <cell r="D2997" t="str">
            <v>Slot ( Kunci-kunci pintu  ) lokal</v>
          </cell>
          <cell r="F2997">
            <v>1</v>
          </cell>
          <cell r="G2997" t="str">
            <v>Bh</v>
          </cell>
          <cell r="H2997">
            <v>75000</v>
          </cell>
          <cell r="J2997">
            <v>75000</v>
          </cell>
        </row>
        <row r="2998">
          <cell r="A2998">
            <v>252</v>
          </cell>
          <cell r="I2998">
            <v>17297.5</v>
          </cell>
          <cell r="J2998">
            <v>75000</v>
          </cell>
          <cell r="K2998">
            <v>92298</v>
          </cell>
        </row>
        <row r="3000">
          <cell r="B3000">
            <v>2</v>
          </cell>
          <cell r="D3000" t="str">
            <v xml:space="preserve">1 BH PASANG  ENGSEL PINTU </v>
          </cell>
        </row>
        <row r="3001">
          <cell r="D3001" t="str">
            <v>TENAGA</v>
          </cell>
        </row>
        <row r="3002">
          <cell r="D3002" t="str">
            <v>Tukang kayu</v>
          </cell>
          <cell r="F3002">
            <v>0.15</v>
          </cell>
          <cell r="G3002" t="str">
            <v>Oh</v>
          </cell>
          <cell r="H3002">
            <v>33000</v>
          </cell>
          <cell r="I3002">
            <v>4950</v>
          </cell>
        </row>
        <row r="3003">
          <cell r="D3003" t="str">
            <v xml:space="preserve">Kepala Tukang </v>
          </cell>
          <cell r="F3003">
            <v>1.4999999999999999E-2</v>
          </cell>
          <cell r="G3003" t="str">
            <v>Oh</v>
          </cell>
          <cell r="H3003">
            <v>35750</v>
          </cell>
          <cell r="I3003">
            <v>536.25</v>
          </cell>
        </row>
        <row r="3004">
          <cell r="D3004" t="str">
            <v>Pekerja / Buruh tak terlatih</v>
          </cell>
          <cell r="F3004">
            <v>1.4999999999999999E-2</v>
          </cell>
          <cell r="G3004" t="str">
            <v>Oh</v>
          </cell>
          <cell r="H3004">
            <v>24750</v>
          </cell>
          <cell r="I3004">
            <v>371.25</v>
          </cell>
        </row>
        <row r="3005">
          <cell r="D3005" t="str">
            <v>Mandor</v>
          </cell>
          <cell r="F3005">
            <v>7.5000000000000002E-4</v>
          </cell>
          <cell r="G3005" t="str">
            <v>Oh</v>
          </cell>
          <cell r="H3005">
            <v>38500</v>
          </cell>
          <cell r="I3005">
            <v>28.875</v>
          </cell>
        </row>
        <row r="3007">
          <cell r="D3007" t="str">
            <v>BAHAN :</v>
          </cell>
        </row>
        <row r="3008">
          <cell r="D3008" t="str">
            <v>Engsel Pintu  (  H  )</v>
          </cell>
          <cell r="F3008">
            <v>1</v>
          </cell>
          <cell r="G3008" t="str">
            <v>Bh</v>
          </cell>
          <cell r="H3008">
            <v>10000</v>
          </cell>
          <cell r="J3008">
            <v>10000</v>
          </cell>
        </row>
        <row r="3009">
          <cell r="A3009">
            <v>253</v>
          </cell>
          <cell r="I3009">
            <v>5886.375</v>
          </cell>
          <cell r="J3009">
            <v>10000</v>
          </cell>
          <cell r="K3009">
            <v>15886</v>
          </cell>
        </row>
        <row r="3010">
          <cell r="B3010">
            <v>3</v>
          </cell>
          <cell r="D3010" t="str">
            <v>1 BH PASANG  ENGSEL  JENDELA</v>
          </cell>
        </row>
        <row r="3011">
          <cell r="D3011" t="str">
            <v>TENAGA</v>
          </cell>
        </row>
        <row r="3012">
          <cell r="D3012" t="str">
            <v>Tukang kayu</v>
          </cell>
          <cell r="F3012">
            <v>0.01</v>
          </cell>
          <cell r="G3012" t="str">
            <v>Oh</v>
          </cell>
          <cell r="H3012">
            <v>33000</v>
          </cell>
          <cell r="I3012">
            <v>330</v>
          </cell>
        </row>
        <row r="3013">
          <cell r="D3013" t="str">
            <v xml:space="preserve">Kepala Tukang </v>
          </cell>
          <cell r="F3013">
            <v>1E-3</v>
          </cell>
          <cell r="G3013" t="str">
            <v>Oh</v>
          </cell>
          <cell r="H3013">
            <v>35750</v>
          </cell>
          <cell r="I3013">
            <v>35.75</v>
          </cell>
        </row>
        <row r="3014">
          <cell r="D3014" t="str">
            <v>Pekerja / Buruh tak terlatih</v>
          </cell>
          <cell r="F3014">
            <v>0.01</v>
          </cell>
          <cell r="G3014" t="str">
            <v>Oh</v>
          </cell>
          <cell r="H3014">
            <v>24750</v>
          </cell>
          <cell r="I3014">
            <v>247.5</v>
          </cell>
        </row>
        <row r="3015">
          <cell r="D3015" t="str">
            <v>Mandor</v>
          </cell>
          <cell r="F3015">
            <v>7.5000000000000002E-4</v>
          </cell>
          <cell r="G3015" t="str">
            <v>Oh</v>
          </cell>
          <cell r="H3015">
            <v>38500</v>
          </cell>
          <cell r="I3015">
            <v>28.875</v>
          </cell>
        </row>
        <row r="3017">
          <cell r="D3017" t="str">
            <v>BAHAN :</v>
          </cell>
        </row>
        <row r="3018">
          <cell r="D3018" t="str">
            <v>Engsel Jendela  (  H )</v>
          </cell>
          <cell r="F3018">
            <v>1</v>
          </cell>
          <cell r="G3018" t="str">
            <v>Bh</v>
          </cell>
          <cell r="H3018">
            <v>7500</v>
          </cell>
          <cell r="J3018">
            <v>7500</v>
          </cell>
        </row>
        <row r="3019">
          <cell r="A3019">
            <v>254</v>
          </cell>
          <cell r="I3019">
            <v>642.125</v>
          </cell>
          <cell r="J3019">
            <v>7500</v>
          </cell>
          <cell r="K3019">
            <v>8142</v>
          </cell>
        </row>
        <row r="3020">
          <cell r="B3020">
            <v>4</v>
          </cell>
          <cell r="D3020" t="str">
            <v xml:space="preserve">1 BH PASANG  KAIT ANGIN </v>
          </cell>
        </row>
        <row r="3021">
          <cell r="D3021" t="str">
            <v>TENAGA</v>
          </cell>
        </row>
        <row r="3022">
          <cell r="D3022" t="str">
            <v>Tukang kayu</v>
          </cell>
          <cell r="F3022">
            <v>0.15</v>
          </cell>
          <cell r="G3022" t="str">
            <v>Oh</v>
          </cell>
          <cell r="H3022">
            <v>33000</v>
          </cell>
          <cell r="I3022">
            <v>4950</v>
          </cell>
        </row>
        <row r="3023">
          <cell r="D3023" t="str">
            <v xml:space="preserve">Kepala Tukang </v>
          </cell>
          <cell r="F3023">
            <v>1.4999999999999999E-2</v>
          </cell>
          <cell r="G3023" t="str">
            <v>Oh</v>
          </cell>
          <cell r="H3023">
            <v>35750</v>
          </cell>
          <cell r="I3023">
            <v>536.25</v>
          </cell>
        </row>
        <row r="3024">
          <cell r="D3024" t="str">
            <v>Pekerja / Buruh tak terlatih</v>
          </cell>
          <cell r="F3024">
            <v>1.4999999999999999E-2</v>
          </cell>
          <cell r="G3024" t="str">
            <v>Oh</v>
          </cell>
          <cell r="H3024">
            <v>24750</v>
          </cell>
          <cell r="I3024">
            <v>371.25</v>
          </cell>
        </row>
        <row r="3025">
          <cell r="D3025" t="str">
            <v>Mandor</v>
          </cell>
          <cell r="F3025">
            <v>7.5000000000000002E-4</v>
          </cell>
          <cell r="G3025" t="str">
            <v>Oh</v>
          </cell>
          <cell r="H3025">
            <v>38500</v>
          </cell>
          <cell r="I3025">
            <v>28.875</v>
          </cell>
        </row>
        <row r="3027">
          <cell r="D3027" t="str">
            <v>BAHAN :</v>
          </cell>
        </row>
        <row r="3028">
          <cell r="D3028" t="str">
            <v>Hak Angin</v>
          </cell>
          <cell r="F3028">
            <v>1</v>
          </cell>
          <cell r="G3028" t="str">
            <v>Bh</v>
          </cell>
          <cell r="H3028">
            <v>9000</v>
          </cell>
          <cell r="J3028">
            <v>9000</v>
          </cell>
        </row>
        <row r="3029">
          <cell r="A3029">
            <v>255</v>
          </cell>
          <cell r="I3029">
            <v>5886.375</v>
          </cell>
          <cell r="J3029">
            <v>9000</v>
          </cell>
          <cell r="K3029">
            <v>14886</v>
          </cell>
        </row>
        <row r="3030">
          <cell r="B3030">
            <v>9</v>
          </cell>
          <cell r="D3030" t="str">
            <v>1 BH PASANG  GRENDEL</v>
          </cell>
        </row>
        <row r="3031">
          <cell r="D3031" t="str">
            <v>TENAGA</v>
          </cell>
        </row>
        <row r="3032">
          <cell r="D3032" t="str">
            <v>Tukang kayu</v>
          </cell>
          <cell r="F3032">
            <v>0.15</v>
          </cell>
          <cell r="G3032" t="str">
            <v>Oh</v>
          </cell>
          <cell r="H3032">
            <v>33000</v>
          </cell>
          <cell r="I3032">
            <v>4950</v>
          </cell>
        </row>
        <row r="3033">
          <cell r="D3033" t="str">
            <v xml:space="preserve">Kepala Tukang </v>
          </cell>
          <cell r="F3033">
            <v>1.4999999999999999E-2</v>
          </cell>
          <cell r="G3033" t="str">
            <v>Oh</v>
          </cell>
          <cell r="H3033">
            <v>35750</v>
          </cell>
          <cell r="I3033">
            <v>536.25</v>
          </cell>
        </row>
        <row r="3034">
          <cell r="D3034" t="str">
            <v>Pekerja / Buruh tak terlatih</v>
          </cell>
          <cell r="F3034">
            <v>1.4999999999999999E-2</v>
          </cell>
          <cell r="G3034" t="str">
            <v>Oh</v>
          </cell>
          <cell r="H3034">
            <v>24750</v>
          </cell>
          <cell r="I3034">
            <v>371.25</v>
          </cell>
        </row>
        <row r="3035">
          <cell r="D3035" t="str">
            <v>Mandor</v>
          </cell>
          <cell r="F3035">
            <v>7.5000000000000002E-4</v>
          </cell>
          <cell r="G3035" t="str">
            <v>Oh</v>
          </cell>
          <cell r="H3035">
            <v>38500</v>
          </cell>
          <cell r="I3035">
            <v>28.875</v>
          </cell>
        </row>
        <row r="3037">
          <cell r="D3037" t="str">
            <v>BAHAN :</v>
          </cell>
        </row>
        <row r="3038">
          <cell r="D3038" t="str">
            <v>Engsel Pintu  (  H  )</v>
          </cell>
          <cell r="F3038">
            <v>1</v>
          </cell>
          <cell r="G3038" t="str">
            <v>Bh</v>
          </cell>
          <cell r="H3038">
            <v>10000</v>
          </cell>
          <cell r="J3038">
            <v>10000</v>
          </cell>
        </row>
        <row r="3039">
          <cell r="A3039">
            <v>260</v>
          </cell>
          <cell r="I3039">
            <v>5886.375</v>
          </cell>
          <cell r="J3039">
            <v>10000</v>
          </cell>
          <cell r="K3039">
            <v>15886</v>
          </cell>
        </row>
        <row r="3040">
          <cell r="B3040">
            <v>5</v>
          </cell>
          <cell r="D3040" t="str">
            <v xml:space="preserve">1 BH PASANG  REL PINTU DORONG </v>
          </cell>
        </row>
        <row r="3041">
          <cell r="D3041" t="str">
            <v>TENAGA</v>
          </cell>
        </row>
        <row r="3042">
          <cell r="D3042" t="str">
            <v>Tukang kayu</v>
          </cell>
          <cell r="F3042">
            <v>0.6</v>
          </cell>
          <cell r="G3042" t="str">
            <v>Oh</v>
          </cell>
          <cell r="H3042">
            <v>33000</v>
          </cell>
          <cell r="I3042">
            <v>19800</v>
          </cell>
        </row>
        <row r="3043">
          <cell r="D3043" t="str">
            <v xml:space="preserve">Kepala Tukang </v>
          </cell>
          <cell r="F3043">
            <v>0.06</v>
          </cell>
          <cell r="G3043" t="str">
            <v>Oh</v>
          </cell>
          <cell r="H3043">
            <v>35750</v>
          </cell>
          <cell r="I3043">
            <v>2145</v>
          </cell>
        </row>
        <row r="3044">
          <cell r="D3044" t="str">
            <v>Pekerja / Buruh tak terlatih</v>
          </cell>
          <cell r="F3044">
            <v>0.06</v>
          </cell>
          <cell r="G3044" t="str">
            <v>Oh</v>
          </cell>
          <cell r="H3044">
            <v>24750</v>
          </cell>
          <cell r="I3044">
            <v>1485</v>
          </cell>
        </row>
        <row r="3045">
          <cell r="D3045" t="str">
            <v>Mandor</v>
          </cell>
          <cell r="F3045">
            <v>3.0000000000000001E-3</v>
          </cell>
          <cell r="G3045" t="str">
            <v>Oh</v>
          </cell>
          <cell r="H3045">
            <v>38500</v>
          </cell>
          <cell r="I3045">
            <v>115.5</v>
          </cell>
        </row>
        <row r="3047">
          <cell r="D3047" t="str">
            <v>BAHAN :</v>
          </cell>
        </row>
        <row r="3048">
          <cell r="D3048" t="str">
            <v>Rel pintu  dorong</v>
          </cell>
          <cell r="F3048">
            <v>1</v>
          </cell>
          <cell r="G3048" t="str">
            <v>Bh</v>
          </cell>
          <cell r="H3048">
            <v>300000</v>
          </cell>
          <cell r="J3048">
            <v>300000</v>
          </cell>
        </row>
        <row r="3049">
          <cell r="A3049">
            <v>256</v>
          </cell>
          <cell r="I3049">
            <v>23545.5</v>
          </cell>
          <cell r="J3049">
            <v>300000</v>
          </cell>
          <cell r="K3049">
            <v>323546</v>
          </cell>
        </row>
        <row r="3050">
          <cell r="B3050">
            <v>6</v>
          </cell>
          <cell r="D3050" t="str">
            <v xml:space="preserve">1 M2 PASANG  KACA BIASA TEBAL  3 MM  </v>
          </cell>
        </row>
        <row r="3051">
          <cell r="D3051" t="str">
            <v>TENAGA</v>
          </cell>
        </row>
        <row r="3052">
          <cell r="D3052" t="str">
            <v>Tukang kayu</v>
          </cell>
          <cell r="F3052">
            <v>0.15</v>
          </cell>
          <cell r="G3052" t="str">
            <v>Oh</v>
          </cell>
          <cell r="H3052">
            <v>33000</v>
          </cell>
          <cell r="I3052">
            <v>4950</v>
          </cell>
        </row>
        <row r="3053">
          <cell r="D3053" t="str">
            <v xml:space="preserve">Kepala Tukang </v>
          </cell>
          <cell r="F3053">
            <v>1.4999999999999999E-2</v>
          </cell>
          <cell r="G3053" t="str">
            <v>Oh</v>
          </cell>
          <cell r="H3053">
            <v>35750</v>
          </cell>
          <cell r="I3053">
            <v>536.25</v>
          </cell>
        </row>
        <row r="3054">
          <cell r="D3054" t="str">
            <v>Pekerja / Buruh tak terlatih</v>
          </cell>
          <cell r="F3054">
            <v>1.4999999999999999E-2</v>
          </cell>
          <cell r="G3054" t="str">
            <v>Oh</v>
          </cell>
          <cell r="H3054">
            <v>24750</v>
          </cell>
          <cell r="I3054">
            <v>371.25</v>
          </cell>
        </row>
        <row r="3055">
          <cell r="D3055" t="str">
            <v>Mandor</v>
          </cell>
          <cell r="F3055">
            <v>7.5000000000000002E-4</v>
          </cell>
          <cell r="G3055" t="str">
            <v>Oh</v>
          </cell>
          <cell r="H3055">
            <v>38500</v>
          </cell>
          <cell r="I3055">
            <v>28.875</v>
          </cell>
        </row>
        <row r="3057">
          <cell r="D3057" t="str">
            <v>BAHAN :</v>
          </cell>
        </row>
        <row r="3058">
          <cell r="D3058" t="str">
            <v>Kaca Bening Uk. 3 mm</v>
          </cell>
          <cell r="F3058">
            <v>1.1000000000000001</v>
          </cell>
          <cell r="G3058" t="str">
            <v>M2</v>
          </cell>
          <cell r="H3058">
            <v>46000</v>
          </cell>
          <cell r="J3058">
            <v>50600.000000000007</v>
          </cell>
        </row>
        <row r="3059">
          <cell r="A3059">
            <v>257</v>
          </cell>
          <cell r="I3059">
            <v>5886.375</v>
          </cell>
          <cell r="J3059">
            <v>50600.000000000007</v>
          </cell>
          <cell r="K3059">
            <v>56486</v>
          </cell>
        </row>
        <row r="3060">
          <cell r="B3060">
            <v>7</v>
          </cell>
          <cell r="D3060" t="str">
            <v xml:space="preserve">1 M2 PASANG  KACA BIASA TEBAL  5 MM  </v>
          </cell>
        </row>
        <row r="3061">
          <cell r="D3061" t="str">
            <v>TENAGA</v>
          </cell>
        </row>
        <row r="3062">
          <cell r="D3062" t="str">
            <v>Tukang kayu</v>
          </cell>
          <cell r="F3062">
            <v>0.15</v>
          </cell>
          <cell r="G3062" t="str">
            <v>Oh</v>
          </cell>
          <cell r="H3062">
            <v>33000</v>
          </cell>
          <cell r="I3062">
            <v>4950</v>
          </cell>
        </row>
        <row r="3063">
          <cell r="D3063" t="str">
            <v xml:space="preserve">Kepala Tukang </v>
          </cell>
          <cell r="F3063">
            <v>1.4999999999999999E-2</v>
          </cell>
          <cell r="G3063" t="str">
            <v>Oh</v>
          </cell>
          <cell r="H3063">
            <v>35750</v>
          </cell>
          <cell r="I3063">
            <v>536.25</v>
          </cell>
        </row>
        <row r="3064">
          <cell r="D3064" t="str">
            <v>Pekerja / Buruh tak terlatih</v>
          </cell>
          <cell r="F3064">
            <v>1.4999999999999999E-2</v>
          </cell>
          <cell r="G3064" t="str">
            <v>Oh</v>
          </cell>
          <cell r="H3064">
            <v>24750</v>
          </cell>
          <cell r="I3064">
            <v>371.25</v>
          </cell>
        </row>
        <row r="3065">
          <cell r="D3065" t="str">
            <v>Mandor</v>
          </cell>
          <cell r="F3065">
            <v>7.5000000000000002E-4</v>
          </cell>
          <cell r="G3065" t="str">
            <v>Oh</v>
          </cell>
          <cell r="H3065">
            <v>38500</v>
          </cell>
          <cell r="I3065">
            <v>28.875</v>
          </cell>
        </row>
        <row r="3067">
          <cell r="D3067" t="str">
            <v>BAHAN :</v>
          </cell>
        </row>
        <row r="3068">
          <cell r="D3068" t="str">
            <v>Kaca Bening Uk. 5 mm</v>
          </cell>
          <cell r="F3068">
            <v>1.1000000000000001</v>
          </cell>
          <cell r="G3068" t="str">
            <v>M2</v>
          </cell>
          <cell r="H3068">
            <v>65000</v>
          </cell>
          <cell r="J3068">
            <v>71500</v>
          </cell>
        </row>
        <row r="3069">
          <cell r="A3069">
            <v>258</v>
          </cell>
          <cell r="I3069">
            <v>5886.375</v>
          </cell>
          <cell r="J3069">
            <v>71500</v>
          </cell>
          <cell r="K3069">
            <v>77386</v>
          </cell>
        </row>
        <row r="3071">
          <cell r="B3071">
            <v>8</v>
          </cell>
          <cell r="D3071" t="str">
            <v xml:space="preserve">1 M2 PASANG  KACA RIBEN TEBAL  5 MM  </v>
          </cell>
        </row>
        <row r="3072">
          <cell r="D3072" t="str">
            <v>TENAGA</v>
          </cell>
        </row>
        <row r="3073">
          <cell r="D3073" t="str">
            <v>Tukang kayu</v>
          </cell>
          <cell r="F3073">
            <v>0.15</v>
          </cell>
          <cell r="G3073" t="str">
            <v>Oh</v>
          </cell>
          <cell r="H3073">
            <v>33000</v>
          </cell>
          <cell r="I3073">
            <v>4950</v>
          </cell>
        </row>
        <row r="3074">
          <cell r="D3074" t="str">
            <v xml:space="preserve">Kepala Tukang </v>
          </cell>
          <cell r="F3074">
            <v>1.4999999999999999E-2</v>
          </cell>
          <cell r="G3074" t="str">
            <v>Oh</v>
          </cell>
          <cell r="H3074">
            <v>35750</v>
          </cell>
          <cell r="I3074">
            <v>536.25</v>
          </cell>
        </row>
        <row r="3075">
          <cell r="D3075" t="str">
            <v>Pekerja / Buruh tak terlatih</v>
          </cell>
          <cell r="F3075">
            <v>1.4999999999999999E-2</v>
          </cell>
          <cell r="G3075" t="str">
            <v>Oh</v>
          </cell>
          <cell r="H3075">
            <v>24750</v>
          </cell>
          <cell r="I3075">
            <v>371.25</v>
          </cell>
        </row>
        <row r="3076">
          <cell r="D3076" t="str">
            <v>Mandor</v>
          </cell>
          <cell r="F3076">
            <v>7.5000000000000002E-4</v>
          </cell>
          <cell r="G3076" t="str">
            <v>Oh</v>
          </cell>
          <cell r="H3076">
            <v>38500</v>
          </cell>
          <cell r="I3076">
            <v>28.875</v>
          </cell>
        </row>
        <row r="3078">
          <cell r="D3078" t="str">
            <v>BAHAN :</v>
          </cell>
        </row>
        <row r="3079">
          <cell r="D3079" t="str">
            <v>Kaca Ray-band Uk. 5 mm</v>
          </cell>
          <cell r="F3079">
            <v>1.1000000000000001</v>
          </cell>
          <cell r="G3079" t="str">
            <v>M2</v>
          </cell>
          <cell r="H3079">
            <v>70000</v>
          </cell>
          <cell r="J3079">
            <v>77000</v>
          </cell>
        </row>
        <row r="3080">
          <cell r="A3080">
            <v>259</v>
          </cell>
          <cell r="I3080">
            <v>5886.375</v>
          </cell>
          <cell r="J3080">
            <v>77000</v>
          </cell>
          <cell r="K3080">
            <v>82886</v>
          </cell>
        </row>
        <row r="3081">
          <cell r="D3081" t="str">
            <v xml:space="preserve">1 M2 PASANG  KACA BIASA TEBAL  8 MM  </v>
          </cell>
        </row>
        <row r="3082">
          <cell r="D3082" t="str">
            <v>TENAGA</v>
          </cell>
        </row>
        <row r="3083">
          <cell r="D3083" t="str">
            <v>Tukang kayu</v>
          </cell>
          <cell r="F3083">
            <v>0.16500000000000001</v>
          </cell>
          <cell r="G3083" t="str">
            <v>Oh</v>
          </cell>
          <cell r="H3083">
            <v>33000</v>
          </cell>
          <cell r="I3083">
            <v>5445</v>
          </cell>
        </row>
        <row r="3084">
          <cell r="D3084" t="str">
            <v xml:space="preserve">Kepala Tukang </v>
          </cell>
          <cell r="F3084">
            <v>1.6500000000000001E-2</v>
          </cell>
          <cell r="G3084" t="str">
            <v>Oh</v>
          </cell>
          <cell r="H3084">
            <v>35750</v>
          </cell>
          <cell r="I3084">
            <v>589.875</v>
          </cell>
        </row>
        <row r="3085">
          <cell r="D3085" t="str">
            <v>Pekerja / Buruh tak terlatih</v>
          </cell>
          <cell r="F3085">
            <v>1.6500000000000001E-2</v>
          </cell>
          <cell r="G3085" t="str">
            <v>Oh</v>
          </cell>
          <cell r="H3085">
            <v>24750</v>
          </cell>
          <cell r="I3085">
            <v>408.375</v>
          </cell>
        </row>
        <row r="3086">
          <cell r="D3086" t="str">
            <v>Mandor</v>
          </cell>
          <cell r="F3086">
            <v>8.0000000000000004E-4</v>
          </cell>
          <cell r="G3086" t="str">
            <v>Oh</v>
          </cell>
          <cell r="H3086">
            <v>38500</v>
          </cell>
          <cell r="I3086">
            <v>30.8</v>
          </cell>
        </row>
        <row r="3088">
          <cell r="D3088" t="str">
            <v>BAHAN :</v>
          </cell>
        </row>
        <row r="3089">
          <cell r="D3089" t="str">
            <v>Kaca bening tebal  8 mm</v>
          </cell>
          <cell r="F3089">
            <v>1.1000000000000001</v>
          </cell>
          <cell r="G3089" t="str">
            <v>M2</v>
          </cell>
          <cell r="H3089">
            <v>0</v>
          </cell>
          <cell r="J3089">
            <v>0</v>
          </cell>
        </row>
        <row r="3090">
          <cell r="I3090">
            <v>6474.05</v>
          </cell>
          <cell r="J3090">
            <v>0</v>
          </cell>
          <cell r="K3090">
            <v>6474</v>
          </cell>
        </row>
        <row r="3091">
          <cell r="D3091" t="str">
            <v xml:space="preserve">1 M2 PASANG  KACA BURAM  TEBAL  12 MM  </v>
          </cell>
        </row>
        <row r="3092">
          <cell r="D3092" t="str">
            <v>TENAGA</v>
          </cell>
        </row>
        <row r="3093">
          <cell r="D3093" t="str">
            <v>Tukang kayu</v>
          </cell>
          <cell r="F3093">
            <v>0.25</v>
          </cell>
          <cell r="G3093" t="str">
            <v>Oh</v>
          </cell>
          <cell r="H3093">
            <v>33000</v>
          </cell>
          <cell r="I3093">
            <v>8250</v>
          </cell>
        </row>
        <row r="3094">
          <cell r="D3094" t="str">
            <v xml:space="preserve">Kepala Tukang </v>
          </cell>
          <cell r="F3094">
            <v>2.5000000000000001E-2</v>
          </cell>
          <cell r="G3094" t="str">
            <v>Oh</v>
          </cell>
          <cell r="H3094">
            <v>35750</v>
          </cell>
          <cell r="I3094">
            <v>893.75</v>
          </cell>
        </row>
        <row r="3095">
          <cell r="D3095" t="str">
            <v>Pekerja / Buruh tak terlatih</v>
          </cell>
          <cell r="F3095">
            <v>2.5000000000000001E-2</v>
          </cell>
          <cell r="G3095" t="str">
            <v>Oh</v>
          </cell>
          <cell r="H3095">
            <v>24750</v>
          </cell>
          <cell r="I3095">
            <v>618.75</v>
          </cell>
        </row>
        <row r="3096">
          <cell r="D3096" t="str">
            <v>Mandor</v>
          </cell>
          <cell r="F3096">
            <v>1.25E-3</v>
          </cell>
          <cell r="G3096" t="str">
            <v>Oh</v>
          </cell>
          <cell r="H3096">
            <v>38500</v>
          </cell>
          <cell r="I3096">
            <v>48.125</v>
          </cell>
        </row>
        <row r="3098">
          <cell r="D3098" t="str">
            <v>BAHAN :</v>
          </cell>
        </row>
        <row r="3099">
          <cell r="D3099" t="str">
            <v>Kaca buram tebal  12 mm</v>
          </cell>
          <cell r="F3099">
            <v>1.1000000000000001</v>
          </cell>
          <cell r="G3099" t="str">
            <v>M2</v>
          </cell>
          <cell r="H3099">
            <v>0</v>
          </cell>
          <cell r="J3099">
            <v>0</v>
          </cell>
        </row>
        <row r="3100">
          <cell r="I3100">
            <v>9810.625</v>
          </cell>
          <cell r="J3100">
            <v>0</v>
          </cell>
          <cell r="K3100">
            <v>9811</v>
          </cell>
        </row>
        <row r="3101">
          <cell r="D3101" t="str">
            <v xml:space="preserve">1 M2 PASANG  KACA  WIREGLASS,  TEBAL  5 MM  </v>
          </cell>
        </row>
        <row r="3102">
          <cell r="D3102" t="str">
            <v>TENAGA</v>
          </cell>
        </row>
        <row r="3103">
          <cell r="D3103" t="str">
            <v>Tukang kayu</v>
          </cell>
          <cell r="F3103">
            <v>0.25</v>
          </cell>
          <cell r="G3103" t="str">
            <v>Oh</v>
          </cell>
          <cell r="H3103">
            <v>33000</v>
          </cell>
          <cell r="I3103">
            <v>8250</v>
          </cell>
        </row>
        <row r="3104">
          <cell r="D3104" t="str">
            <v xml:space="preserve">Kepala Tukang </v>
          </cell>
          <cell r="F3104">
            <v>2.5000000000000001E-2</v>
          </cell>
          <cell r="G3104" t="str">
            <v>Oh</v>
          </cell>
          <cell r="H3104">
            <v>35750</v>
          </cell>
          <cell r="I3104">
            <v>893.75</v>
          </cell>
        </row>
        <row r="3105">
          <cell r="D3105" t="str">
            <v>Pekerja / Buruh tak terlatih</v>
          </cell>
          <cell r="F3105">
            <v>2.5000000000000001E-2</v>
          </cell>
          <cell r="G3105" t="str">
            <v>Oh</v>
          </cell>
          <cell r="H3105">
            <v>24750</v>
          </cell>
          <cell r="I3105">
            <v>618.75</v>
          </cell>
        </row>
        <row r="3106">
          <cell r="D3106" t="str">
            <v>Mandor</v>
          </cell>
          <cell r="F3106">
            <v>1.25E-3</v>
          </cell>
          <cell r="G3106" t="str">
            <v>Oh</v>
          </cell>
          <cell r="H3106">
            <v>38500</v>
          </cell>
          <cell r="I3106">
            <v>48.125</v>
          </cell>
        </row>
        <row r="3108">
          <cell r="D3108" t="str">
            <v>BAHAN :</v>
          </cell>
        </row>
        <row r="3109">
          <cell r="D3109" t="str">
            <v>Kaca Wireglass, tebal  5 mm</v>
          </cell>
          <cell r="F3109">
            <v>1.1000000000000001</v>
          </cell>
          <cell r="G3109" t="str">
            <v>M2</v>
          </cell>
          <cell r="H3109">
            <v>0</v>
          </cell>
          <cell r="J3109">
            <v>0</v>
          </cell>
        </row>
        <row r="3110">
          <cell r="I3110">
            <v>9810.625</v>
          </cell>
          <cell r="J3110">
            <v>0</v>
          </cell>
          <cell r="K3110">
            <v>9811</v>
          </cell>
        </row>
        <row r="3111">
          <cell r="D3111" t="str">
            <v xml:space="preserve">1 M2 PASANG  KACA  PATRI,  TEBAL  5 MM  </v>
          </cell>
        </row>
        <row r="3112">
          <cell r="D3112" t="str">
            <v>TENAGA</v>
          </cell>
        </row>
        <row r="3113">
          <cell r="D3113" t="str">
            <v>Tukang kayu</v>
          </cell>
          <cell r="F3113">
            <v>0.15</v>
          </cell>
          <cell r="G3113" t="str">
            <v>Oh</v>
          </cell>
          <cell r="H3113">
            <v>33000</v>
          </cell>
          <cell r="I3113">
            <v>4950</v>
          </cell>
        </row>
        <row r="3114">
          <cell r="D3114" t="str">
            <v xml:space="preserve">Kepala Tukang </v>
          </cell>
          <cell r="F3114">
            <v>1.4999999999999999E-2</v>
          </cell>
          <cell r="G3114" t="str">
            <v>Oh</v>
          </cell>
          <cell r="H3114">
            <v>35750</v>
          </cell>
          <cell r="I3114">
            <v>536.25</v>
          </cell>
        </row>
        <row r="3115">
          <cell r="D3115" t="str">
            <v>Pekerja / Buruh tak terlatih</v>
          </cell>
          <cell r="F3115">
            <v>1.4999999999999999E-2</v>
          </cell>
          <cell r="G3115" t="str">
            <v>Oh</v>
          </cell>
          <cell r="H3115">
            <v>24750</v>
          </cell>
          <cell r="I3115">
            <v>371.25</v>
          </cell>
        </row>
        <row r="3116">
          <cell r="D3116" t="str">
            <v>Mandor</v>
          </cell>
          <cell r="F3116">
            <v>7.5000000000000002E-4</v>
          </cell>
          <cell r="G3116" t="str">
            <v>Oh</v>
          </cell>
          <cell r="H3116">
            <v>38500</v>
          </cell>
          <cell r="I3116">
            <v>28.875</v>
          </cell>
        </row>
        <row r="3118">
          <cell r="D3118" t="str">
            <v>BAHAN :</v>
          </cell>
        </row>
        <row r="3119">
          <cell r="D3119" t="str">
            <v>Kaca patri, tebal 5 mm</v>
          </cell>
          <cell r="F3119">
            <v>1.1000000000000001</v>
          </cell>
          <cell r="G3119" t="str">
            <v>M2</v>
          </cell>
          <cell r="H3119">
            <v>0</v>
          </cell>
          <cell r="J3119">
            <v>0</v>
          </cell>
        </row>
        <row r="3120">
          <cell r="I3120">
            <v>5886.375</v>
          </cell>
          <cell r="J3120">
            <v>0</v>
          </cell>
          <cell r="K3120">
            <v>5886</v>
          </cell>
        </row>
        <row r="3122">
          <cell r="B3122" t="str">
            <v>XVIII.</v>
          </cell>
          <cell r="D3122" t="str">
            <v>PEKERJAAN  PENUTUP LANTAI DAN DINDING :</v>
          </cell>
        </row>
        <row r="3124">
          <cell r="B3124">
            <v>1</v>
          </cell>
          <cell r="D3124" t="str">
            <v xml:space="preserve">1 M2  PASANG  LANTAI  TEGEL ABU - ABU </v>
          </cell>
        </row>
        <row r="3125">
          <cell r="D3125" t="str">
            <v>TENAGA</v>
          </cell>
        </row>
        <row r="3126">
          <cell r="D3126" t="str">
            <v>Tukang batu</v>
          </cell>
          <cell r="F3126">
            <v>0.13</v>
          </cell>
          <cell r="G3126" t="str">
            <v>Oh</v>
          </cell>
          <cell r="H3126">
            <v>33000</v>
          </cell>
          <cell r="I3126">
            <v>4290</v>
          </cell>
        </row>
        <row r="3127">
          <cell r="D3127" t="str">
            <v xml:space="preserve">Kepala Tukang </v>
          </cell>
          <cell r="F3127">
            <v>1.3000000000000001E-2</v>
          </cell>
          <cell r="G3127" t="str">
            <v>Oh</v>
          </cell>
          <cell r="H3127">
            <v>35750</v>
          </cell>
          <cell r="I3127">
            <v>464.75000000000006</v>
          </cell>
        </row>
        <row r="3128">
          <cell r="D3128" t="str">
            <v>Pekerja / Buruh tak terlatih</v>
          </cell>
          <cell r="F3128">
            <v>0.27</v>
          </cell>
          <cell r="G3128" t="str">
            <v>Oh</v>
          </cell>
          <cell r="H3128">
            <v>24750</v>
          </cell>
          <cell r="I3128">
            <v>6682.5</v>
          </cell>
        </row>
        <row r="3129">
          <cell r="D3129" t="str">
            <v>Mandor</v>
          </cell>
          <cell r="F3129">
            <v>1.35E-2</v>
          </cell>
          <cell r="G3129" t="str">
            <v>Oh</v>
          </cell>
          <cell r="H3129">
            <v>38500</v>
          </cell>
          <cell r="I3129">
            <v>519.75</v>
          </cell>
        </row>
        <row r="3130">
          <cell r="D3130" t="str">
            <v>BAHAN :</v>
          </cell>
        </row>
        <row r="3131">
          <cell r="D3131" t="str">
            <v>Ubin Abu-abu Uk. 20Cm x 20Cm</v>
          </cell>
          <cell r="F3131">
            <v>1.02</v>
          </cell>
          <cell r="G3131" t="str">
            <v>M2</v>
          </cell>
          <cell r="H3131">
            <v>31000</v>
          </cell>
          <cell r="J3131">
            <v>31620</v>
          </cell>
        </row>
        <row r="3132">
          <cell r="D3132" t="str">
            <v>PC / Portland cement</v>
          </cell>
          <cell r="F3132">
            <v>10.4</v>
          </cell>
          <cell r="G3132" t="str">
            <v>Kg</v>
          </cell>
          <cell r="H3132">
            <v>850</v>
          </cell>
          <cell r="J3132">
            <v>8840</v>
          </cell>
        </row>
        <row r="3133">
          <cell r="D3133" t="str">
            <v xml:space="preserve">Pasir pasang / beton </v>
          </cell>
          <cell r="F3133">
            <v>1.35E-2</v>
          </cell>
          <cell r="G3133" t="str">
            <v>M3</v>
          </cell>
          <cell r="H3133">
            <v>120000</v>
          </cell>
          <cell r="J3133">
            <v>1620</v>
          </cell>
        </row>
        <row r="3134">
          <cell r="A3134">
            <v>261</v>
          </cell>
          <cell r="I3134">
            <v>11957</v>
          </cell>
          <cell r="J3134">
            <v>42080</v>
          </cell>
          <cell r="K3134">
            <v>54037</v>
          </cell>
        </row>
        <row r="3135">
          <cell r="B3135">
            <v>2</v>
          </cell>
          <cell r="D3135" t="str">
            <v>1 M2  PASANG  LANTAI  TEGEL KERAMIK</v>
          </cell>
        </row>
        <row r="3136">
          <cell r="D3136" t="str">
            <v>TENAGA</v>
          </cell>
        </row>
        <row r="3137">
          <cell r="D3137" t="str">
            <v>Tukang batu</v>
          </cell>
          <cell r="F3137">
            <v>0.35</v>
          </cell>
          <cell r="G3137" t="str">
            <v>Oh</v>
          </cell>
          <cell r="H3137">
            <v>33000</v>
          </cell>
          <cell r="I3137">
            <v>11550</v>
          </cell>
        </row>
        <row r="3138">
          <cell r="D3138" t="str">
            <v xml:space="preserve">Kepala Tukang </v>
          </cell>
          <cell r="F3138">
            <v>3.5000000000000003E-2</v>
          </cell>
          <cell r="G3138" t="str">
            <v>Oh</v>
          </cell>
          <cell r="H3138">
            <v>35750</v>
          </cell>
          <cell r="I3138">
            <v>1251.2500000000002</v>
          </cell>
        </row>
        <row r="3139">
          <cell r="D3139" t="str">
            <v>Pekerja / Buruh tak terlatih</v>
          </cell>
          <cell r="F3139">
            <v>0.62</v>
          </cell>
          <cell r="G3139" t="str">
            <v>Oh</v>
          </cell>
          <cell r="H3139">
            <v>24750</v>
          </cell>
          <cell r="I3139">
            <v>15345</v>
          </cell>
        </row>
        <row r="3140">
          <cell r="D3140" t="str">
            <v>Mandor</v>
          </cell>
          <cell r="F3140">
            <v>0.03</v>
          </cell>
          <cell r="G3140" t="str">
            <v>Oh</v>
          </cell>
          <cell r="H3140">
            <v>38500</v>
          </cell>
          <cell r="I3140">
            <v>1155</v>
          </cell>
        </row>
        <row r="3141">
          <cell r="D3141" t="str">
            <v>BAHAN :</v>
          </cell>
        </row>
        <row r="3142">
          <cell r="D3142" t="str">
            <v>Keramik motif Uk. 30 cm x 30 cm</v>
          </cell>
          <cell r="F3142">
            <v>1.02</v>
          </cell>
          <cell r="G3142" t="str">
            <v>M2</v>
          </cell>
          <cell r="H3142">
            <v>46000</v>
          </cell>
          <cell r="J3142">
            <v>46920</v>
          </cell>
        </row>
        <row r="3143">
          <cell r="D3143" t="str">
            <v>Semen Putih / warna</v>
          </cell>
          <cell r="F3143">
            <v>1.5</v>
          </cell>
          <cell r="G3143" t="str">
            <v>Kg</v>
          </cell>
          <cell r="H3143">
            <v>1750</v>
          </cell>
          <cell r="J3143">
            <v>2625</v>
          </cell>
        </row>
        <row r="3144">
          <cell r="D3144" t="str">
            <v>PC / Portland cement</v>
          </cell>
          <cell r="F3144">
            <v>11.38</v>
          </cell>
          <cell r="G3144" t="str">
            <v>Kg</v>
          </cell>
          <cell r="H3144">
            <v>850</v>
          </cell>
          <cell r="J3144">
            <v>9673</v>
          </cell>
        </row>
        <row r="3145">
          <cell r="D3145" t="str">
            <v xml:space="preserve">Pasir pasang / beton </v>
          </cell>
          <cell r="F3145">
            <v>4.2000000000000003E-2</v>
          </cell>
          <cell r="G3145" t="str">
            <v>M3</v>
          </cell>
          <cell r="H3145">
            <v>120000</v>
          </cell>
          <cell r="J3145">
            <v>5040</v>
          </cell>
        </row>
        <row r="3146">
          <cell r="A3146">
            <v>262</v>
          </cell>
          <cell r="I3146">
            <v>29301.25</v>
          </cell>
          <cell r="J3146">
            <v>64258</v>
          </cell>
          <cell r="K3146">
            <v>93559</v>
          </cell>
        </row>
        <row r="3147">
          <cell r="B3147">
            <v>3</v>
          </cell>
          <cell r="D3147" t="str">
            <v xml:space="preserve">1 M!  PASANG  PLINT  KERAMIK ARTISTIK  10 x 20 Cm </v>
          </cell>
        </row>
        <row r="3148">
          <cell r="D3148" t="str">
            <v>TENAGA</v>
          </cell>
        </row>
        <row r="3149">
          <cell r="D3149" t="str">
            <v>Tukang batu</v>
          </cell>
          <cell r="F3149">
            <v>0.09</v>
          </cell>
          <cell r="G3149" t="str">
            <v>Oh</v>
          </cell>
          <cell r="H3149">
            <v>33000</v>
          </cell>
          <cell r="I3149">
            <v>2970</v>
          </cell>
        </row>
        <row r="3150">
          <cell r="D3150" t="str">
            <v xml:space="preserve">Kepala Tukang </v>
          </cell>
          <cell r="F3150">
            <v>9.0000000000000011E-3</v>
          </cell>
          <cell r="G3150" t="str">
            <v>Oh</v>
          </cell>
          <cell r="H3150">
            <v>35750</v>
          </cell>
          <cell r="I3150">
            <v>321.75000000000006</v>
          </cell>
        </row>
        <row r="3151">
          <cell r="D3151" t="str">
            <v>Pekerja / Buruh tak terlatih</v>
          </cell>
          <cell r="F3151">
            <v>0.09</v>
          </cell>
          <cell r="G3151" t="str">
            <v>Oh</v>
          </cell>
          <cell r="H3151">
            <v>24750</v>
          </cell>
          <cell r="I3151">
            <v>2227.5</v>
          </cell>
        </row>
        <row r="3152">
          <cell r="D3152" t="str">
            <v>Mandor</v>
          </cell>
          <cell r="F3152">
            <v>4.5000000000000005E-3</v>
          </cell>
          <cell r="G3152" t="str">
            <v>Oh</v>
          </cell>
          <cell r="H3152">
            <v>38500</v>
          </cell>
          <cell r="I3152">
            <v>173.25000000000003</v>
          </cell>
        </row>
        <row r="3153">
          <cell r="D3153" t="str">
            <v>BAHAN :</v>
          </cell>
        </row>
        <row r="3154">
          <cell r="D3154" t="str">
            <v>Keramik Arstistik Uk. 10 x 20 cm</v>
          </cell>
          <cell r="F3154">
            <v>1.05</v>
          </cell>
          <cell r="G3154" t="str">
            <v>M!</v>
          </cell>
          <cell r="H3154">
            <v>75000</v>
          </cell>
          <cell r="J3154">
            <v>78750</v>
          </cell>
        </row>
        <row r="3155">
          <cell r="D3155" t="str">
            <v>Semen Putih / warna</v>
          </cell>
          <cell r="F3155">
            <v>0.1</v>
          </cell>
          <cell r="G3155" t="str">
            <v>Kg</v>
          </cell>
          <cell r="H3155">
            <v>1750</v>
          </cell>
          <cell r="J3155">
            <v>175</v>
          </cell>
        </row>
        <row r="3156">
          <cell r="D3156" t="str">
            <v>PC / Portland cement</v>
          </cell>
          <cell r="F3156">
            <v>1.65</v>
          </cell>
          <cell r="G3156" t="str">
            <v>Kg</v>
          </cell>
          <cell r="H3156">
            <v>850</v>
          </cell>
          <cell r="J3156">
            <v>1402.5</v>
          </cell>
        </row>
        <row r="3157">
          <cell r="D3157" t="str">
            <v xml:space="preserve">Pasir pasang / beton </v>
          </cell>
          <cell r="F3157">
            <v>3.2000000000000002E-3</v>
          </cell>
          <cell r="G3157" t="str">
            <v>M3</v>
          </cell>
          <cell r="H3157">
            <v>120000</v>
          </cell>
          <cell r="J3157">
            <v>384</v>
          </cell>
        </row>
        <row r="3158">
          <cell r="A3158">
            <v>263</v>
          </cell>
          <cell r="I3158">
            <v>5692.5</v>
          </cell>
          <cell r="J3158">
            <v>80711.5</v>
          </cell>
          <cell r="K3158">
            <v>86404</v>
          </cell>
        </row>
        <row r="3159">
          <cell r="B3159">
            <v>4</v>
          </cell>
          <cell r="D3159" t="str">
            <v>1 M2  PASANG  LANTAI  BATU MARMER  PUTIH</v>
          </cell>
        </row>
        <row r="3160">
          <cell r="D3160" t="str">
            <v>TENAGA</v>
          </cell>
        </row>
        <row r="3161">
          <cell r="D3161" t="str">
            <v>Tukang batu</v>
          </cell>
          <cell r="F3161">
            <v>0.35</v>
          </cell>
          <cell r="G3161" t="str">
            <v>Oh</v>
          </cell>
          <cell r="H3161">
            <v>33000</v>
          </cell>
          <cell r="I3161">
            <v>11550</v>
          </cell>
        </row>
        <row r="3162">
          <cell r="D3162" t="str">
            <v xml:space="preserve">Kepala Tukang </v>
          </cell>
          <cell r="F3162">
            <v>3.5000000000000003E-2</v>
          </cell>
          <cell r="G3162" t="str">
            <v>Oh</v>
          </cell>
          <cell r="H3162">
            <v>35750</v>
          </cell>
          <cell r="I3162">
            <v>1251.2500000000002</v>
          </cell>
        </row>
        <row r="3163">
          <cell r="D3163" t="str">
            <v>Pekerja / Buruh tak terlatih</v>
          </cell>
          <cell r="F3163">
            <v>0.62</v>
          </cell>
          <cell r="G3163" t="str">
            <v>Oh</v>
          </cell>
          <cell r="H3163">
            <v>24750</v>
          </cell>
          <cell r="I3163">
            <v>15345</v>
          </cell>
        </row>
        <row r="3164">
          <cell r="D3164" t="str">
            <v>Mandor</v>
          </cell>
          <cell r="F3164">
            <v>0.03</v>
          </cell>
          <cell r="G3164" t="str">
            <v>Oh</v>
          </cell>
          <cell r="H3164">
            <v>38500</v>
          </cell>
          <cell r="I3164">
            <v>1155</v>
          </cell>
        </row>
        <row r="3165">
          <cell r="D3165" t="str">
            <v>BAHAN :</v>
          </cell>
        </row>
        <row r="3166">
          <cell r="D3166" t="str">
            <v>Marmer Putih</v>
          </cell>
          <cell r="F3166">
            <v>1.052</v>
          </cell>
          <cell r="G3166" t="str">
            <v>M2</v>
          </cell>
          <cell r="H3166">
            <v>172000</v>
          </cell>
          <cell r="J3166">
            <v>180944</v>
          </cell>
        </row>
        <row r="3167">
          <cell r="D3167" t="str">
            <v>Semen Putih / warna</v>
          </cell>
          <cell r="F3167">
            <v>2</v>
          </cell>
          <cell r="G3167" t="str">
            <v>Kg</v>
          </cell>
          <cell r="H3167">
            <v>1750</v>
          </cell>
          <cell r="J3167">
            <v>3500</v>
          </cell>
        </row>
        <row r="3168">
          <cell r="D3168" t="str">
            <v>PC / Portland cement</v>
          </cell>
          <cell r="F3168">
            <v>14.15</v>
          </cell>
          <cell r="G3168" t="str">
            <v>Kg</v>
          </cell>
          <cell r="H3168">
            <v>850</v>
          </cell>
          <cell r="J3168">
            <v>12027.5</v>
          </cell>
        </row>
        <row r="3169">
          <cell r="D3169" t="str">
            <v xml:space="preserve">Pasir pasang / beton </v>
          </cell>
          <cell r="F3169">
            <v>3.9E-2</v>
          </cell>
          <cell r="G3169" t="str">
            <v>M3</v>
          </cell>
          <cell r="H3169">
            <v>120000</v>
          </cell>
          <cell r="J3169">
            <v>4680</v>
          </cell>
        </row>
        <row r="3170">
          <cell r="A3170">
            <v>264</v>
          </cell>
          <cell r="I3170">
            <v>29301.25</v>
          </cell>
          <cell r="J3170">
            <v>201151.5</v>
          </cell>
          <cell r="K3170">
            <v>230453</v>
          </cell>
        </row>
        <row r="3171">
          <cell r="B3171">
            <v>5</v>
          </cell>
          <cell r="D3171" t="str">
            <v>1 M2  PASANG  LANTAI  BATU MARMER  HITAM</v>
          </cell>
        </row>
        <row r="3172">
          <cell r="D3172" t="str">
            <v>TENAGA</v>
          </cell>
        </row>
        <row r="3173">
          <cell r="D3173" t="str">
            <v>Tukang batu</v>
          </cell>
          <cell r="F3173">
            <v>0.35</v>
          </cell>
          <cell r="G3173" t="str">
            <v>Oh</v>
          </cell>
          <cell r="H3173">
            <v>33000</v>
          </cell>
          <cell r="I3173">
            <v>11550</v>
          </cell>
        </row>
        <row r="3174">
          <cell r="D3174" t="str">
            <v xml:space="preserve">Kepala Tukang </v>
          </cell>
          <cell r="F3174">
            <v>3.5000000000000003E-2</v>
          </cell>
          <cell r="G3174" t="str">
            <v>Oh</v>
          </cell>
          <cell r="H3174">
            <v>35750</v>
          </cell>
          <cell r="I3174">
            <v>1251.2500000000002</v>
          </cell>
        </row>
        <row r="3175">
          <cell r="D3175" t="str">
            <v>Pekerja / Buruh tak terlatih</v>
          </cell>
          <cell r="F3175">
            <v>0.62</v>
          </cell>
          <cell r="G3175" t="str">
            <v>Oh</v>
          </cell>
          <cell r="H3175">
            <v>24750</v>
          </cell>
          <cell r="I3175">
            <v>15345</v>
          </cell>
        </row>
        <row r="3176">
          <cell r="D3176" t="str">
            <v>Mandor</v>
          </cell>
          <cell r="F3176">
            <v>0.03</v>
          </cell>
          <cell r="G3176" t="str">
            <v>Oh</v>
          </cell>
          <cell r="H3176">
            <v>38500</v>
          </cell>
          <cell r="I3176">
            <v>1155</v>
          </cell>
        </row>
        <row r="3177">
          <cell r="D3177" t="str">
            <v>BAHAN :</v>
          </cell>
        </row>
        <row r="3178">
          <cell r="D3178" t="str">
            <v>Marmer Hitam</v>
          </cell>
          <cell r="F3178">
            <v>1.052</v>
          </cell>
          <cell r="G3178" t="str">
            <v>M2</v>
          </cell>
          <cell r="H3178">
            <v>198000</v>
          </cell>
          <cell r="J3178">
            <v>208296</v>
          </cell>
        </row>
        <row r="3179">
          <cell r="D3179" t="str">
            <v>Semen Putih / warna</v>
          </cell>
          <cell r="F3179">
            <v>2</v>
          </cell>
          <cell r="G3179" t="str">
            <v>Kg</v>
          </cell>
          <cell r="H3179">
            <v>1750</v>
          </cell>
          <cell r="J3179">
            <v>3500</v>
          </cell>
        </row>
        <row r="3180">
          <cell r="D3180" t="str">
            <v>PC / Portland cement</v>
          </cell>
          <cell r="F3180">
            <v>14.15</v>
          </cell>
          <cell r="G3180" t="str">
            <v>Kg</v>
          </cell>
          <cell r="H3180">
            <v>850</v>
          </cell>
          <cell r="J3180">
            <v>12027.5</v>
          </cell>
        </row>
        <row r="3181">
          <cell r="D3181" t="str">
            <v xml:space="preserve">Pasir pasang / beton </v>
          </cell>
          <cell r="F3181">
            <v>3.9E-2</v>
          </cell>
          <cell r="G3181" t="str">
            <v>M3</v>
          </cell>
          <cell r="H3181">
            <v>120000</v>
          </cell>
          <cell r="J3181">
            <v>4680</v>
          </cell>
        </row>
        <row r="3182">
          <cell r="A3182">
            <v>265</v>
          </cell>
          <cell r="I3182">
            <v>29301.25</v>
          </cell>
          <cell r="J3182">
            <v>228503.5</v>
          </cell>
          <cell r="K3182">
            <v>257805</v>
          </cell>
        </row>
        <row r="3183">
          <cell r="B3183">
            <v>6</v>
          </cell>
          <cell r="D3183" t="str">
            <v>1 M2 LANTAI  BETON  DIPLASTER  TEBAL  7  CM</v>
          </cell>
        </row>
        <row r="3184">
          <cell r="D3184" t="str">
            <v xml:space="preserve">CAMP. 1 PC : 3 PSR : 8 KRL  DITUTUP PLESTERAN </v>
          </cell>
        </row>
        <row r="3185">
          <cell r="D3185" t="str">
            <v>6 MM  CAMP. 1 PC : 3 PSR</v>
          </cell>
        </row>
        <row r="3186">
          <cell r="D3186" t="str">
            <v>TENAGA :</v>
          </cell>
        </row>
        <row r="3187">
          <cell r="D3187" t="str">
            <v>Tukang batu</v>
          </cell>
          <cell r="F3187">
            <v>0.13500000000000001</v>
          </cell>
          <cell r="G3187" t="str">
            <v>Oh</v>
          </cell>
          <cell r="H3187">
            <v>33000</v>
          </cell>
          <cell r="I3187">
            <v>4455</v>
          </cell>
        </row>
        <row r="3188">
          <cell r="D3188" t="str">
            <v xml:space="preserve">Kepala Tukang </v>
          </cell>
          <cell r="F3188">
            <v>1.35E-2</v>
          </cell>
          <cell r="G3188" t="str">
            <v>Oh</v>
          </cell>
          <cell r="H3188">
            <v>35750</v>
          </cell>
          <cell r="I3188">
            <v>482.625</v>
          </cell>
        </row>
        <row r="3189">
          <cell r="D3189" t="str">
            <v>Pekerja / Buruh tak terlatih</v>
          </cell>
          <cell r="F3189">
            <v>0.72</v>
          </cell>
          <cell r="G3189" t="str">
            <v>Oh</v>
          </cell>
          <cell r="H3189">
            <v>24750</v>
          </cell>
          <cell r="I3189">
            <v>17820</v>
          </cell>
        </row>
        <row r="3190">
          <cell r="D3190" t="str">
            <v>Mandor</v>
          </cell>
          <cell r="F3190">
            <v>3.5999999999999997E-2</v>
          </cell>
          <cell r="G3190" t="str">
            <v>Oh</v>
          </cell>
          <cell r="H3190">
            <v>38500</v>
          </cell>
          <cell r="I3190">
            <v>1386</v>
          </cell>
        </row>
        <row r="3191">
          <cell r="D3191" t="str">
            <v>BAHAN :</v>
          </cell>
        </row>
        <row r="3192">
          <cell r="D3192" t="str">
            <v>Batu pecah 2-3 cm</v>
          </cell>
          <cell r="F3192">
            <v>7.0000000000000007E-2</v>
          </cell>
          <cell r="G3192" t="str">
            <v>M3</v>
          </cell>
          <cell r="H3192">
            <v>165000</v>
          </cell>
          <cell r="J3192">
            <v>11550.000000000002</v>
          </cell>
        </row>
        <row r="3193">
          <cell r="D3193" t="str">
            <v>PC / Portland cement</v>
          </cell>
          <cell r="F3193">
            <v>18.190000000000001</v>
          </cell>
          <cell r="G3193" t="str">
            <v>Kg</v>
          </cell>
          <cell r="H3193">
            <v>850</v>
          </cell>
          <cell r="J3193">
            <v>15461.500000000002</v>
          </cell>
        </row>
        <row r="3194">
          <cell r="D3194" t="str">
            <v xml:space="preserve">Pasir pasang / beton </v>
          </cell>
          <cell r="F3194">
            <v>4.3999999999999997E-2</v>
          </cell>
          <cell r="G3194" t="str">
            <v>M3</v>
          </cell>
          <cell r="H3194">
            <v>120000</v>
          </cell>
          <cell r="J3194">
            <v>5280</v>
          </cell>
        </row>
        <row r="3195">
          <cell r="A3195">
            <v>266</v>
          </cell>
          <cell r="I3195">
            <v>24143.625</v>
          </cell>
          <cell r="J3195">
            <v>32291.500000000004</v>
          </cell>
          <cell r="K3195">
            <v>56435</v>
          </cell>
        </row>
        <row r="3197">
          <cell r="B3197">
            <v>7</v>
          </cell>
          <cell r="D3197" t="str">
            <v>1 M3 BETON RABAT  CAMP.  1 PC : 3 PSR : 6 KRL</v>
          </cell>
        </row>
        <row r="3198">
          <cell r="D3198" t="str">
            <v>UNTUK LANTAI  DIATAS  PASIR</v>
          </cell>
        </row>
        <row r="3199">
          <cell r="D3199" t="str">
            <v>TENAGA :</v>
          </cell>
        </row>
        <row r="3200">
          <cell r="D3200" t="str">
            <v>Tukang batu</v>
          </cell>
          <cell r="F3200">
            <v>0.5</v>
          </cell>
          <cell r="G3200" t="str">
            <v>Oh</v>
          </cell>
          <cell r="H3200">
            <v>33000</v>
          </cell>
          <cell r="I3200">
            <v>16500</v>
          </cell>
        </row>
        <row r="3201">
          <cell r="D3201" t="str">
            <v xml:space="preserve">Kepala Tukang </v>
          </cell>
          <cell r="F3201">
            <v>0.05</v>
          </cell>
          <cell r="G3201" t="str">
            <v>Oh</v>
          </cell>
          <cell r="H3201">
            <v>35750</v>
          </cell>
          <cell r="I3201">
            <v>1787.5</v>
          </cell>
        </row>
        <row r="3202">
          <cell r="D3202" t="str">
            <v>Pekerja / Buruh tak terlatih</v>
          </cell>
          <cell r="F3202">
            <v>6</v>
          </cell>
          <cell r="G3202" t="str">
            <v>Oh</v>
          </cell>
          <cell r="H3202">
            <v>24750</v>
          </cell>
          <cell r="I3202">
            <v>148500</v>
          </cell>
        </row>
        <row r="3203">
          <cell r="D3203" t="str">
            <v>Mandor</v>
          </cell>
          <cell r="F3203">
            <v>0.3</v>
          </cell>
          <cell r="G3203" t="str">
            <v>Oh</v>
          </cell>
          <cell r="H3203">
            <v>38500</v>
          </cell>
          <cell r="I3203">
            <v>11550</v>
          </cell>
        </row>
        <row r="3204">
          <cell r="D3204" t="str">
            <v>BAHAN :</v>
          </cell>
        </row>
        <row r="3205">
          <cell r="D3205" t="str">
            <v>Batu pecah 2-3 cm</v>
          </cell>
          <cell r="F3205">
            <v>1</v>
          </cell>
          <cell r="G3205" t="str">
            <v>M3</v>
          </cell>
          <cell r="H3205">
            <v>165000</v>
          </cell>
          <cell r="J3205">
            <v>165000</v>
          </cell>
        </row>
        <row r="3206">
          <cell r="D3206" t="str">
            <v>PC / Portland cement</v>
          </cell>
          <cell r="F3206">
            <v>211.82</v>
          </cell>
          <cell r="G3206" t="str">
            <v>Kg</v>
          </cell>
          <cell r="H3206">
            <v>850</v>
          </cell>
          <cell r="J3206">
            <v>180047</v>
          </cell>
        </row>
        <row r="3207">
          <cell r="D3207" t="str">
            <v xml:space="preserve">Pasir pasang / beton </v>
          </cell>
          <cell r="F3207">
            <v>0.5</v>
          </cell>
          <cell r="G3207" t="str">
            <v>M3</v>
          </cell>
          <cell r="H3207">
            <v>120000</v>
          </cell>
          <cell r="J3207">
            <v>60000</v>
          </cell>
        </row>
        <row r="3208">
          <cell r="A3208">
            <v>267</v>
          </cell>
          <cell r="I3208">
            <v>178337.5</v>
          </cell>
          <cell r="J3208">
            <v>405047</v>
          </cell>
          <cell r="K3208">
            <v>583385</v>
          </cell>
        </row>
        <row r="3209">
          <cell r="B3209">
            <v>8</v>
          </cell>
          <cell r="D3209" t="str">
            <v>1 M2  LANTAI  PAVING STONE  ABU - ABU  DIATAS  PASIR</v>
          </cell>
        </row>
        <row r="3210">
          <cell r="D3210" t="str">
            <v>TENAGA :</v>
          </cell>
        </row>
        <row r="3211">
          <cell r="D3211" t="str">
            <v>Tukang batu</v>
          </cell>
          <cell r="F3211">
            <v>0.06</v>
          </cell>
          <cell r="G3211" t="str">
            <v>Oh</v>
          </cell>
          <cell r="H3211">
            <v>33000</v>
          </cell>
          <cell r="I3211">
            <v>1980</v>
          </cell>
        </row>
        <row r="3212">
          <cell r="D3212" t="str">
            <v>Pekerja / Buruh tak terlatih</v>
          </cell>
          <cell r="F3212">
            <v>0.2</v>
          </cell>
          <cell r="G3212" t="str">
            <v>Oh</v>
          </cell>
          <cell r="H3212">
            <v>24750</v>
          </cell>
          <cell r="I3212">
            <v>4950</v>
          </cell>
        </row>
        <row r="3213">
          <cell r="D3213" t="str">
            <v>BAHAN :</v>
          </cell>
        </row>
        <row r="3214">
          <cell r="D3214" t="str">
            <v>Paving Stone abu - abu tebal 6 cm</v>
          </cell>
          <cell r="F3214">
            <v>1.1000000000000001</v>
          </cell>
          <cell r="G3214" t="str">
            <v>M2</v>
          </cell>
          <cell r="H3214">
            <v>39000</v>
          </cell>
          <cell r="J3214">
            <v>42900</v>
          </cell>
        </row>
        <row r="3215">
          <cell r="D3215" t="str">
            <v xml:space="preserve">Pasir pasang / beton </v>
          </cell>
          <cell r="F3215">
            <v>3.5000000000000003E-2</v>
          </cell>
          <cell r="G3215" t="str">
            <v>M3</v>
          </cell>
          <cell r="H3215">
            <v>120000</v>
          </cell>
          <cell r="J3215">
            <v>4200</v>
          </cell>
        </row>
        <row r="3216">
          <cell r="A3216">
            <v>268</v>
          </cell>
          <cell r="I3216">
            <v>6930</v>
          </cell>
          <cell r="J3216">
            <v>47100</v>
          </cell>
          <cell r="K3216">
            <v>54030</v>
          </cell>
        </row>
        <row r="3217">
          <cell r="B3217">
            <v>9</v>
          </cell>
          <cell r="D3217" t="str">
            <v>1 M2 LANTAI  PATLAG 1 LAPIS  BATA  MERAH</v>
          </cell>
        </row>
        <row r="3218">
          <cell r="D3218" t="str">
            <v>CAMP. 1 SEMEN MERAH : 1 KPR : 3 PSR</v>
          </cell>
        </row>
        <row r="3219">
          <cell r="D3219" t="str">
            <v>TENAGA :</v>
          </cell>
        </row>
        <row r="3220">
          <cell r="D3220" t="str">
            <v>Tukang batu</v>
          </cell>
          <cell r="F3220">
            <v>0.16</v>
          </cell>
          <cell r="G3220" t="str">
            <v>Oh</v>
          </cell>
          <cell r="H3220">
            <v>33000</v>
          </cell>
          <cell r="I3220">
            <v>5280</v>
          </cell>
        </row>
        <row r="3221">
          <cell r="D3221" t="str">
            <v xml:space="preserve">Kepala Tukang </v>
          </cell>
          <cell r="F3221">
            <v>0.01</v>
          </cell>
          <cell r="G3221" t="str">
            <v>Oh</v>
          </cell>
          <cell r="H3221">
            <v>35750</v>
          </cell>
          <cell r="I3221">
            <v>357.5</v>
          </cell>
        </row>
        <row r="3222">
          <cell r="D3222" t="str">
            <v>Pekerja / Buruh tak terlatih</v>
          </cell>
          <cell r="F3222">
            <v>0.05</v>
          </cell>
          <cell r="G3222" t="str">
            <v>Oh</v>
          </cell>
          <cell r="H3222">
            <v>24750</v>
          </cell>
          <cell r="I3222">
            <v>1237.5</v>
          </cell>
        </row>
        <row r="3223">
          <cell r="D3223" t="str">
            <v>Mandor</v>
          </cell>
          <cell r="F3223">
            <v>2.5000000000000001E-2</v>
          </cell>
          <cell r="G3223" t="str">
            <v>Oh</v>
          </cell>
          <cell r="H3223">
            <v>38500</v>
          </cell>
          <cell r="I3223">
            <v>962.5</v>
          </cell>
        </row>
        <row r="3224">
          <cell r="D3224" t="str">
            <v>BAHAN :</v>
          </cell>
        </row>
        <row r="3225">
          <cell r="D3225" t="str">
            <v>Batu Bata / Merah</v>
          </cell>
          <cell r="F3225">
            <v>30</v>
          </cell>
          <cell r="G3225" t="str">
            <v>Bj</v>
          </cell>
          <cell r="H3225">
            <v>330</v>
          </cell>
          <cell r="J3225">
            <v>9900</v>
          </cell>
        </row>
        <row r="3226">
          <cell r="D3226" t="str">
            <v>Kapur Batu</v>
          </cell>
          <cell r="F3226">
            <v>1.2E-2</v>
          </cell>
          <cell r="G3226" t="str">
            <v>M3</v>
          </cell>
          <cell r="H3226">
            <v>600000</v>
          </cell>
          <cell r="J3226">
            <v>7200</v>
          </cell>
        </row>
        <row r="3227">
          <cell r="D3227" t="str">
            <v xml:space="preserve">Semen Merah </v>
          </cell>
          <cell r="F3227">
            <v>1.2E-2</v>
          </cell>
          <cell r="G3227" t="str">
            <v>M3</v>
          </cell>
          <cell r="H3227">
            <v>115000</v>
          </cell>
          <cell r="J3227">
            <v>1380</v>
          </cell>
        </row>
        <row r="3228">
          <cell r="D3228" t="str">
            <v xml:space="preserve">Pasir pasang / beton </v>
          </cell>
          <cell r="F3228">
            <v>3.5999999999999997E-2</v>
          </cell>
          <cell r="G3228" t="str">
            <v>M3</v>
          </cell>
          <cell r="H3228">
            <v>120000</v>
          </cell>
          <cell r="J3228">
            <v>4320</v>
          </cell>
        </row>
        <row r="3229">
          <cell r="A3229">
            <v>269</v>
          </cell>
          <cell r="I3229">
            <v>7837.5</v>
          </cell>
          <cell r="J3229">
            <v>22800</v>
          </cell>
          <cell r="K3229">
            <v>30638</v>
          </cell>
        </row>
        <row r="3230">
          <cell r="B3230">
            <v>10</v>
          </cell>
          <cell r="D3230" t="str">
            <v>1 M2  DINDING  MARMO  BIASA  10 X 10 CM</v>
          </cell>
        </row>
        <row r="3231">
          <cell r="D3231" t="str">
            <v>SPESI ; 1 PC : 2 PSR,  TEBAL  RATA - RATA  1  CM</v>
          </cell>
        </row>
        <row r="3233">
          <cell r="D3233" t="str">
            <v>TENAGA :</v>
          </cell>
        </row>
        <row r="3234">
          <cell r="D3234" t="str">
            <v>Tukang batu</v>
          </cell>
          <cell r="F3234">
            <v>0.35</v>
          </cell>
          <cell r="G3234" t="str">
            <v>Oh</v>
          </cell>
          <cell r="H3234">
            <v>33000</v>
          </cell>
          <cell r="I3234">
            <v>11550</v>
          </cell>
        </row>
        <row r="3235">
          <cell r="D3235" t="str">
            <v xml:space="preserve">Kepala Tukang </v>
          </cell>
          <cell r="F3235">
            <v>3.5000000000000003E-2</v>
          </cell>
          <cell r="G3235" t="str">
            <v>Oh</v>
          </cell>
          <cell r="H3235">
            <v>35750</v>
          </cell>
          <cell r="I3235">
            <v>1251.2500000000002</v>
          </cell>
        </row>
        <row r="3236">
          <cell r="D3236" t="str">
            <v>Pekerja / Buruh tak terlatih</v>
          </cell>
          <cell r="F3236">
            <v>0.62</v>
          </cell>
          <cell r="G3236" t="str">
            <v>Oh</v>
          </cell>
          <cell r="H3236">
            <v>24750</v>
          </cell>
          <cell r="I3236">
            <v>15345</v>
          </cell>
        </row>
        <row r="3237">
          <cell r="D3237" t="str">
            <v>Mandor</v>
          </cell>
          <cell r="F3237">
            <v>0.03</v>
          </cell>
          <cell r="G3237" t="str">
            <v>Oh</v>
          </cell>
          <cell r="H3237">
            <v>38500</v>
          </cell>
          <cell r="I3237">
            <v>1155</v>
          </cell>
        </row>
        <row r="3238">
          <cell r="D3238" t="str">
            <v>BAHAN :</v>
          </cell>
        </row>
        <row r="3239">
          <cell r="D3239" t="str">
            <v>Batu marmo  biasa</v>
          </cell>
          <cell r="F3239">
            <v>1.05</v>
          </cell>
          <cell r="G3239" t="str">
            <v>M2</v>
          </cell>
          <cell r="H3239">
            <v>85000</v>
          </cell>
          <cell r="J3239">
            <v>89250</v>
          </cell>
        </row>
        <row r="3240">
          <cell r="D3240" t="str">
            <v>Semen Putih / warna</v>
          </cell>
          <cell r="F3240">
            <v>0.94</v>
          </cell>
          <cell r="G3240" t="str">
            <v>Kg</v>
          </cell>
          <cell r="H3240">
            <v>1750</v>
          </cell>
          <cell r="J3240">
            <v>1645</v>
          </cell>
        </row>
        <row r="3241">
          <cell r="D3241" t="str">
            <v>PC / Portland cement</v>
          </cell>
          <cell r="F3241">
            <v>11.75</v>
          </cell>
          <cell r="G3241" t="str">
            <v>Kg</v>
          </cell>
          <cell r="H3241">
            <v>850</v>
          </cell>
          <cell r="J3241">
            <v>9987.5</v>
          </cell>
        </row>
        <row r="3242">
          <cell r="D3242" t="str">
            <v xml:space="preserve">Pasir pasang / beton </v>
          </cell>
          <cell r="F3242">
            <v>3.5000000000000003E-2</v>
          </cell>
          <cell r="G3242" t="str">
            <v>M3</v>
          </cell>
          <cell r="H3242">
            <v>120000</v>
          </cell>
          <cell r="J3242">
            <v>4200</v>
          </cell>
        </row>
        <row r="3243">
          <cell r="A3243">
            <v>270</v>
          </cell>
          <cell r="I3243">
            <v>29301.25</v>
          </cell>
          <cell r="J3243">
            <v>105082.5</v>
          </cell>
          <cell r="K3243">
            <v>134384</v>
          </cell>
        </row>
        <row r="3244">
          <cell r="B3244">
            <v>11</v>
          </cell>
          <cell r="D3244" t="str">
            <v>1 M2  DINDING MARMO  HIJAU  10 X 10 CM</v>
          </cell>
        </row>
        <row r="3245">
          <cell r="D3245" t="str">
            <v>SPESI ; 1 PC : 2 PSR,  TEBAL  RATA - RATA  1  CM</v>
          </cell>
        </row>
        <row r="3247">
          <cell r="D3247" t="str">
            <v>TENAGA :</v>
          </cell>
        </row>
        <row r="3248">
          <cell r="D3248" t="str">
            <v>Tukang batu</v>
          </cell>
          <cell r="F3248">
            <v>0.35</v>
          </cell>
          <cell r="G3248" t="str">
            <v>Oh</v>
          </cell>
          <cell r="H3248">
            <v>33000</v>
          </cell>
          <cell r="I3248">
            <v>11550</v>
          </cell>
        </row>
        <row r="3249">
          <cell r="D3249" t="str">
            <v xml:space="preserve">Kepala Tukang </v>
          </cell>
          <cell r="F3249">
            <v>3.5000000000000003E-2</v>
          </cell>
          <cell r="G3249" t="str">
            <v>Oh</v>
          </cell>
          <cell r="H3249">
            <v>35750</v>
          </cell>
          <cell r="I3249">
            <v>1251.2500000000002</v>
          </cell>
        </row>
        <row r="3250">
          <cell r="D3250" t="str">
            <v>Pekerja / Buruh tak terlatih</v>
          </cell>
          <cell r="F3250">
            <v>0.62</v>
          </cell>
          <cell r="G3250" t="str">
            <v>Oh</v>
          </cell>
          <cell r="H3250">
            <v>24750</v>
          </cell>
          <cell r="I3250">
            <v>15345</v>
          </cell>
        </row>
        <row r="3251">
          <cell r="D3251" t="str">
            <v>Mandor</v>
          </cell>
          <cell r="F3251">
            <v>0.03</v>
          </cell>
          <cell r="G3251" t="str">
            <v>Oh</v>
          </cell>
          <cell r="H3251">
            <v>38500</v>
          </cell>
          <cell r="I3251">
            <v>1155</v>
          </cell>
        </row>
        <row r="3252">
          <cell r="D3252" t="str">
            <v>BAHAN :</v>
          </cell>
        </row>
        <row r="3253">
          <cell r="D3253" t="str">
            <v>Batu  marmo  warna</v>
          </cell>
          <cell r="F3253">
            <v>1.05</v>
          </cell>
          <cell r="G3253" t="str">
            <v>M2</v>
          </cell>
          <cell r="H3253">
            <v>109000</v>
          </cell>
          <cell r="J3253">
            <v>114450</v>
          </cell>
        </row>
        <row r="3254">
          <cell r="D3254" t="str">
            <v>Semen Putih / warna</v>
          </cell>
          <cell r="F3254">
            <v>0.94</v>
          </cell>
          <cell r="G3254" t="str">
            <v>Kg</v>
          </cell>
          <cell r="H3254">
            <v>1750</v>
          </cell>
          <cell r="J3254">
            <v>1645</v>
          </cell>
        </row>
        <row r="3255">
          <cell r="D3255" t="str">
            <v>PC / Portland cement</v>
          </cell>
          <cell r="F3255">
            <v>11.75</v>
          </cell>
          <cell r="G3255" t="str">
            <v>Kg</v>
          </cell>
          <cell r="H3255">
            <v>850</v>
          </cell>
          <cell r="J3255">
            <v>9987.5</v>
          </cell>
        </row>
        <row r="3256">
          <cell r="D3256" t="str">
            <v xml:space="preserve">Pasir pasang / beton </v>
          </cell>
          <cell r="F3256">
            <v>3.5000000000000003E-2</v>
          </cell>
          <cell r="G3256" t="str">
            <v>M3</v>
          </cell>
          <cell r="H3256">
            <v>120000</v>
          </cell>
          <cell r="J3256">
            <v>4200</v>
          </cell>
        </row>
        <row r="3257">
          <cell r="A3257">
            <v>271</v>
          </cell>
          <cell r="I3257">
            <v>29301.25</v>
          </cell>
          <cell r="J3257">
            <v>130282.5</v>
          </cell>
          <cell r="K3257">
            <v>159584</v>
          </cell>
        </row>
        <row r="3259">
          <cell r="B3259">
            <v>12</v>
          </cell>
          <cell r="D3259" t="str">
            <v>1 M2 DINDING BATU  LEMPENG  15 X 20 CM /  20 X 25 CM</v>
          </cell>
        </row>
        <row r="3260">
          <cell r="D3260" t="str">
            <v>PEREKAT  1 PC : 2 PSR,   TEBAL  RATA - RATA  1  CM</v>
          </cell>
        </row>
        <row r="3261">
          <cell r="D3261" t="str">
            <v>TENAGA :</v>
          </cell>
        </row>
        <row r="3262">
          <cell r="D3262" t="str">
            <v>Tukang batu</v>
          </cell>
          <cell r="F3262">
            <v>0.35</v>
          </cell>
          <cell r="G3262" t="str">
            <v>Oh</v>
          </cell>
          <cell r="H3262">
            <v>33000</v>
          </cell>
          <cell r="I3262">
            <v>11550</v>
          </cell>
        </row>
        <row r="3263">
          <cell r="D3263" t="str">
            <v xml:space="preserve">Kepala Tukang </v>
          </cell>
          <cell r="F3263">
            <v>3.5000000000000003E-2</v>
          </cell>
          <cell r="G3263" t="str">
            <v>Oh</v>
          </cell>
          <cell r="H3263">
            <v>35750</v>
          </cell>
          <cell r="I3263">
            <v>1251.2500000000002</v>
          </cell>
        </row>
        <row r="3264">
          <cell r="D3264" t="str">
            <v>Pekerja / Buruh tak terlatih</v>
          </cell>
          <cell r="F3264">
            <v>0.62</v>
          </cell>
          <cell r="G3264" t="str">
            <v>Oh</v>
          </cell>
          <cell r="H3264">
            <v>24750</v>
          </cell>
          <cell r="I3264">
            <v>15345</v>
          </cell>
        </row>
        <row r="3265">
          <cell r="D3265" t="str">
            <v>Mandor</v>
          </cell>
          <cell r="F3265">
            <v>0.03</v>
          </cell>
          <cell r="G3265" t="str">
            <v>Oh</v>
          </cell>
          <cell r="H3265">
            <v>38500</v>
          </cell>
          <cell r="I3265">
            <v>1155</v>
          </cell>
        </row>
        <row r="3266">
          <cell r="D3266" t="str">
            <v>BAHAN :</v>
          </cell>
        </row>
        <row r="3267">
          <cell r="D3267" t="str">
            <v>Batu Lempeng</v>
          </cell>
          <cell r="F3267">
            <v>1.05</v>
          </cell>
          <cell r="G3267" t="str">
            <v>M2</v>
          </cell>
          <cell r="H3267">
            <v>66000</v>
          </cell>
          <cell r="J3267">
            <v>69300</v>
          </cell>
        </row>
        <row r="3268">
          <cell r="D3268" t="str">
            <v>PC / Portland cement</v>
          </cell>
          <cell r="F3268">
            <v>11.75</v>
          </cell>
          <cell r="G3268" t="str">
            <v>Kg</v>
          </cell>
          <cell r="H3268">
            <v>850</v>
          </cell>
          <cell r="J3268">
            <v>9987.5</v>
          </cell>
        </row>
        <row r="3269">
          <cell r="D3269" t="str">
            <v xml:space="preserve">Pasir pasang / beton </v>
          </cell>
          <cell r="F3269">
            <v>3.5000000000000003E-2</v>
          </cell>
          <cell r="G3269" t="str">
            <v>M3</v>
          </cell>
          <cell r="H3269">
            <v>120000</v>
          </cell>
          <cell r="J3269">
            <v>4200</v>
          </cell>
        </row>
        <row r="3270">
          <cell r="A3270">
            <v>272</v>
          </cell>
          <cell r="I3270">
            <v>29301.25</v>
          </cell>
          <cell r="J3270">
            <v>83487.5</v>
          </cell>
          <cell r="K3270">
            <v>112789</v>
          </cell>
        </row>
        <row r="3272">
          <cell r="B3272">
            <v>13</v>
          </cell>
          <cell r="D3272" t="str">
            <v xml:space="preserve">1 M2  PASANG  DINIDING KERAMIK  </v>
          </cell>
        </row>
        <row r="3273">
          <cell r="D3273" t="str">
            <v>TENAGA</v>
          </cell>
        </row>
        <row r="3274">
          <cell r="D3274" t="str">
            <v>Tukang batu</v>
          </cell>
          <cell r="F3274">
            <v>0.45</v>
          </cell>
          <cell r="G3274" t="str">
            <v>Oh</v>
          </cell>
          <cell r="H3274">
            <v>33000</v>
          </cell>
          <cell r="I3274">
            <v>14850</v>
          </cell>
        </row>
        <row r="3275">
          <cell r="D3275" t="str">
            <v xml:space="preserve">Kepala Tukang </v>
          </cell>
          <cell r="F3275">
            <v>4.4999999999999998E-2</v>
          </cell>
          <cell r="G3275" t="str">
            <v>Oh</v>
          </cell>
          <cell r="H3275">
            <v>35750</v>
          </cell>
          <cell r="I3275">
            <v>1608.75</v>
          </cell>
        </row>
        <row r="3276">
          <cell r="D3276" t="str">
            <v>Pekerja / Buruh tak terlatih</v>
          </cell>
          <cell r="F3276">
            <v>0.6</v>
          </cell>
          <cell r="G3276" t="str">
            <v>Oh</v>
          </cell>
          <cell r="H3276">
            <v>24750</v>
          </cell>
          <cell r="I3276">
            <v>14850</v>
          </cell>
        </row>
        <row r="3277">
          <cell r="D3277" t="str">
            <v>Mandor</v>
          </cell>
          <cell r="F3277">
            <v>0.03</v>
          </cell>
          <cell r="G3277" t="str">
            <v>Oh</v>
          </cell>
          <cell r="H3277">
            <v>38500</v>
          </cell>
          <cell r="I3277">
            <v>1155</v>
          </cell>
        </row>
        <row r="3278">
          <cell r="D3278" t="str">
            <v>BAHAN :</v>
          </cell>
        </row>
        <row r="3279">
          <cell r="D3279" t="str">
            <v>Keramik putih Uk. 30 cm x 30 cm</v>
          </cell>
          <cell r="F3279">
            <v>1.02</v>
          </cell>
          <cell r="G3279" t="str">
            <v>M2</v>
          </cell>
          <cell r="H3279">
            <v>40000</v>
          </cell>
          <cell r="J3279">
            <v>40800</v>
          </cell>
        </row>
        <row r="3280">
          <cell r="D3280" t="str">
            <v>Semen Putih / warna</v>
          </cell>
          <cell r="F3280">
            <v>1.5</v>
          </cell>
          <cell r="G3280" t="str">
            <v>Kg</v>
          </cell>
          <cell r="H3280">
            <v>1750</v>
          </cell>
          <cell r="J3280">
            <v>2625</v>
          </cell>
        </row>
        <row r="3281">
          <cell r="D3281" t="str">
            <v>PC / Portland cement</v>
          </cell>
          <cell r="F3281">
            <v>9.3000000000000007</v>
          </cell>
          <cell r="G3281" t="str">
            <v>Kg</v>
          </cell>
          <cell r="H3281">
            <v>850</v>
          </cell>
          <cell r="J3281">
            <v>7905.0000000000009</v>
          </cell>
        </row>
        <row r="3282">
          <cell r="D3282" t="str">
            <v xml:space="preserve">Pasir pasang / beton </v>
          </cell>
          <cell r="F3282">
            <v>1.8000000000000002E-2</v>
          </cell>
          <cell r="G3282" t="str">
            <v>M3</v>
          </cell>
          <cell r="H3282">
            <v>120000</v>
          </cell>
          <cell r="J3282">
            <v>2160.0000000000005</v>
          </cell>
        </row>
        <row r="3283">
          <cell r="A3283">
            <v>273</v>
          </cell>
          <cell r="I3283">
            <v>32463.75</v>
          </cell>
          <cell r="J3283">
            <v>53490</v>
          </cell>
          <cell r="K3283">
            <v>85954</v>
          </cell>
        </row>
        <row r="3284">
          <cell r="B3284">
            <v>14</v>
          </cell>
          <cell r="D3284" t="str">
            <v>1 M2  PASANG  DINIDING  BATU MARMER  PUTIH</v>
          </cell>
        </row>
        <row r="3285">
          <cell r="D3285" t="str">
            <v>TENAGA</v>
          </cell>
        </row>
        <row r="3286">
          <cell r="D3286" t="str">
            <v>Tukang batu</v>
          </cell>
          <cell r="F3286">
            <v>0.65</v>
          </cell>
          <cell r="G3286" t="str">
            <v>Oh</v>
          </cell>
          <cell r="H3286">
            <v>33000</v>
          </cell>
          <cell r="I3286">
            <v>21450</v>
          </cell>
        </row>
        <row r="3287">
          <cell r="D3287" t="str">
            <v xml:space="preserve">Kepala Tukang </v>
          </cell>
          <cell r="F3287">
            <v>6.5000000000000002E-2</v>
          </cell>
          <cell r="G3287" t="str">
            <v>Oh</v>
          </cell>
          <cell r="H3287">
            <v>35750</v>
          </cell>
          <cell r="I3287">
            <v>2323.75</v>
          </cell>
        </row>
        <row r="3288">
          <cell r="D3288" t="str">
            <v>Pekerja / Buruh tak terlatih</v>
          </cell>
          <cell r="F3288">
            <v>0.72</v>
          </cell>
          <cell r="G3288" t="str">
            <v>Oh</v>
          </cell>
          <cell r="H3288">
            <v>24750</v>
          </cell>
          <cell r="I3288">
            <v>17820</v>
          </cell>
        </row>
        <row r="3289">
          <cell r="D3289" t="str">
            <v>Mandor</v>
          </cell>
          <cell r="F3289">
            <v>3.5000000000000003E-2</v>
          </cell>
          <cell r="G3289" t="str">
            <v>Oh</v>
          </cell>
          <cell r="H3289">
            <v>38500</v>
          </cell>
          <cell r="I3289">
            <v>1347.5000000000002</v>
          </cell>
        </row>
        <row r="3291">
          <cell r="D3291" t="str">
            <v>BAHAN :</v>
          </cell>
        </row>
        <row r="3292">
          <cell r="D3292" t="str">
            <v>Marmer Putih</v>
          </cell>
          <cell r="F3292">
            <v>1.02</v>
          </cell>
          <cell r="G3292" t="str">
            <v>M2</v>
          </cell>
          <cell r="H3292">
            <v>172000</v>
          </cell>
          <cell r="J3292">
            <v>175440</v>
          </cell>
        </row>
        <row r="3293">
          <cell r="D3293" t="str">
            <v>Paku Sekrup</v>
          </cell>
          <cell r="F3293">
            <v>20</v>
          </cell>
          <cell r="G3293" t="str">
            <v>Bh</v>
          </cell>
          <cell r="H3293">
            <v>160</v>
          </cell>
          <cell r="J3293">
            <v>3200</v>
          </cell>
        </row>
        <row r="3294">
          <cell r="D3294" t="str">
            <v>PC / Portland cement</v>
          </cell>
          <cell r="F3294">
            <v>12.44</v>
          </cell>
          <cell r="G3294" t="str">
            <v>Kg</v>
          </cell>
          <cell r="H3294">
            <v>850</v>
          </cell>
          <cell r="J3294">
            <v>10574</v>
          </cell>
        </row>
        <row r="3295">
          <cell r="D3295" t="str">
            <v xml:space="preserve">Pasir pasang / beton </v>
          </cell>
          <cell r="F3295">
            <v>2.5000000000000001E-2</v>
          </cell>
          <cell r="G3295" t="str">
            <v>M3</v>
          </cell>
          <cell r="H3295">
            <v>120000</v>
          </cell>
          <cell r="J3295">
            <v>3000</v>
          </cell>
        </row>
        <row r="3296">
          <cell r="A3296">
            <v>274</v>
          </cell>
          <cell r="I3296">
            <v>42941.25</v>
          </cell>
          <cell r="J3296">
            <v>192214</v>
          </cell>
          <cell r="K3296">
            <v>235155</v>
          </cell>
        </row>
        <row r="3297">
          <cell r="B3297">
            <v>15</v>
          </cell>
          <cell r="D3297" t="str">
            <v>1 M2  PASANG  DINIDING  BATU MARMER  HITAM</v>
          </cell>
        </row>
        <row r="3298">
          <cell r="D3298" t="str">
            <v>TENAGA</v>
          </cell>
        </row>
        <row r="3299">
          <cell r="D3299" t="str">
            <v>Tukang batu</v>
          </cell>
          <cell r="F3299">
            <v>0.65</v>
          </cell>
          <cell r="G3299" t="str">
            <v>Oh</v>
          </cell>
          <cell r="H3299">
            <v>33000</v>
          </cell>
          <cell r="I3299">
            <v>21450</v>
          </cell>
        </row>
        <row r="3300">
          <cell r="D3300" t="str">
            <v xml:space="preserve">Kepala Tukang </v>
          </cell>
          <cell r="F3300">
            <v>6.5000000000000002E-2</v>
          </cell>
          <cell r="G3300" t="str">
            <v>Oh</v>
          </cell>
          <cell r="H3300">
            <v>35750</v>
          </cell>
          <cell r="I3300">
            <v>2323.75</v>
          </cell>
        </row>
        <row r="3301">
          <cell r="D3301" t="str">
            <v>Pekerja / Buruh tak terlatih</v>
          </cell>
          <cell r="F3301">
            <v>0.72</v>
          </cell>
          <cell r="G3301" t="str">
            <v>Oh</v>
          </cell>
          <cell r="H3301">
            <v>24750</v>
          </cell>
          <cell r="I3301">
            <v>17820</v>
          </cell>
        </row>
        <row r="3302">
          <cell r="D3302" t="str">
            <v>Mandor</v>
          </cell>
          <cell r="F3302">
            <v>3.5000000000000003E-2</v>
          </cell>
          <cell r="G3302" t="str">
            <v>Oh</v>
          </cell>
          <cell r="H3302">
            <v>38500</v>
          </cell>
          <cell r="I3302">
            <v>1347.5000000000002</v>
          </cell>
        </row>
        <row r="3304">
          <cell r="D3304" t="str">
            <v>BAHAN :</v>
          </cell>
        </row>
        <row r="3305">
          <cell r="D3305" t="str">
            <v>Marmer Hitam</v>
          </cell>
          <cell r="F3305">
            <v>1.02</v>
          </cell>
          <cell r="G3305" t="str">
            <v>M2</v>
          </cell>
          <cell r="H3305">
            <v>198000</v>
          </cell>
          <cell r="J3305">
            <v>201960</v>
          </cell>
        </row>
        <row r="3306">
          <cell r="D3306" t="str">
            <v>Paku Sekrup</v>
          </cell>
          <cell r="F3306">
            <v>20</v>
          </cell>
          <cell r="G3306" t="str">
            <v>Bh</v>
          </cell>
          <cell r="H3306">
            <v>160</v>
          </cell>
          <cell r="J3306">
            <v>3200</v>
          </cell>
        </row>
        <row r="3307">
          <cell r="D3307" t="str">
            <v>PC / Portland cement</v>
          </cell>
          <cell r="F3307">
            <v>12.44</v>
          </cell>
          <cell r="G3307" t="str">
            <v>Kg</v>
          </cell>
          <cell r="H3307">
            <v>850</v>
          </cell>
          <cell r="J3307">
            <v>10574</v>
          </cell>
        </row>
        <row r="3308">
          <cell r="D3308" t="str">
            <v xml:space="preserve">Pasir pasang / beton </v>
          </cell>
          <cell r="F3308">
            <v>2.5000000000000001E-2</v>
          </cell>
          <cell r="G3308" t="str">
            <v>M3</v>
          </cell>
          <cell r="H3308">
            <v>120000</v>
          </cell>
          <cell r="J3308">
            <v>3000</v>
          </cell>
        </row>
        <row r="3309">
          <cell r="A3309">
            <v>275</v>
          </cell>
          <cell r="I3309">
            <v>42941.25</v>
          </cell>
          <cell r="J3309">
            <v>218734</v>
          </cell>
          <cell r="K3309">
            <v>261675</v>
          </cell>
        </row>
        <row r="3310">
          <cell r="B3310">
            <v>16</v>
          </cell>
          <cell r="D3310" t="str">
            <v xml:space="preserve">1 M2  PASANG  DINIDING BATU TEMPEL </v>
          </cell>
        </row>
        <row r="3311">
          <cell r="D3311" t="str">
            <v>TENAGA</v>
          </cell>
        </row>
        <row r="3312">
          <cell r="D3312" t="str">
            <v>Tukang batu</v>
          </cell>
          <cell r="F3312">
            <v>0.35</v>
          </cell>
          <cell r="G3312" t="str">
            <v>Oh</v>
          </cell>
          <cell r="H3312">
            <v>33000</v>
          </cell>
          <cell r="I3312">
            <v>11550</v>
          </cell>
        </row>
        <row r="3313">
          <cell r="D3313" t="str">
            <v xml:space="preserve">Kepala Tukang </v>
          </cell>
          <cell r="F3313">
            <v>3.5000000000000003E-2</v>
          </cell>
          <cell r="G3313" t="str">
            <v>Oh</v>
          </cell>
          <cell r="H3313">
            <v>35750</v>
          </cell>
          <cell r="I3313">
            <v>1251.2500000000002</v>
          </cell>
        </row>
        <row r="3314">
          <cell r="D3314" t="str">
            <v>Pekerja / Buruh tak terlatih</v>
          </cell>
          <cell r="F3314">
            <v>0.62</v>
          </cell>
          <cell r="G3314" t="str">
            <v>Oh</v>
          </cell>
          <cell r="H3314">
            <v>24750</v>
          </cell>
          <cell r="I3314">
            <v>15345</v>
          </cell>
        </row>
        <row r="3315">
          <cell r="D3315" t="str">
            <v>Mandor</v>
          </cell>
          <cell r="F3315">
            <v>0.03</v>
          </cell>
          <cell r="G3315" t="str">
            <v>Oh</v>
          </cell>
          <cell r="H3315">
            <v>38500</v>
          </cell>
          <cell r="I3315">
            <v>1155</v>
          </cell>
        </row>
        <row r="3317">
          <cell r="D3317" t="str">
            <v>BAHAN :</v>
          </cell>
        </row>
        <row r="3318">
          <cell r="D3318" t="str">
            <v>Batu Bobos</v>
          </cell>
          <cell r="F3318">
            <v>1.05</v>
          </cell>
          <cell r="G3318" t="str">
            <v>M2</v>
          </cell>
          <cell r="H3318">
            <v>94000</v>
          </cell>
          <cell r="J3318">
            <v>98700</v>
          </cell>
        </row>
        <row r="3319">
          <cell r="D3319" t="str">
            <v>PC / Portland cement</v>
          </cell>
          <cell r="F3319">
            <v>11.75</v>
          </cell>
          <cell r="G3319" t="str">
            <v>Kg</v>
          </cell>
          <cell r="H3319">
            <v>850</v>
          </cell>
          <cell r="J3319">
            <v>9987.5</v>
          </cell>
        </row>
        <row r="3320">
          <cell r="D3320" t="str">
            <v xml:space="preserve">Pasir pasang / beton </v>
          </cell>
          <cell r="F3320">
            <v>3.5000000000000003E-2</v>
          </cell>
          <cell r="G3320" t="str">
            <v>M3</v>
          </cell>
          <cell r="H3320">
            <v>120000</v>
          </cell>
          <cell r="J3320">
            <v>4200</v>
          </cell>
        </row>
        <row r="3321">
          <cell r="A3321">
            <v>276</v>
          </cell>
          <cell r="I3321">
            <v>29301.25</v>
          </cell>
          <cell r="J3321">
            <v>112887.5</v>
          </cell>
          <cell r="K3321">
            <v>142189</v>
          </cell>
        </row>
        <row r="3322">
          <cell r="B3322">
            <v>17</v>
          </cell>
          <cell r="D3322" t="str">
            <v>1 M2  LANTAI  PAVING STONE  WARNA  TEBAL  8  CM  DIATAS  PASIR</v>
          </cell>
        </row>
        <row r="3323">
          <cell r="D3323" t="str">
            <v>TENAGA :</v>
          </cell>
        </row>
        <row r="3324">
          <cell r="D3324" t="str">
            <v>Tukang batu</v>
          </cell>
          <cell r="F3324">
            <v>0.06</v>
          </cell>
          <cell r="G3324" t="str">
            <v>Oh</v>
          </cell>
          <cell r="H3324">
            <v>33000</v>
          </cell>
          <cell r="I3324">
            <v>1980</v>
          </cell>
        </row>
        <row r="3325">
          <cell r="D3325" t="str">
            <v>Pekerja / Buruh tak terlatih</v>
          </cell>
          <cell r="F3325">
            <v>0.2</v>
          </cell>
          <cell r="G3325" t="str">
            <v>Oh</v>
          </cell>
          <cell r="H3325">
            <v>24750</v>
          </cell>
          <cell r="I3325">
            <v>4950</v>
          </cell>
        </row>
        <row r="3326">
          <cell r="D3326" t="str">
            <v>BAHAN :</v>
          </cell>
        </row>
        <row r="3327">
          <cell r="D3327" t="str">
            <v>Paving Stone Warna tebal 8 cm</v>
          </cell>
          <cell r="F3327">
            <v>1.1000000000000001</v>
          </cell>
          <cell r="G3327" t="str">
            <v>M2</v>
          </cell>
          <cell r="H3327">
            <v>46000</v>
          </cell>
          <cell r="J3327">
            <v>50600.000000000007</v>
          </cell>
        </row>
        <row r="3328">
          <cell r="D3328" t="str">
            <v>Pasir Urug</v>
          </cell>
          <cell r="F3328">
            <v>3.5000000000000003E-2</v>
          </cell>
          <cell r="G3328" t="str">
            <v>M3</v>
          </cell>
          <cell r="H3328">
            <v>60000</v>
          </cell>
          <cell r="J3328">
            <v>2100</v>
          </cell>
        </row>
        <row r="3329">
          <cell r="A3329">
            <v>277</v>
          </cell>
          <cell r="I3329">
            <v>6930</v>
          </cell>
          <cell r="J3329">
            <v>52700.000000000007</v>
          </cell>
          <cell r="K3329">
            <v>59630</v>
          </cell>
        </row>
        <row r="3330">
          <cell r="B3330">
            <v>18</v>
          </cell>
          <cell r="D3330" t="str">
            <v>1 M3 MEMBUAT BETON  1 Pc: 2 Psr : 4 Kr  ( BATU  PLONTOS )</v>
          </cell>
        </row>
        <row r="3331">
          <cell r="D3331" t="str">
            <v>TENAGA</v>
          </cell>
        </row>
        <row r="3332">
          <cell r="D3332" t="str">
            <v>Tukang batu</v>
          </cell>
          <cell r="F3332">
            <v>0.35</v>
          </cell>
          <cell r="G3332" t="str">
            <v>Oh</v>
          </cell>
          <cell r="H3332">
            <v>33000</v>
          </cell>
          <cell r="I3332">
            <v>11550</v>
          </cell>
        </row>
        <row r="3333">
          <cell r="D3333" t="str">
            <v xml:space="preserve">Kepala Tukang </v>
          </cell>
          <cell r="F3333">
            <v>3.5000000000000003E-2</v>
          </cell>
          <cell r="G3333" t="str">
            <v>Oh</v>
          </cell>
          <cell r="H3333">
            <v>35750</v>
          </cell>
          <cell r="I3333">
            <v>1251.2500000000002</v>
          </cell>
        </row>
        <row r="3334">
          <cell r="D3334" t="str">
            <v>Pekerja / Buruh tak terlatih</v>
          </cell>
          <cell r="F3334">
            <v>2</v>
          </cell>
          <cell r="G3334" t="str">
            <v>Oh</v>
          </cell>
          <cell r="H3334">
            <v>24750</v>
          </cell>
          <cell r="I3334">
            <v>49500</v>
          </cell>
        </row>
        <row r="3335">
          <cell r="D3335" t="str">
            <v>Mandor</v>
          </cell>
          <cell r="F3335">
            <v>1</v>
          </cell>
          <cell r="G3335" t="str">
            <v>Oh</v>
          </cell>
          <cell r="H3335">
            <v>38500</v>
          </cell>
          <cell r="I3335">
            <v>38500</v>
          </cell>
        </row>
        <row r="3336">
          <cell r="D3336" t="str">
            <v>BAHAN :</v>
          </cell>
        </row>
        <row r="3337">
          <cell r="D3337" t="str">
            <v>PC / Portland cement</v>
          </cell>
          <cell r="F3337">
            <v>280</v>
          </cell>
          <cell r="G3337" t="str">
            <v>Kg</v>
          </cell>
          <cell r="H3337">
            <v>850</v>
          </cell>
          <cell r="J3337">
            <v>238000</v>
          </cell>
        </row>
        <row r="3338">
          <cell r="D3338" t="str">
            <v>Pasir Urug</v>
          </cell>
          <cell r="F3338">
            <v>0.45</v>
          </cell>
          <cell r="G3338" t="str">
            <v>M3</v>
          </cell>
          <cell r="H3338">
            <v>60000</v>
          </cell>
          <cell r="J3338">
            <v>27000</v>
          </cell>
        </row>
        <row r="3339">
          <cell r="D3339" t="str">
            <v>Batu plontos  5/7 cm</v>
          </cell>
          <cell r="F3339">
            <v>0.9</v>
          </cell>
          <cell r="G3339" t="str">
            <v>M3</v>
          </cell>
          <cell r="H3339">
            <v>152000</v>
          </cell>
          <cell r="J3339">
            <v>136800</v>
          </cell>
        </row>
        <row r="3341">
          <cell r="A3341">
            <v>278</v>
          </cell>
          <cell r="I3341">
            <v>100801.25</v>
          </cell>
          <cell r="J3341">
            <v>401800</v>
          </cell>
          <cell r="K3341">
            <v>502601</v>
          </cell>
        </row>
        <row r="3342">
          <cell r="B3342">
            <v>19</v>
          </cell>
          <cell r="D3342" t="str">
            <v>1 M2  PASANG  LANTAI  BATU  LEMPENG</v>
          </cell>
        </row>
        <row r="3343">
          <cell r="D3343" t="str">
            <v>TENAGA</v>
          </cell>
        </row>
        <row r="3344">
          <cell r="D3344" t="str">
            <v>Tukang batu</v>
          </cell>
          <cell r="F3344">
            <v>0.13</v>
          </cell>
          <cell r="G3344" t="str">
            <v>Oh</v>
          </cell>
          <cell r="H3344">
            <v>33000</v>
          </cell>
          <cell r="I3344">
            <v>4290</v>
          </cell>
        </row>
        <row r="3345">
          <cell r="D3345" t="str">
            <v xml:space="preserve">Kepala Tukang </v>
          </cell>
          <cell r="F3345">
            <v>1.2999999999999999E-2</v>
          </cell>
          <cell r="G3345" t="str">
            <v>Oh</v>
          </cell>
          <cell r="H3345">
            <v>35750</v>
          </cell>
          <cell r="I3345">
            <v>464.75</v>
          </cell>
        </row>
        <row r="3346">
          <cell r="D3346" t="str">
            <v>Pekerja / Buruh tak terlatih</v>
          </cell>
          <cell r="F3346">
            <v>0.27</v>
          </cell>
          <cell r="G3346" t="str">
            <v>Oh</v>
          </cell>
          <cell r="H3346">
            <v>24750</v>
          </cell>
          <cell r="I3346">
            <v>6682.5</v>
          </cell>
        </row>
        <row r="3347">
          <cell r="D3347" t="str">
            <v>Mandor</v>
          </cell>
          <cell r="F3347">
            <v>1.35E-2</v>
          </cell>
          <cell r="G3347" t="str">
            <v>Oh</v>
          </cell>
          <cell r="H3347">
            <v>38500</v>
          </cell>
          <cell r="I3347">
            <v>519.75</v>
          </cell>
        </row>
        <row r="3348">
          <cell r="D3348" t="str">
            <v>BAHAN :</v>
          </cell>
        </row>
        <row r="3349">
          <cell r="D3349" t="str">
            <v>Batu Lempeng</v>
          </cell>
          <cell r="F3349">
            <v>1.02</v>
          </cell>
          <cell r="G3349" t="str">
            <v>M2</v>
          </cell>
          <cell r="H3349">
            <v>66000</v>
          </cell>
          <cell r="J3349">
            <v>67320</v>
          </cell>
        </row>
        <row r="3350">
          <cell r="D3350" t="str">
            <v>PC / Portland cement</v>
          </cell>
          <cell r="F3350">
            <v>10.4</v>
          </cell>
          <cell r="G3350" t="str">
            <v>Kg</v>
          </cell>
          <cell r="H3350">
            <v>850</v>
          </cell>
          <cell r="J3350">
            <v>8840</v>
          </cell>
        </row>
        <row r="3351">
          <cell r="D3351" t="str">
            <v xml:space="preserve">Pasir pasang / beton </v>
          </cell>
          <cell r="F3351">
            <v>1.35E-2</v>
          </cell>
          <cell r="G3351" t="str">
            <v>M3</v>
          </cell>
          <cell r="H3351">
            <v>120000</v>
          </cell>
          <cell r="J3351">
            <v>1620</v>
          </cell>
        </row>
        <row r="3352">
          <cell r="A3352">
            <v>279</v>
          </cell>
          <cell r="I3352">
            <v>11957</v>
          </cell>
          <cell r="J3352">
            <v>77780</v>
          </cell>
          <cell r="K3352">
            <v>89737</v>
          </cell>
        </row>
        <row r="3353">
          <cell r="B3353" t="str">
            <v>XIX</v>
          </cell>
          <cell r="D3353" t="str">
            <v>PEKERJAAN  PENGECATAN :</v>
          </cell>
        </row>
        <row r="3355">
          <cell r="B3355">
            <v>1</v>
          </cell>
          <cell r="D3355" t="str">
            <v xml:space="preserve">1 M2  MENGIKIS / MENGEROK PERMUKAAN CAT LAMA  </v>
          </cell>
        </row>
        <row r="3356">
          <cell r="D3356" t="str">
            <v>TENAGA</v>
          </cell>
        </row>
        <row r="3357">
          <cell r="D3357" t="str">
            <v>Tukang kayu</v>
          </cell>
          <cell r="F3357" t="str">
            <v xml:space="preserve"> -</v>
          </cell>
          <cell r="G3357" t="str">
            <v>Oh</v>
          </cell>
          <cell r="H3357">
            <v>33000</v>
          </cell>
          <cell r="I3357">
            <v>0</v>
          </cell>
        </row>
        <row r="3358">
          <cell r="D3358" t="str">
            <v xml:space="preserve">Kepala Tukang </v>
          </cell>
          <cell r="F3358" t="str">
            <v xml:space="preserve"> -</v>
          </cell>
          <cell r="G3358" t="str">
            <v>Oh</v>
          </cell>
          <cell r="H3358">
            <v>35750</v>
          </cell>
          <cell r="I3358">
            <v>0</v>
          </cell>
        </row>
        <row r="3359">
          <cell r="D3359" t="str">
            <v>Pekerja / Buruh tak terlatih</v>
          </cell>
          <cell r="F3359">
            <v>0.15</v>
          </cell>
          <cell r="G3359" t="str">
            <v>Oh</v>
          </cell>
          <cell r="H3359">
            <v>24750</v>
          </cell>
          <cell r="I3359">
            <v>3712.5</v>
          </cell>
        </row>
        <row r="3360">
          <cell r="D3360" t="str">
            <v>Mandor</v>
          </cell>
          <cell r="F3360">
            <v>2.5000000000000001E-3</v>
          </cell>
          <cell r="G3360" t="str">
            <v>Oh</v>
          </cell>
          <cell r="H3360">
            <v>38500</v>
          </cell>
          <cell r="I3360">
            <v>96.25</v>
          </cell>
        </row>
        <row r="3361">
          <cell r="D3361" t="str">
            <v>BAHAN :</v>
          </cell>
        </row>
        <row r="3362">
          <cell r="D3362" t="str">
            <v>Soda api</v>
          </cell>
          <cell r="F3362">
            <v>0.05</v>
          </cell>
          <cell r="G3362" t="str">
            <v>Kg</v>
          </cell>
          <cell r="H3362">
            <v>30000</v>
          </cell>
          <cell r="J3362">
            <v>1500</v>
          </cell>
        </row>
        <row r="3363">
          <cell r="A3363">
            <v>280</v>
          </cell>
          <cell r="I3363">
            <v>3808.75</v>
          </cell>
          <cell r="J3363">
            <v>1500</v>
          </cell>
          <cell r="K3363">
            <v>5309</v>
          </cell>
        </row>
        <row r="3364">
          <cell r="B3364">
            <v>2</v>
          </cell>
          <cell r="D3364" t="str">
            <v>1 M2  MENGECAT  TEMBOK BARU  ( 1 LAPIS PLAMIR, 1 LAPIS CAT DASAR, 2 LAPIS CAT PENUTUP)</v>
          </cell>
        </row>
        <row r="3365">
          <cell r="D3365" t="str">
            <v>TENAGA</v>
          </cell>
        </row>
        <row r="3366">
          <cell r="D3366" t="str">
            <v>Tukang kayu</v>
          </cell>
          <cell r="F3366">
            <v>6.3E-2</v>
          </cell>
          <cell r="G3366" t="str">
            <v>Oh</v>
          </cell>
          <cell r="H3366">
            <v>33000</v>
          </cell>
          <cell r="I3366">
            <v>2079</v>
          </cell>
        </row>
        <row r="3367">
          <cell r="D3367" t="str">
            <v xml:space="preserve">Kepala Tukang </v>
          </cell>
          <cell r="F3367">
            <v>6.3E-3</v>
          </cell>
          <cell r="G3367" t="str">
            <v>Oh</v>
          </cell>
          <cell r="H3367">
            <v>35750</v>
          </cell>
          <cell r="I3367">
            <v>225.22499999999999</v>
          </cell>
        </row>
        <row r="3368">
          <cell r="D3368" t="str">
            <v>Pekerja / Buruh tak terlatih</v>
          </cell>
          <cell r="F3368">
            <v>0.02</v>
          </cell>
          <cell r="G3368" t="str">
            <v>Oh</v>
          </cell>
          <cell r="H3368">
            <v>24750</v>
          </cell>
          <cell r="I3368">
            <v>495</v>
          </cell>
        </row>
        <row r="3369">
          <cell r="D3369" t="str">
            <v>Mandor</v>
          </cell>
          <cell r="F3369">
            <v>2.5000000000000001E-3</v>
          </cell>
          <cell r="G3369" t="str">
            <v>Oh</v>
          </cell>
          <cell r="H3369">
            <v>38500</v>
          </cell>
          <cell r="I3369">
            <v>96.25</v>
          </cell>
        </row>
        <row r="3370">
          <cell r="D3370" t="str">
            <v>BAHAN :</v>
          </cell>
        </row>
        <row r="3371">
          <cell r="D3371" t="str">
            <v xml:space="preserve">Cat Tembok </v>
          </cell>
          <cell r="F3371">
            <v>0.36</v>
          </cell>
          <cell r="G3371" t="str">
            <v>Kg</v>
          </cell>
          <cell r="H3371">
            <v>16000</v>
          </cell>
          <cell r="J3371">
            <v>5760</v>
          </cell>
        </row>
        <row r="3372">
          <cell r="D3372" t="str">
            <v>Plamur Tembok</v>
          </cell>
          <cell r="F3372">
            <v>0.1</v>
          </cell>
          <cell r="G3372" t="str">
            <v>Kg</v>
          </cell>
          <cell r="H3372">
            <v>7000</v>
          </cell>
          <cell r="J3372">
            <v>700</v>
          </cell>
        </row>
        <row r="3373">
          <cell r="A3373">
            <v>281</v>
          </cell>
          <cell r="I3373">
            <v>2895.4749999999999</v>
          </cell>
          <cell r="J3373">
            <v>6460</v>
          </cell>
          <cell r="K3373">
            <v>9355</v>
          </cell>
        </row>
        <row r="3375">
          <cell r="A3375">
            <v>282</v>
          </cell>
          <cell r="D3375" t="str">
            <v>MENGECAT  PLAFON  BARU  X  1,25</v>
          </cell>
          <cell r="I3375">
            <v>3619.34375</v>
          </cell>
          <cell r="J3375">
            <v>8075</v>
          </cell>
          <cell r="K3375">
            <v>11694</v>
          </cell>
        </row>
        <row r="3377">
          <cell r="B3377">
            <v>3</v>
          </cell>
          <cell r="D3377" t="str">
            <v>1 M2  MENGECAT  TEMBOK  LAMA  (  1 LAPIS CAT DASAR, 2 LAPIS CAT PENUTUP)</v>
          </cell>
        </row>
        <row r="3378">
          <cell r="D3378" t="str">
            <v>TENAGA</v>
          </cell>
        </row>
        <row r="3379">
          <cell r="D3379" t="str">
            <v>Tukang kayu</v>
          </cell>
          <cell r="F3379">
            <v>4.2000000000000003E-2</v>
          </cell>
          <cell r="G3379" t="str">
            <v>Oh</v>
          </cell>
          <cell r="H3379">
            <v>33000</v>
          </cell>
          <cell r="I3379">
            <v>1386</v>
          </cell>
        </row>
        <row r="3380">
          <cell r="D3380" t="str">
            <v xml:space="preserve">Kepala Tukang </v>
          </cell>
          <cell r="F3380">
            <v>4.2000000000000006E-3</v>
          </cell>
          <cell r="G3380" t="str">
            <v>Oh</v>
          </cell>
          <cell r="H3380">
            <v>35750</v>
          </cell>
          <cell r="I3380">
            <v>150.15000000000003</v>
          </cell>
        </row>
        <row r="3381">
          <cell r="D3381" t="str">
            <v>Pekerja / Buruh tak terlatih</v>
          </cell>
          <cell r="F3381">
            <v>2.8000000000000001E-2</v>
          </cell>
          <cell r="G3381" t="str">
            <v>Oh</v>
          </cell>
          <cell r="H3381">
            <v>24750</v>
          </cell>
          <cell r="I3381">
            <v>693</v>
          </cell>
        </row>
        <row r="3382">
          <cell r="D3382" t="str">
            <v>Mandor</v>
          </cell>
          <cell r="F3382">
            <v>2.5000000000000001E-3</v>
          </cell>
          <cell r="G3382" t="str">
            <v>Oh</v>
          </cell>
          <cell r="H3382">
            <v>38500</v>
          </cell>
          <cell r="I3382">
            <v>96.25</v>
          </cell>
        </row>
        <row r="3383">
          <cell r="D3383" t="str">
            <v>BAHAN :</v>
          </cell>
        </row>
        <row r="3384">
          <cell r="D3384" t="str">
            <v xml:space="preserve">Cat Tembok </v>
          </cell>
          <cell r="F3384">
            <v>0.3</v>
          </cell>
          <cell r="G3384" t="str">
            <v>Kg</v>
          </cell>
          <cell r="H3384">
            <v>16000</v>
          </cell>
          <cell r="J3384">
            <v>4800</v>
          </cell>
        </row>
        <row r="3385">
          <cell r="A3385">
            <v>283</v>
          </cell>
          <cell r="I3385">
            <v>2325.4</v>
          </cell>
          <cell r="J3385">
            <v>4800</v>
          </cell>
          <cell r="K3385">
            <v>7125</v>
          </cell>
        </row>
        <row r="3387">
          <cell r="A3387">
            <v>284</v>
          </cell>
          <cell r="D3387" t="str">
            <v>MENGECAT  PLAFON  ULANG  X  1,25</v>
          </cell>
          <cell r="I3387">
            <v>2906.75</v>
          </cell>
          <cell r="J3387">
            <v>6000</v>
          </cell>
          <cell r="K3387">
            <v>8907</v>
          </cell>
        </row>
        <row r="3389">
          <cell r="B3389">
            <v>4</v>
          </cell>
          <cell r="D3389" t="str">
            <v xml:space="preserve">1 M2  MENDEMPUL DAN MENGGOSOK BIDANG KAYU </v>
          </cell>
        </row>
        <row r="3390">
          <cell r="D3390" t="str">
            <v>TENAGA</v>
          </cell>
        </row>
        <row r="3391">
          <cell r="D3391" t="str">
            <v>Tukang cat</v>
          </cell>
          <cell r="F3391">
            <v>0.04</v>
          </cell>
          <cell r="G3391" t="str">
            <v>Oh</v>
          </cell>
          <cell r="H3391">
            <v>33000</v>
          </cell>
          <cell r="I3391">
            <v>1320</v>
          </cell>
        </row>
        <row r="3392">
          <cell r="D3392" t="str">
            <v xml:space="preserve">Kepala Tukang </v>
          </cell>
          <cell r="F3392">
            <v>4.0000000000000001E-3</v>
          </cell>
          <cell r="G3392" t="str">
            <v>Oh</v>
          </cell>
          <cell r="H3392">
            <v>35750</v>
          </cell>
          <cell r="I3392">
            <v>143</v>
          </cell>
        </row>
        <row r="3393">
          <cell r="D3393" t="str">
            <v>Pekerja / Buruh tak terlatih</v>
          </cell>
          <cell r="F3393">
            <v>0.04</v>
          </cell>
          <cell r="G3393" t="str">
            <v>Oh</v>
          </cell>
          <cell r="H3393">
            <v>24750</v>
          </cell>
          <cell r="I3393">
            <v>990</v>
          </cell>
        </row>
        <row r="3394">
          <cell r="D3394" t="str">
            <v>Mandor</v>
          </cell>
          <cell r="F3394">
            <v>2.5000000000000001E-3</v>
          </cell>
          <cell r="G3394" t="str">
            <v>Oh</v>
          </cell>
          <cell r="H3394">
            <v>38500</v>
          </cell>
          <cell r="I3394">
            <v>96.25</v>
          </cell>
        </row>
        <row r="3395">
          <cell r="D3395" t="str">
            <v>BAHAN :</v>
          </cell>
        </row>
        <row r="3396">
          <cell r="D3396" t="str">
            <v>Plamur Tembok</v>
          </cell>
          <cell r="F3396">
            <v>0.08</v>
          </cell>
          <cell r="G3396" t="str">
            <v>Kg</v>
          </cell>
          <cell r="H3396">
            <v>7000</v>
          </cell>
          <cell r="J3396">
            <v>560</v>
          </cell>
        </row>
        <row r="3397">
          <cell r="D3397" t="str">
            <v>Kertas gosok ( rempelas )</v>
          </cell>
          <cell r="F3397">
            <v>0.2</v>
          </cell>
          <cell r="G3397" t="str">
            <v>Lbr</v>
          </cell>
          <cell r="H3397">
            <v>2500</v>
          </cell>
          <cell r="J3397">
            <v>500</v>
          </cell>
        </row>
        <row r="3398">
          <cell r="D3398" t="str">
            <v>Minyak Cat / Thiner  B</v>
          </cell>
          <cell r="F3398">
            <v>0.02</v>
          </cell>
          <cell r="G3398" t="str">
            <v>Kg</v>
          </cell>
          <cell r="H3398">
            <v>7000</v>
          </cell>
          <cell r="J3398">
            <v>140</v>
          </cell>
        </row>
        <row r="3399">
          <cell r="A3399">
            <v>285</v>
          </cell>
          <cell r="I3399">
            <v>2549.25</v>
          </cell>
          <cell r="J3399">
            <v>1200</v>
          </cell>
          <cell r="K3399">
            <v>3749</v>
          </cell>
        </row>
        <row r="3400">
          <cell r="B3400">
            <v>5</v>
          </cell>
          <cell r="D3400" t="str">
            <v xml:space="preserve">1 M2  MENGECAT BIDANG  KAYU  LAMA </v>
          </cell>
        </row>
        <row r="3401">
          <cell r="D3401" t="str">
            <v>TENAGA</v>
          </cell>
        </row>
        <row r="3402">
          <cell r="D3402" t="str">
            <v>Tukang cat</v>
          </cell>
          <cell r="F3402">
            <v>7.4999999999999997E-2</v>
          </cell>
          <cell r="G3402" t="str">
            <v>Oh</v>
          </cell>
          <cell r="H3402">
            <v>33000</v>
          </cell>
          <cell r="I3402">
            <v>2475</v>
          </cell>
        </row>
        <row r="3403">
          <cell r="D3403" t="str">
            <v xml:space="preserve">Kepala Tukang </v>
          </cell>
          <cell r="F3403">
            <v>7.4999999999999997E-3</v>
          </cell>
          <cell r="G3403" t="str">
            <v>Oh</v>
          </cell>
          <cell r="H3403">
            <v>35750</v>
          </cell>
          <cell r="I3403">
            <v>268.125</v>
          </cell>
        </row>
        <row r="3404">
          <cell r="D3404" t="str">
            <v>Pekerja / Buruh tak terlatih</v>
          </cell>
          <cell r="F3404">
            <v>7.0000000000000007E-2</v>
          </cell>
          <cell r="G3404" t="str">
            <v>Oh</v>
          </cell>
          <cell r="H3404">
            <v>24750</v>
          </cell>
          <cell r="I3404">
            <v>1732.5000000000002</v>
          </cell>
        </row>
        <row r="3405">
          <cell r="D3405" t="str">
            <v>Mandor</v>
          </cell>
          <cell r="F3405">
            <v>2.5000000000000001E-3</v>
          </cell>
          <cell r="G3405" t="str">
            <v>Oh</v>
          </cell>
          <cell r="H3405">
            <v>38500</v>
          </cell>
          <cell r="I3405">
            <v>96.25</v>
          </cell>
        </row>
        <row r="3407">
          <cell r="D3407" t="str">
            <v>BAHAN :</v>
          </cell>
        </row>
        <row r="3408">
          <cell r="D3408" t="str">
            <v>Plamur  kayu</v>
          </cell>
          <cell r="F3408">
            <v>0.15</v>
          </cell>
          <cell r="G3408" t="str">
            <v>Kg</v>
          </cell>
          <cell r="H3408">
            <v>15000</v>
          </cell>
          <cell r="J3408">
            <v>2250</v>
          </cell>
        </row>
        <row r="3409">
          <cell r="D3409" t="str">
            <v>Cat Kayu Emco</v>
          </cell>
          <cell r="F3409">
            <v>0.34</v>
          </cell>
          <cell r="G3409" t="str">
            <v>Kg</v>
          </cell>
          <cell r="H3409">
            <v>42500</v>
          </cell>
          <cell r="J3409">
            <v>14450.000000000002</v>
          </cell>
        </row>
        <row r="3410">
          <cell r="A3410">
            <v>286</v>
          </cell>
          <cell r="I3410">
            <v>4571.875</v>
          </cell>
          <cell r="J3410">
            <v>16700</v>
          </cell>
          <cell r="K3410">
            <v>21272</v>
          </cell>
        </row>
        <row r="3411">
          <cell r="B3411">
            <v>6</v>
          </cell>
          <cell r="D3411" t="str">
            <v xml:space="preserve">1 M2  MENDEMPUL DAN MENGECAT 2 x SELESAI BIDANG KAYU BARU </v>
          </cell>
        </row>
        <row r="3412">
          <cell r="D3412" t="str">
            <v>TENAGA</v>
          </cell>
        </row>
        <row r="3413">
          <cell r="D3413" t="str">
            <v>Tukang cat</v>
          </cell>
          <cell r="F3413">
            <v>8.9999999999999993E-3</v>
          </cell>
          <cell r="G3413" t="str">
            <v>Oh</v>
          </cell>
          <cell r="H3413">
            <v>33000</v>
          </cell>
          <cell r="I3413">
            <v>297</v>
          </cell>
        </row>
        <row r="3414">
          <cell r="D3414" t="str">
            <v xml:space="preserve">Kepala Tukang </v>
          </cell>
          <cell r="F3414">
            <v>6.0000000000000001E-3</v>
          </cell>
          <cell r="G3414" t="str">
            <v>Oh</v>
          </cell>
          <cell r="H3414">
            <v>35750</v>
          </cell>
          <cell r="I3414">
            <v>214.5</v>
          </cell>
        </row>
        <row r="3415">
          <cell r="D3415" t="str">
            <v>Pekerja / Buruh tak terlatih</v>
          </cell>
          <cell r="F3415">
            <v>7.0000000000000007E-2</v>
          </cell>
          <cell r="G3415" t="str">
            <v>Oh</v>
          </cell>
          <cell r="H3415">
            <v>24750</v>
          </cell>
          <cell r="I3415">
            <v>1732.5000000000002</v>
          </cell>
        </row>
        <row r="3416">
          <cell r="D3416" t="str">
            <v>Mandor</v>
          </cell>
          <cell r="F3416">
            <v>2.5000000000000001E-3</v>
          </cell>
          <cell r="G3416" t="str">
            <v>Oh</v>
          </cell>
          <cell r="H3416">
            <v>38500</v>
          </cell>
          <cell r="I3416">
            <v>96.25</v>
          </cell>
        </row>
        <row r="3418">
          <cell r="D3418" t="str">
            <v>BAHAN :</v>
          </cell>
        </row>
        <row r="3419">
          <cell r="D3419" t="str">
            <v>Cat Meny  kayu</v>
          </cell>
          <cell r="F3419">
            <v>0.2</v>
          </cell>
          <cell r="G3419" t="str">
            <v>Kg</v>
          </cell>
          <cell r="H3419">
            <v>16000</v>
          </cell>
          <cell r="J3419">
            <v>3200</v>
          </cell>
        </row>
        <row r="3420">
          <cell r="D3420" t="str">
            <v>Plamur  kayu</v>
          </cell>
          <cell r="F3420">
            <v>0.15</v>
          </cell>
          <cell r="G3420" t="str">
            <v>Kg</v>
          </cell>
          <cell r="H3420">
            <v>15000</v>
          </cell>
          <cell r="J3420">
            <v>2250</v>
          </cell>
        </row>
        <row r="3421">
          <cell r="D3421" t="str">
            <v>Cat Kayu Emco</v>
          </cell>
          <cell r="F3421">
            <v>0.43</v>
          </cell>
          <cell r="G3421" t="str">
            <v>Kg</v>
          </cell>
          <cell r="H3421">
            <v>42500</v>
          </cell>
          <cell r="J3421">
            <v>18275</v>
          </cell>
        </row>
        <row r="3422">
          <cell r="A3422">
            <v>287</v>
          </cell>
          <cell r="I3422">
            <v>2340.25</v>
          </cell>
          <cell r="J3422">
            <v>23725</v>
          </cell>
          <cell r="K3422">
            <v>26065</v>
          </cell>
        </row>
        <row r="3423">
          <cell r="B3423">
            <v>7</v>
          </cell>
          <cell r="D3423" t="str">
            <v xml:space="preserve">1 M2  MELABUR BIDANG KAYU DENGAN TEAK OIL </v>
          </cell>
        </row>
        <row r="3424">
          <cell r="D3424" t="str">
            <v>TENAGA</v>
          </cell>
        </row>
        <row r="3425">
          <cell r="D3425" t="str">
            <v>Tukang cat</v>
          </cell>
          <cell r="F3425">
            <v>6.3E-2</v>
          </cell>
          <cell r="G3425" t="str">
            <v>Oh</v>
          </cell>
          <cell r="H3425">
            <v>33000</v>
          </cell>
          <cell r="I3425">
            <v>2079</v>
          </cell>
        </row>
        <row r="3426">
          <cell r="D3426" t="str">
            <v xml:space="preserve">Kepala Tukang </v>
          </cell>
          <cell r="F3426">
            <v>6.3E-2</v>
          </cell>
          <cell r="G3426" t="str">
            <v>Oh</v>
          </cell>
          <cell r="H3426">
            <v>35750</v>
          </cell>
          <cell r="I3426">
            <v>2252.25</v>
          </cell>
        </row>
        <row r="3427">
          <cell r="D3427" t="str">
            <v>Pekerja / Buruh tak terlatih</v>
          </cell>
          <cell r="F3427">
            <v>0.04</v>
          </cell>
          <cell r="G3427" t="str">
            <v>Oh</v>
          </cell>
          <cell r="H3427">
            <v>24750</v>
          </cell>
          <cell r="I3427">
            <v>990</v>
          </cell>
        </row>
        <row r="3428">
          <cell r="D3428" t="str">
            <v>Mandor</v>
          </cell>
          <cell r="F3428">
            <v>2.5000000000000001E-3</v>
          </cell>
          <cell r="G3428" t="str">
            <v>Oh</v>
          </cell>
          <cell r="H3428">
            <v>38500</v>
          </cell>
          <cell r="I3428">
            <v>96.25</v>
          </cell>
        </row>
        <row r="3430">
          <cell r="D3430" t="str">
            <v>BAHAN :</v>
          </cell>
        </row>
        <row r="3431">
          <cell r="D3431" t="str">
            <v>Teak oil</v>
          </cell>
          <cell r="F3431">
            <v>0.36</v>
          </cell>
          <cell r="G3431" t="str">
            <v>Ltr</v>
          </cell>
          <cell r="H3431">
            <v>7000</v>
          </cell>
          <cell r="J3431">
            <v>2520</v>
          </cell>
        </row>
        <row r="3432">
          <cell r="A3432">
            <v>288</v>
          </cell>
          <cell r="I3432">
            <v>5417.5</v>
          </cell>
          <cell r="J3432">
            <v>2520</v>
          </cell>
          <cell r="K3432">
            <v>7938</v>
          </cell>
        </row>
        <row r="3433">
          <cell r="B3433">
            <v>8</v>
          </cell>
          <cell r="D3433" t="str">
            <v>1 M2  MELABUR BIDANG KAYU DENGAN  PELITUR</v>
          </cell>
        </row>
        <row r="3434">
          <cell r="D3434" t="str">
            <v>TENAGA</v>
          </cell>
        </row>
        <row r="3435">
          <cell r="D3435" t="str">
            <v>Tukang cat</v>
          </cell>
          <cell r="F3435">
            <v>0.06</v>
          </cell>
          <cell r="G3435" t="str">
            <v>Oh</v>
          </cell>
          <cell r="H3435">
            <v>33000</v>
          </cell>
          <cell r="I3435">
            <v>1980</v>
          </cell>
        </row>
        <row r="3436">
          <cell r="D3436" t="str">
            <v xml:space="preserve">Kepala Tukang </v>
          </cell>
          <cell r="F3436">
            <v>1.6E-2</v>
          </cell>
          <cell r="G3436" t="str">
            <v>Oh</v>
          </cell>
          <cell r="H3436">
            <v>35750</v>
          </cell>
          <cell r="I3436">
            <v>572</v>
          </cell>
        </row>
        <row r="3437">
          <cell r="D3437" t="str">
            <v>Pekerja / Buruh tak terlatih</v>
          </cell>
          <cell r="F3437">
            <v>0</v>
          </cell>
          <cell r="G3437" t="str">
            <v>Oh</v>
          </cell>
          <cell r="H3437">
            <v>24750</v>
          </cell>
          <cell r="I3437">
            <v>0</v>
          </cell>
        </row>
        <row r="3438">
          <cell r="D3438" t="str">
            <v>Mandor</v>
          </cell>
          <cell r="F3438">
            <v>2.5000000000000001E-3</v>
          </cell>
          <cell r="G3438" t="str">
            <v>Oh</v>
          </cell>
          <cell r="H3438">
            <v>38500</v>
          </cell>
          <cell r="I3438">
            <v>96.25</v>
          </cell>
        </row>
        <row r="3440">
          <cell r="D3440" t="str">
            <v>BAHAN :</v>
          </cell>
        </row>
        <row r="3441">
          <cell r="D3441" t="str">
            <v xml:space="preserve">Politur jadi </v>
          </cell>
          <cell r="F3441">
            <v>0.52200000000000002</v>
          </cell>
          <cell r="G3441" t="str">
            <v>Ltr</v>
          </cell>
          <cell r="H3441">
            <v>35000</v>
          </cell>
          <cell r="J3441">
            <v>18270</v>
          </cell>
        </row>
        <row r="3442">
          <cell r="D3442" t="str">
            <v>Kertas gosok ( rempelas )</v>
          </cell>
          <cell r="F3442">
            <v>2</v>
          </cell>
          <cell r="G3442" t="str">
            <v>Lbr</v>
          </cell>
          <cell r="H3442">
            <v>2500</v>
          </cell>
          <cell r="J3442">
            <v>5000</v>
          </cell>
        </row>
        <row r="3443">
          <cell r="A3443">
            <v>289</v>
          </cell>
          <cell r="I3443">
            <v>2648.25</v>
          </cell>
          <cell r="J3443">
            <v>23270</v>
          </cell>
          <cell r="K3443">
            <v>25918</v>
          </cell>
        </row>
        <row r="3444">
          <cell r="B3444">
            <v>9</v>
          </cell>
          <cell r="D3444" t="str">
            <v>1 M2  MELABUR BIDANG KAYU DENGAN  RESIDU DAN TER</v>
          </cell>
        </row>
        <row r="3445">
          <cell r="D3445" t="str">
            <v>TENAGA</v>
          </cell>
        </row>
        <row r="3446">
          <cell r="D3446" t="str">
            <v>Pekerja / Buruh tak terlatih</v>
          </cell>
          <cell r="F3446">
            <v>0.1</v>
          </cell>
          <cell r="G3446" t="str">
            <v>Oh</v>
          </cell>
          <cell r="H3446">
            <v>24750</v>
          </cell>
          <cell r="I3446">
            <v>2475</v>
          </cell>
        </row>
        <row r="3447">
          <cell r="D3447" t="str">
            <v>Mandor</v>
          </cell>
          <cell r="F3447">
            <v>6.0000000000000001E-3</v>
          </cell>
          <cell r="G3447" t="str">
            <v>Oh</v>
          </cell>
          <cell r="H3447">
            <v>38500</v>
          </cell>
          <cell r="I3447">
            <v>231</v>
          </cell>
        </row>
        <row r="3448">
          <cell r="D3448" t="str">
            <v>BAHAN :</v>
          </cell>
        </row>
        <row r="3449">
          <cell r="D3449" t="str">
            <v>Residu ( Ter )</v>
          </cell>
          <cell r="F3449">
            <v>0.35</v>
          </cell>
          <cell r="G3449" t="str">
            <v>Ltr</v>
          </cell>
          <cell r="H3449">
            <v>6000</v>
          </cell>
          <cell r="J3449">
            <v>2100</v>
          </cell>
        </row>
        <row r="3450">
          <cell r="A3450">
            <v>290</v>
          </cell>
          <cell r="I3450">
            <v>2706</v>
          </cell>
          <cell r="J3450">
            <v>2100</v>
          </cell>
          <cell r="K3450">
            <v>4806</v>
          </cell>
        </row>
        <row r="3451">
          <cell r="B3451">
            <v>10</v>
          </cell>
          <cell r="D3451" t="str">
            <v>1 M2  MELABUR BIDANG KAYU DENGAN  VERNIS</v>
          </cell>
        </row>
        <row r="3452">
          <cell r="D3452" t="str">
            <v>TENAGA</v>
          </cell>
        </row>
        <row r="3453">
          <cell r="D3453" t="str">
            <v>Tukang cat</v>
          </cell>
          <cell r="F3453">
            <v>0.16</v>
          </cell>
          <cell r="G3453" t="str">
            <v>Oh</v>
          </cell>
          <cell r="H3453">
            <v>33000</v>
          </cell>
          <cell r="I3453">
            <v>5280</v>
          </cell>
        </row>
        <row r="3454">
          <cell r="D3454" t="str">
            <v xml:space="preserve">Kepala Tukang </v>
          </cell>
          <cell r="F3454">
            <v>1.6E-2</v>
          </cell>
          <cell r="G3454" t="str">
            <v>Oh</v>
          </cell>
          <cell r="H3454">
            <v>35750</v>
          </cell>
          <cell r="I3454">
            <v>572</v>
          </cell>
        </row>
        <row r="3455">
          <cell r="D3455" t="str">
            <v>Pekerja / Buruh tak terlatih</v>
          </cell>
          <cell r="F3455">
            <v>0.16</v>
          </cell>
          <cell r="G3455" t="str">
            <v>Oh</v>
          </cell>
          <cell r="H3455">
            <v>24750</v>
          </cell>
          <cell r="I3455">
            <v>3960</v>
          </cell>
        </row>
        <row r="3456">
          <cell r="D3456" t="str">
            <v>Mandor</v>
          </cell>
          <cell r="F3456">
            <v>2.5000000000000001E-3</v>
          </cell>
          <cell r="G3456" t="str">
            <v>Oh</v>
          </cell>
          <cell r="H3456">
            <v>38500</v>
          </cell>
          <cell r="I3456">
            <v>96.25</v>
          </cell>
        </row>
        <row r="3458">
          <cell r="D3458" t="str">
            <v>BAHAN :</v>
          </cell>
        </row>
        <row r="3459">
          <cell r="D3459" t="str">
            <v>Vernis</v>
          </cell>
          <cell r="F3459">
            <v>0.15</v>
          </cell>
          <cell r="G3459" t="str">
            <v>Ltr</v>
          </cell>
          <cell r="H3459">
            <v>15000</v>
          </cell>
          <cell r="J3459">
            <v>2250</v>
          </cell>
        </row>
        <row r="3460">
          <cell r="D3460" t="str">
            <v>Dempul Kayu</v>
          </cell>
          <cell r="F3460">
            <v>0.05</v>
          </cell>
          <cell r="G3460" t="str">
            <v>Kg</v>
          </cell>
          <cell r="H3460">
            <v>13000</v>
          </cell>
          <cell r="J3460">
            <v>650</v>
          </cell>
        </row>
        <row r="3461">
          <cell r="D3461" t="str">
            <v>Kertas gosok ( rempelas )</v>
          </cell>
          <cell r="F3461">
            <v>0.1</v>
          </cell>
          <cell r="G3461" t="str">
            <v>Lbr</v>
          </cell>
          <cell r="H3461">
            <v>2500</v>
          </cell>
          <cell r="J3461">
            <v>250</v>
          </cell>
        </row>
        <row r="3462">
          <cell r="D3462" t="str">
            <v>Kuas Eterna  4 "</v>
          </cell>
          <cell r="F3462">
            <v>0.01</v>
          </cell>
          <cell r="G3462" t="str">
            <v>M3</v>
          </cell>
          <cell r="H3462">
            <v>14000</v>
          </cell>
          <cell r="J3462">
            <v>140</v>
          </cell>
        </row>
        <row r="3463">
          <cell r="A3463">
            <v>291</v>
          </cell>
          <cell r="I3463">
            <v>9908.25</v>
          </cell>
          <cell r="J3463">
            <v>3290</v>
          </cell>
          <cell r="K3463">
            <v>13198</v>
          </cell>
        </row>
        <row r="3464">
          <cell r="B3464">
            <v>11</v>
          </cell>
          <cell r="D3464" t="str">
            <v>1 M2  MENGECAT PERMUKAAN BAJA DENGAN MENY BESI</v>
          </cell>
        </row>
        <row r="3465">
          <cell r="D3465" t="str">
            <v>TENAGA</v>
          </cell>
        </row>
        <row r="3466">
          <cell r="D3466" t="str">
            <v>Tukang cat</v>
          </cell>
          <cell r="F3466">
            <v>0.2</v>
          </cell>
          <cell r="G3466" t="str">
            <v>Oh</v>
          </cell>
          <cell r="H3466">
            <v>33000</v>
          </cell>
          <cell r="I3466">
            <v>6600</v>
          </cell>
        </row>
        <row r="3467">
          <cell r="D3467" t="str">
            <v xml:space="preserve">Kepala Tukang </v>
          </cell>
          <cell r="F3467">
            <v>0.02</v>
          </cell>
          <cell r="G3467" t="str">
            <v>Oh</v>
          </cell>
          <cell r="H3467">
            <v>35750</v>
          </cell>
          <cell r="I3467">
            <v>715</v>
          </cell>
        </row>
        <row r="3468">
          <cell r="D3468" t="str">
            <v>Pekerja / Buruh tak terlatih</v>
          </cell>
          <cell r="F3468">
            <v>0.02</v>
          </cell>
          <cell r="G3468" t="str">
            <v>Oh</v>
          </cell>
          <cell r="H3468">
            <v>24750</v>
          </cell>
          <cell r="I3468">
            <v>495</v>
          </cell>
        </row>
        <row r="3469">
          <cell r="D3469" t="str">
            <v>Mandor</v>
          </cell>
          <cell r="F3469">
            <v>0.01</v>
          </cell>
          <cell r="G3469" t="str">
            <v>Oh</v>
          </cell>
          <cell r="H3469">
            <v>38500</v>
          </cell>
          <cell r="I3469">
            <v>385</v>
          </cell>
        </row>
        <row r="3470">
          <cell r="D3470" t="str">
            <v>BAHAN :</v>
          </cell>
        </row>
        <row r="3471">
          <cell r="D3471" t="str">
            <v>Cat Meny  besi</v>
          </cell>
          <cell r="F3471">
            <v>0.1</v>
          </cell>
          <cell r="G3471" t="str">
            <v>Kg</v>
          </cell>
          <cell r="H3471">
            <v>24000</v>
          </cell>
          <cell r="J3471">
            <v>2400</v>
          </cell>
        </row>
        <row r="3472">
          <cell r="D3472" t="str">
            <v>Kuas Eterna  4 "</v>
          </cell>
          <cell r="F3472">
            <v>0.01</v>
          </cell>
          <cell r="G3472" t="str">
            <v>Bh</v>
          </cell>
          <cell r="H3472">
            <v>14000</v>
          </cell>
          <cell r="J3472">
            <v>140</v>
          </cell>
        </row>
        <row r="3473">
          <cell r="A3473">
            <v>292</v>
          </cell>
          <cell r="I3473">
            <v>8195</v>
          </cell>
          <cell r="J3473">
            <v>2540</v>
          </cell>
          <cell r="K3473">
            <v>10735</v>
          </cell>
        </row>
        <row r="3474">
          <cell r="B3474">
            <v>12</v>
          </cell>
          <cell r="D3474" t="str">
            <v>1 M2  MENGECAT PERMUKAAN BAJA DENGAN MENY BESI DAN PERANCAH</v>
          </cell>
        </row>
        <row r="3475">
          <cell r="D3475" t="str">
            <v>TENAGA</v>
          </cell>
        </row>
        <row r="3476">
          <cell r="D3476" t="str">
            <v>Tukang cat</v>
          </cell>
          <cell r="F3476">
            <v>0.22500000000000001</v>
          </cell>
          <cell r="G3476" t="str">
            <v>Oh</v>
          </cell>
          <cell r="H3476">
            <v>33000</v>
          </cell>
          <cell r="I3476">
            <v>7425</v>
          </cell>
        </row>
        <row r="3477">
          <cell r="D3477" t="str">
            <v xml:space="preserve">Kepala Tukang </v>
          </cell>
          <cell r="F3477">
            <v>2.2499999999999999E-2</v>
          </cell>
          <cell r="G3477" t="str">
            <v>Oh</v>
          </cell>
          <cell r="H3477">
            <v>35750</v>
          </cell>
          <cell r="I3477">
            <v>804.375</v>
          </cell>
        </row>
        <row r="3478">
          <cell r="D3478" t="str">
            <v>Pekerja / Buruh tak terlatih</v>
          </cell>
          <cell r="F3478">
            <v>0.25</v>
          </cell>
          <cell r="G3478" t="str">
            <v>Oh</v>
          </cell>
          <cell r="H3478">
            <v>24750</v>
          </cell>
          <cell r="I3478">
            <v>6187.5</v>
          </cell>
        </row>
        <row r="3479">
          <cell r="D3479" t="str">
            <v>Mandor</v>
          </cell>
          <cell r="F3479">
            <v>7.4999999999999997E-3</v>
          </cell>
          <cell r="G3479" t="str">
            <v>Oh</v>
          </cell>
          <cell r="H3479">
            <v>38500</v>
          </cell>
          <cell r="I3479">
            <v>288.75</v>
          </cell>
        </row>
        <row r="3481">
          <cell r="D3481" t="str">
            <v>BAHAN :</v>
          </cell>
        </row>
        <row r="3482">
          <cell r="D3482" t="str">
            <v>Cat Meny  besi</v>
          </cell>
          <cell r="F3482">
            <v>0.1</v>
          </cell>
          <cell r="G3482" t="str">
            <v>Kg</v>
          </cell>
          <cell r="H3482">
            <v>24000</v>
          </cell>
          <cell r="J3482">
            <v>2400</v>
          </cell>
        </row>
        <row r="3483">
          <cell r="D3483" t="str">
            <v>Kuas Eterna  4 "</v>
          </cell>
          <cell r="F3483">
            <v>0.01</v>
          </cell>
          <cell r="G3483" t="str">
            <v>Bh</v>
          </cell>
          <cell r="H3483">
            <v>14000</v>
          </cell>
          <cell r="J3483">
            <v>140</v>
          </cell>
        </row>
        <row r="3484">
          <cell r="D3484" t="str">
            <v>Balok Kayu Tahun ( Mauni/ Akasia )</v>
          </cell>
          <cell r="F3484">
            <v>2E-3</v>
          </cell>
          <cell r="G3484" t="str">
            <v>M3</v>
          </cell>
          <cell r="H3484">
            <v>1600000</v>
          </cell>
          <cell r="J3484">
            <v>3200</v>
          </cell>
        </row>
        <row r="3485">
          <cell r="A3485">
            <v>293</v>
          </cell>
          <cell r="I3485">
            <v>14705.625</v>
          </cell>
          <cell r="J3485">
            <v>5740</v>
          </cell>
          <cell r="K3485">
            <v>20446</v>
          </cell>
        </row>
        <row r="3486">
          <cell r="B3486">
            <v>13</v>
          </cell>
          <cell r="D3486" t="str">
            <v>1 M2 MENY  BESI 2 X DAN 2 X CAT KILAP ( PERMUKAAN  BARU )</v>
          </cell>
        </row>
        <row r="3487">
          <cell r="D3487" t="str">
            <v>TENAGA</v>
          </cell>
        </row>
        <row r="3488">
          <cell r="D3488" t="str">
            <v>Tukang cat</v>
          </cell>
          <cell r="F3488">
            <v>8.9999999999999993E-3</v>
          </cell>
          <cell r="G3488" t="str">
            <v>Oh</v>
          </cell>
          <cell r="H3488">
            <v>33000</v>
          </cell>
          <cell r="I3488">
            <v>297</v>
          </cell>
        </row>
        <row r="3489">
          <cell r="D3489" t="str">
            <v xml:space="preserve">Kepala Tukang </v>
          </cell>
          <cell r="F3489">
            <v>6.0000000000000001E-3</v>
          </cell>
          <cell r="G3489" t="str">
            <v>Oh</v>
          </cell>
          <cell r="H3489">
            <v>35750</v>
          </cell>
          <cell r="I3489">
            <v>214.5</v>
          </cell>
        </row>
        <row r="3490">
          <cell r="D3490" t="str">
            <v>Pekerja / Buruh tak terlatih</v>
          </cell>
          <cell r="F3490">
            <v>7.0000000000000007E-2</v>
          </cell>
          <cell r="G3490" t="str">
            <v>Oh</v>
          </cell>
          <cell r="H3490">
            <v>24750</v>
          </cell>
          <cell r="I3490">
            <v>1732.5000000000002</v>
          </cell>
        </row>
        <row r="3491">
          <cell r="D3491" t="str">
            <v>Mandor</v>
          </cell>
          <cell r="F3491">
            <v>2.5000000000000001E-3</v>
          </cell>
          <cell r="G3491" t="str">
            <v>Oh</v>
          </cell>
          <cell r="H3491">
            <v>38500</v>
          </cell>
          <cell r="I3491">
            <v>96.25</v>
          </cell>
        </row>
        <row r="3493">
          <cell r="D3493" t="str">
            <v>BAHAN :</v>
          </cell>
        </row>
        <row r="3494">
          <cell r="D3494" t="str">
            <v>Cat Meny  besi</v>
          </cell>
          <cell r="F3494">
            <v>0.2</v>
          </cell>
          <cell r="G3494" t="str">
            <v>kg</v>
          </cell>
          <cell r="H3494">
            <v>24000</v>
          </cell>
          <cell r="J3494">
            <v>4800</v>
          </cell>
        </row>
        <row r="3495">
          <cell r="D3495" t="str">
            <v>Cat  besi</v>
          </cell>
          <cell r="F3495">
            <v>0.43</v>
          </cell>
          <cell r="G3495" t="str">
            <v>Kg</v>
          </cell>
          <cell r="H3495">
            <v>42500</v>
          </cell>
          <cell r="J3495">
            <v>18275</v>
          </cell>
        </row>
        <row r="3496">
          <cell r="A3496">
            <v>294</v>
          </cell>
          <cell r="I3496">
            <v>2340.25</v>
          </cell>
          <cell r="J3496">
            <v>23075</v>
          </cell>
          <cell r="K3496">
            <v>25415</v>
          </cell>
        </row>
        <row r="3497">
          <cell r="B3497">
            <v>14</v>
          </cell>
          <cell r="D3497" t="str">
            <v>1 M2  2X CAT  KILAP BESI  ( PERMUKAAN  LAMA )</v>
          </cell>
        </row>
        <row r="3498">
          <cell r="D3498" t="str">
            <v>TENAGA</v>
          </cell>
        </row>
        <row r="3499">
          <cell r="D3499" t="str">
            <v>Tukang cat</v>
          </cell>
          <cell r="F3499">
            <v>7.4999999999999997E-2</v>
          </cell>
          <cell r="G3499" t="str">
            <v>Oh</v>
          </cell>
          <cell r="H3499">
            <v>33000</v>
          </cell>
          <cell r="I3499">
            <v>2475</v>
          </cell>
        </row>
        <row r="3500">
          <cell r="D3500" t="str">
            <v xml:space="preserve">Kepala Tukang </v>
          </cell>
          <cell r="F3500">
            <v>7.4999999999999997E-3</v>
          </cell>
          <cell r="G3500" t="str">
            <v>Oh</v>
          </cell>
          <cell r="H3500">
            <v>35750</v>
          </cell>
          <cell r="I3500">
            <v>268.125</v>
          </cell>
        </row>
        <row r="3501">
          <cell r="D3501" t="str">
            <v>Pekerja / Buruh tak terlatih</v>
          </cell>
          <cell r="F3501">
            <v>7.0000000000000007E-2</v>
          </cell>
          <cell r="G3501" t="str">
            <v>Oh</v>
          </cell>
          <cell r="H3501">
            <v>24750</v>
          </cell>
          <cell r="I3501">
            <v>1732.5000000000002</v>
          </cell>
        </row>
        <row r="3502">
          <cell r="D3502" t="str">
            <v>Mandor</v>
          </cell>
          <cell r="F3502">
            <v>2.5000000000000001E-3</v>
          </cell>
          <cell r="G3502" t="str">
            <v>Oh</v>
          </cell>
          <cell r="H3502">
            <v>38500</v>
          </cell>
          <cell r="I3502">
            <v>96.25</v>
          </cell>
        </row>
        <row r="3504">
          <cell r="D3504" t="str">
            <v>BAHAN :</v>
          </cell>
        </row>
        <row r="3505">
          <cell r="D3505" t="str">
            <v>Cat  besi</v>
          </cell>
          <cell r="F3505">
            <v>0.34</v>
          </cell>
          <cell r="G3505" t="str">
            <v>kg</v>
          </cell>
          <cell r="H3505">
            <v>42500</v>
          </cell>
          <cell r="J3505">
            <v>14450.000000000002</v>
          </cell>
        </row>
        <row r="3506">
          <cell r="A3506">
            <v>295</v>
          </cell>
          <cell r="I3506">
            <v>4571.875</v>
          </cell>
          <cell r="J3506">
            <v>14450.000000000002</v>
          </cell>
          <cell r="K3506">
            <v>19022</v>
          </cell>
        </row>
        <row r="3507">
          <cell r="D3507" t="str">
            <v>1 M2 MELABUR  TEMBOK DENGAN KAPUR  SIRIH ( BARU )</v>
          </cell>
        </row>
        <row r="3508">
          <cell r="D3508" t="str">
            <v>TENAGA</v>
          </cell>
        </row>
        <row r="3509">
          <cell r="D3509" t="str">
            <v>Tukang cat</v>
          </cell>
          <cell r="F3509">
            <v>1E-3</v>
          </cell>
          <cell r="G3509" t="str">
            <v>Oh</v>
          </cell>
          <cell r="H3509">
            <v>33000</v>
          </cell>
          <cell r="I3509">
            <v>33</v>
          </cell>
        </row>
        <row r="3510">
          <cell r="D3510" t="str">
            <v xml:space="preserve">Kepala Tukang </v>
          </cell>
          <cell r="F3510">
            <v>1E-4</v>
          </cell>
          <cell r="G3510" t="str">
            <v>Oh</v>
          </cell>
          <cell r="H3510">
            <v>35750</v>
          </cell>
          <cell r="I3510">
            <v>3.5750000000000002</v>
          </cell>
        </row>
        <row r="3511">
          <cell r="D3511" t="str">
            <v>Pekerja / Buruh tak terlatih</v>
          </cell>
          <cell r="F3511">
            <v>0.15</v>
          </cell>
          <cell r="G3511" t="str">
            <v>Oh</v>
          </cell>
          <cell r="H3511">
            <v>24750</v>
          </cell>
          <cell r="I3511">
            <v>3712.5</v>
          </cell>
        </row>
        <row r="3512">
          <cell r="D3512" t="str">
            <v>Mandor</v>
          </cell>
          <cell r="F3512">
            <v>2.5000000000000001E-3</v>
          </cell>
          <cell r="G3512" t="str">
            <v>Oh</v>
          </cell>
          <cell r="H3512">
            <v>38500</v>
          </cell>
          <cell r="I3512">
            <v>96.25</v>
          </cell>
        </row>
        <row r="3514">
          <cell r="D3514" t="str">
            <v>BAHAN :</v>
          </cell>
        </row>
        <row r="3515">
          <cell r="D3515" t="str">
            <v>Kertas gosok ( rempelas )</v>
          </cell>
          <cell r="F3515">
            <v>0.1</v>
          </cell>
          <cell r="G3515" t="str">
            <v>Lbr</v>
          </cell>
          <cell r="H3515">
            <v>2500</v>
          </cell>
          <cell r="J3515">
            <v>250</v>
          </cell>
        </row>
        <row r="3516">
          <cell r="D3516" t="str">
            <v>Kuas Eterna  4 "</v>
          </cell>
          <cell r="F3516">
            <v>0.25</v>
          </cell>
          <cell r="G3516" t="str">
            <v>Bh</v>
          </cell>
          <cell r="H3516">
            <v>14000</v>
          </cell>
          <cell r="J3516">
            <v>3500</v>
          </cell>
        </row>
        <row r="3517">
          <cell r="D3517" t="str">
            <v>Kapur Batu</v>
          </cell>
          <cell r="F3517">
            <v>0.15</v>
          </cell>
          <cell r="G3517" t="str">
            <v>Kg</v>
          </cell>
          <cell r="H3517">
            <v>750</v>
          </cell>
          <cell r="J3517">
            <v>112.5</v>
          </cell>
        </row>
        <row r="3518">
          <cell r="I3518">
            <v>3845.3249999999998</v>
          </cell>
          <cell r="J3518">
            <v>3862.5</v>
          </cell>
          <cell r="K3518">
            <v>7708</v>
          </cell>
        </row>
        <row r="3519">
          <cell r="D3519" t="str">
            <v>1 M2 MELABUR  TEMBOK DENGAN KAPUR  SIRIH ( UNTUK  PEMEIHARAAN )</v>
          </cell>
        </row>
        <row r="3520">
          <cell r="D3520" t="str">
            <v>TENAGA</v>
          </cell>
        </row>
        <row r="3521">
          <cell r="D3521" t="str">
            <v>Tukang cat</v>
          </cell>
          <cell r="F3521">
            <v>5.0000000000000001E-3</v>
          </cell>
          <cell r="G3521" t="str">
            <v>Oh</v>
          </cell>
          <cell r="H3521">
            <v>33000</v>
          </cell>
          <cell r="I3521">
            <v>165</v>
          </cell>
        </row>
        <row r="3522">
          <cell r="D3522" t="str">
            <v xml:space="preserve">Kepala Tukang </v>
          </cell>
          <cell r="F3522">
            <v>5.0000000000000001E-4</v>
          </cell>
          <cell r="G3522" t="str">
            <v>Oh</v>
          </cell>
          <cell r="H3522">
            <v>35750</v>
          </cell>
          <cell r="I3522">
            <v>17.875</v>
          </cell>
        </row>
        <row r="3523">
          <cell r="D3523" t="str">
            <v>Pekerja / Buruh tak terlatih</v>
          </cell>
          <cell r="F3523">
            <v>0.04</v>
          </cell>
          <cell r="G3523" t="str">
            <v>Oh</v>
          </cell>
          <cell r="H3523">
            <v>24750</v>
          </cell>
          <cell r="I3523">
            <v>990</v>
          </cell>
        </row>
        <row r="3524">
          <cell r="D3524" t="str">
            <v>Mandor</v>
          </cell>
          <cell r="F3524">
            <v>2.5000000000000001E-3</v>
          </cell>
          <cell r="G3524" t="str">
            <v>Oh</v>
          </cell>
          <cell r="H3524">
            <v>38500</v>
          </cell>
          <cell r="I3524">
            <v>96.25</v>
          </cell>
        </row>
        <row r="3526">
          <cell r="D3526" t="str">
            <v>BAHAN :</v>
          </cell>
        </row>
        <row r="3527">
          <cell r="D3527" t="str">
            <v>Kapur Batu</v>
          </cell>
          <cell r="F3527">
            <v>0.3</v>
          </cell>
          <cell r="G3527" t="str">
            <v>Kg</v>
          </cell>
          <cell r="H3527">
            <v>750</v>
          </cell>
          <cell r="J3527">
            <v>225</v>
          </cell>
        </row>
        <row r="3528">
          <cell r="I3528">
            <v>1269.125</v>
          </cell>
          <cell r="J3528">
            <v>225</v>
          </cell>
          <cell r="K3528">
            <v>1494</v>
          </cell>
        </row>
        <row r="3530">
          <cell r="B3530">
            <v>15</v>
          </cell>
          <cell r="D3530" t="str">
            <v>1 M2 COUTTING  ( GLASUR  BATU ALAM )</v>
          </cell>
        </row>
        <row r="3531">
          <cell r="D3531" t="str">
            <v>TENAGA</v>
          </cell>
        </row>
        <row r="3532">
          <cell r="D3532" t="str">
            <v>Tukang cat</v>
          </cell>
          <cell r="F3532">
            <v>7.4999999999999997E-2</v>
          </cell>
          <cell r="G3532" t="str">
            <v>Oh</v>
          </cell>
          <cell r="H3532">
            <v>33000</v>
          </cell>
          <cell r="I3532">
            <v>2475</v>
          </cell>
        </row>
        <row r="3533">
          <cell r="D3533" t="str">
            <v xml:space="preserve">Kepala Tukang </v>
          </cell>
          <cell r="F3533">
            <v>7.4999999999999997E-3</v>
          </cell>
          <cell r="G3533" t="str">
            <v>Oh</v>
          </cell>
          <cell r="H3533">
            <v>35750</v>
          </cell>
          <cell r="I3533">
            <v>268.125</v>
          </cell>
        </row>
        <row r="3534">
          <cell r="D3534" t="str">
            <v>Pekerja / Buruh tak terlatih</v>
          </cell>
          <cell r="F3534">
            <v>0.05</v>
          </cell>
          <cell r="G3534" t="str">
            <v>Oh</v>
          </cell>
          <cell r="H3534">
            <v>24750</v>
          </cell>
          <cell r="I3534">
            <v>1237.5</v>
          </cell>
        </row>
        <row r="3535">
          <cell r="D3535" t="str">
            <v>Mandor</v>
          </cell>
          <cell r="F3535">
            <v>2.5000000000000001E-3</v>
          </cell>
          <cell r="G3535" t="str">
            <v>Oh</v>
          </cell>
          <cell r="H3535">
            <v>38500</v>
          </cell>
          <cell r="I3535">
            <v>96.25</v>
          </cell>
        </row>
        <row r="3536">
          <cell r="D3536" t="str">
            <v>Pekerja / Buruh tak terlatih</v>
          </cell>
        </row>
        <row r="3537">
          <cell r="D3537" t="str">
            <v>Coutting</v>
          </cell>
          <cell r="F3537">
            <v>0.35</v>
          </cell>
          <cell r="G3537" t="str">
            <v>Ltr</v>
          </cell>
          <cell r="H3537">
            <v>66000</v>
          </cell>
          <cell r="J3537">
            <v>23100</v>
          </cell>
        </row>
        <row r="3538">
          <cell r="D3538" t="str">
            <v>HCL / air keras</v>
          </cell>
          <cell r="F3538">
            <v>0.16</v>
          </cell>
          <cell r="G3538" t="str">
            <v>Ltr</v>
          </cell>
          <cell r="H3538">
            <v>13000</v>
          </cell>
          <cell r="J3538">
            <v>2080</v>
          </cell>
        </row>
        <row r="3539">
          <cell r="A3539">
            <v>296</v>
          </cell>
          <cell r="I3539">
            <v>4076.875</v>
          </cell>
          <cell r="J3539">
            <v>25180</v>
          </cell>
          <cell r="K3539">
            <v>29257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XXXX"/>
      <sheetName val="XXX0"/>
      <sheetName val="Bahan (2)"/>
      <sheetName val="Terbilang"/>
      <sheetName val="data"/>
      <sheetName val="Bahan"/>
      <sheetName val="Analisa"/>
      <sheetName val="Scd_"/>
      <sheetName val="RKB.C"/>
      <sheetName val="GK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341"/>
      <sheetName val="E.301"/>
      <sheetName val="E.251"/>
      <sheetName val="E.221"/>
      <sheetName val="E.212"/>
      <sheetName val="E.21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2"/>
      <sheetName val="E.040"/>
      <sheetName val="E.031"/>
      <sheetName val="E.010"/>
      <sheetName val="E.001"/>
      <sheetName val="K.855"/>
      <sheetName val="K.815"/>
      <sheetName val="K.810"/>
      <sheetName val="K.720"/>
      <sheetName val="K.705"/>
      <sheetName val="K.641"/>
      <sheetName val="K.636"/>
      <sheetName val="K.638"/>
      <sheetName val="K.618"/>
      <sheetName val="K.528"/>
      <sheetName val="K.522"/>
      <sheetName val="K.520"/>
      <sheetName val="K.514"/>
      <sheetName val="K.424"/>
      <sheetName val="K.422"/>
      <sheetName val="K.410"/>
      <sheetName val="K.225"/>
      <sheetName val="K.224"/>
      <sheetName val="K.211"/>
      <sheetName val="K.210"/>
      <sheetName val="K.139"/>
      <sheetName val="K.121"/>
      <sheetName val="K.112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BOW"/>
      <sheetName val="DADH"/>
      <sheetName val="HSBU"/>
      <sheetName val="REKAP-2"/>
      <sheetName val="REKAP-1"/>
      <sheetName val="RAB-MP-012"/>
      <sheetName val="RAB-MP-034"/>
      <sheetName val="RAB-MP-055"/>
      <sheetName val="RAB-MP-073"/>
      <sheetName val="RAB-MP-075"/>
      <sheetName val="RAB-MP-090"/>
      <sheetName val="RAB-MP-019"/>
      <sheetName val="RAB-MP-077"/>
      <sheetName val="RAB-MP-059"/>
      <sheetName val="RAB-MP-061 "/>
      <sheetName val="RAB-MP-084"/>
      <sheetName val="RAB-MP-033"/>
      <sheetName val="RAB-MP-035"/>
      <sheetName val="RAB-MP-095"/>
      <sheetName val="RAB-MP-044"/>
      <sheetName val="RAB-MP-074"/>
      <sheetName val="RAB-MP-079"/>
      <sheetName val="RAB-MP-1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ULE"/>
      <sheetName val="Rekap"/>
      <sheetName val="rab"/>
      <sheetName val="Harga Satuan"/>
      <sheetName val="Harga Jadi Alat"/>
      <sheetName val="Analisa E"/>
      <sheetName val="mtod"/>
      <sheetName val="Analisa K"/>
      <sheetName val="Harga Jadi Pekerjaan"/>
      <sheetName val="Analisa BOW"/>
      <sheetName val="schedulle"/>
      <sheetName val="HAL 9"/>
      <sheetName val="rab pasbat"/>
      <sheetName val="rab Dueker"/>
      <sheetName val="Harga Alat + Spec"/>
      <sheetName val="Harga Jadi Pekerja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5">
          <cell r="O65">
            <v>1180.68</v>
          </cell>
        </row>
        <row r="467">
          <cell r="O467">
            <v>75856.14</v>
          </cell>
        </row>
        <row r="601">
          <cell r="O601">
            <v>289264.84000000003</v>
          </cell>
        </row>
        <row r="1003">
          <cell r="O1003">
            <v>7190.14</v>
          </cell>
        </row>
        <row r="2075">
          <cell r="O2075">
            <v>112370</v>
          </cell>
        </row>
        <row r="2142">
          <cell r="O2142">
            <v>21532.57</v>
          </cell>
        </row>
        <row r="2209">
          <cell r="O2209">
            <v>5504.01</v>
          </cell>
        </row>
        <row r="2611">
          <cell r="O2611">
            <v>17777.78</v>
          </cell>
        </row>
        <row r="2678">
          <cell r="O2678">
            <v>226.07</v>
          </cell>
        </row>
      </sheetData>
      <sheetData sheetId="8"/>
      <sheetData sheetId="9">
        <row r="28">
          <cell r="K28">
            <v>5100</v>
          </cell>
        </row>
        <row r="111">
          <cell r="K111">
            <v>135287.5</v>
          </cell>
        </row>
        <row r="121">
          <cell r="K121">
            <v>527550</v>
          </cell>
        </row>
        <row r="128">
          <cell r="K128">
            <v>2802487.5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D.Kuantitas"/>
      <sheetName val="Form.an."/>
      <sheetName val="Analisa"/>
      <sheetName val="Upah&amp;Bahan"/>
      <sheetName val="M.Pekerjaan"/>
      <sheetName val="jp"/>
      <sheetName val="D.P.yaran Utama"/>
      <sheetName val="Lamp.Surat"/>
      <sheetName val="Data Alat"/>
      <sheetName val="D. Personalia"/>
      <sheetName val="D.Pek.subkontrak"/>
      <sheetName val="D.Keb.AlatMin."/>
    </sheetNames>
    <sheetDataSet>
      <sheetData sheetId="0"/>
      <sheetData sheetId="1"/>
      <sheetData sheetId="2" refreshError="1"/>
      <sheetData sheetId="3" refreshError="1"/>
      <sheetData sheetId="4" refreshError="1"/>
      <sheetData sheetId="5">
        <row r="253">
          <cell r="A253">
            <v>3</v>
          </cell>
        </row>
        <row r="266">
          <cell r="A266" t="str">
            <v>IV</v>
          </cell>
        </row>
        <row r="271">
          <cell r="A271" t="str">
            <v>V</v>
          </cell>
        </row>
        <row r="276">
          <cell r="A276" t="str">
            <v>VI</v>
          </cell>
        </row>
      </sheetData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er"/>
      <sheetName val="Sheet2"/>
      <sheetName val="RAB"/>
      <sheetName val="Mobilisasi"/>
      <sheetName val="Drainase"/>
      <sheetName val="NP (4)"/>
      <sheetName val="Tanah"/>
      <sheetName val="Beton"/>
      <sheetName val="NP"/>
      <sheetName val="NP (2)"/>
      <sheetName val="NP (3)"/>
      <sheetName val="pERKERASAN"/>
      <sheetName val="Lain-Lain"/>
      <sheetName val="Harga Dasa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ALISA"/>
      <sheetName val="REKAPITULASI"/>
      <sheetName val="DIV5-BM"/>
      <sheetName val="DIV7-BM"/>
      <sheetName val="sewa ala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M"/>
      <sheetName val="SP2D"/>
      <sheetName val="A. SPP-1"/>
      <sheetName val="B. SPP-2"/>
      <sheetName val="C. SPP-3"/>
      <sheetName val="REG SPP"/>
      <sheetName val="REG SPM"/>
      <sheetName val="REG SP2D"/>
      <sheetName val="BUKU REKAP PENG"/>
      <sheetName val="KARTU KENDALI"/>
      <sheetName val="lamp spj"/>
      <sheetName val="spj pengeluaran"/>
      <sheetName val="spj pengesahan"/>
      <sheetName val="Register Penutupan Kas"/>
      <sheetName val="Register Penutupan Kas Pembantu"/>
      <sheetName val="XL4Test5"/>
      <sheetName val="BKU Penerimaan"/>
      <sheetName val="Buku rekap Penerimaan"/>
      <sheetName val="( sTs)"/>
      <sheetName val="T.B Pembayaran"/>
      <sheetName val="SPJ Pend ADM"/>
      <sheetName val="SPJ Pend Fungsional"/>
      <sheetName val="Buku Pemb Penerima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Satuan Upah dan Bahan"/>
      <sheetName val="Price BOW"/>
      <sheetName val="BOW2"/>
      <sheetName val="BOW"/>
      <sheetName val="PRICE"/>
      <sheetName val="List-Alat"/>
      <sheetName val="ANalat"/>
      <sheetName val="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  <sheetName val="Analisa  BOW"/>
      <sheetName val="alat"/>
      <sheetName val="HSPek"/>
      <sheetName val="HSAlat"/>
      <sheetName val="HS-SKGub"/>
      <sheetName val="HSPek 6xx-7xx"/>
      <sheetName val="A"/>
      <sheetName val="4-Basic Price"/>
      <sheetName val="HARGA"/>
      <sheetName val="upah"/>
      <sheetName val="112-885"/>
      <sheetName val="Anl.+"/>
      <sheetName val="Basic Price"/>
      <sheetName val="1.2"/>
      <sheetName val="Analisa Quarry"/>
      <sheetName val="3.1"/>
      <sheetName val="5.1"/>
      <sheetName val="6.1"/>
      <sheetName val="7.1(1)"/>
      <sheetName val="8.1"/>
      <sheetName val="9.1"/>
      <sheetName val="HRG BHN"/>
      <sheetName val="SAT"/>
      <sheetName val="anal"/>
      <sheetName val="Cover"/>
      <sheetName val="5-ALAT(1)"/>
      <sheetName val="BAHAN"/>
      <sheetName val="ANL"/>
      <sheetName val="BAG_2"/>
      <sheetName val="Analis Kusen 1 ESKALASI"/>
      <sheetName val="H.Satuan"/>
      <sheetName val="k-300"/>
      <sheetName val="SEX"/>
      <sheetName val="K"/>
      <sheetName val="STR"/>
      <sheetName val="HB_"/>
      <sheetName val="BANGUNAN_UTAMA"/>
      <sheetName val="INSTALASI_ME_"/>
      <sheetName val="POS_JAGA"/>
      <sheetName val="KM&amp;WC_musolla"/>
      <sheetName val="KM&amp;WC_2bh"/>
      <sheetName val="KM&amp;WC_3_bh"/>
      <sheetName val="PAGAR_DEPAN"/>
      <sheetName val="PAGAR_SAMP_&amp;_BEL"/>
      <sheetName val="DEPO_SAMPAH"/>
      <sheetName val="REKAP_(2)"/>
      <sheetName val="LOS_LESEHAN"/>
      <sheetName val="KIOS_SAMPING"/>
      <sheetName val="INSTALASI_ME_KIOS"/>
      <sheetName val="ANALIS"/>
      <sheetName val="Fak"/>
      <sheetName val="Rek-Tot"/>
      <sheetName val="H-SAT"/>
      <sheetName val="H. Dasar"/>
      <sheetName val="BAR SCREEN"/>
      <sheetName val="rab - persiapan &amp; lantai-1"/>
      <sheetName val="harsat"/>
      <sheetName val="UNIT PRICE"/>
      <sheetName val="DAF-1"/>
      <sheetName val="5-ALAT"/>
      <sheetName val="NP umum"/>
      <sheetName val="NP tanah"/>
      <sheetName val="3-DIV4"/>
      <sheetName val="8LT 12"/>
      <sheetName val="BQ ARS"/>
      <sheetName val="I_KAMAR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nput"/>
      <sheetName val="PT."/>
      <sheetName val="huruf"/>
      <sheetName val="rumus"/>
      <sheetName val="anal Lamp 4a"/>
      <sheetName val="HARGA ALAT"/>
      <sheetName val="BQ-E20-02(Rp)"/>
      <sheetName val="SCH"/>
      <sheetName val="RAB"/>
      <sheetName val="ANBOW-2008"/>
      <sheetName val="rekap-ans"/>
      <sheetName val="Sheet1"/>
      <sheetName val="DAF-5"/>
      <sheetName val="Harga-RAB"/>
      <sheetName val="Vol Sipil &amp; Ars"/>
      <sheetName val="Grand total"/>
      <sheetName val="Daf.Harga"/>
      <sheetName val="Alat R"/>
      <sheetName val="Analisa SNI"/>
      <sheetName val="03"/>
      <sheetName val="FINISHING"/>
      <sheetName val="Bill-2"/>
      <sheetName val="Harga Satuan"/>
      <sheetName val="an. struktur"/>
      <sheetName val="Dashboard"/>
      <sheetName val="2_2"/>
      <sheetName val="satuan_pek"/>
      <sheetName val="anaUTama"/>
      <sheetName val="anaMob"/>
      <sheetName val="HB"/>
      <sheetName val="DIVI3"/>
      <sheetName val="ANALISA PEK.UMUM"/>
      <sheetName val="NS GD.UTAMA"/>
      <sheetName val="Rekap RAB_kl"/>
      <sheetName val="RAB_KL"/>
      <sheetName val="Rekap RAB_Amd"/>
      <sheetName val="RAB_Amd"/>
      <sheetName val="REKAP_Dftr_Kuan_Hrg_Amd"/>
      <sheetName val="Dftr_Kuan_Hrg Amd"/>
      <sheetName val="XL4Test5"/>
      <sheetName val="TIME SCHEDULE"/>
      <sheetName val="Bill Of Quantity"/>
      <sheetName val="an1"/>
      <sheetName val="ut1"/>
      <sheetName val="HB_1"/>
      <sheetName val="BANGUNAN_UTAMA1"/>
      <sheetName val="INSTALASI_ME_1"/>
      <sheetName val="POS_JAGA1"/>
      <sheetName val="KM&amp;WC_musolla1"/>
      <sheetName val="KM&amp;WC_2bh1"/>
      <sheetName val="KM&amp;WC_3_bh1"/>
      <sheetName val="PAGAR_DEPAN1"/>
      <sheetName val="PAGAR_SAMP_&amp;_BEL1"/>
      <sheetName val="DEPO_SAMPAH1"/>
      <sheetName val="REKAP_(2)1"/>
      <sheetName val="LOS_LESEHAN1"/>
      <sheetName val="KIOS_SAMPING1"/>
      <sheetName val="INSTALASI_ME_KIOS1"/>
      <sheetName val="ANA-HRG"/>
      <sheetName val="NEG02"/>
      <sheetName val="bacap analisa"/>
      <sheetName val="kop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han "/>
      <sheetName val="Harga Bahan &amp; Upah "/>
      <sheetName val="Rincian"/>
      <sheetName val="CH"/>
      <sheetName val="lab bahasa"/>
      <sheetName val="Div6"/>
      <sheetName val="Div5"/>
      <sheetName val="Besi"/>
      <sheetName val="Div7"/>
      <sheetName val="Div3"/>
      <sheetName val="Div2"/>
      <sheetName val="Div8"/>
      <sheetName val="Div1"/>
      <sheetName val="DAFTAR UPAH"/>
      <sheetName val="LIST HARGA"/>
      <sheetName val="analisa pakai"/>
      <sheetName val="IGD STR"/>
      <sheetName val="IGD ARCH"/>
      <sheetName val="CAR STR"/>
      <sheetName val="Landscape IGD"/>
      <sheetName val="Tandon AIr"/>
      <sheetName val="HASAT DASAR"/>
      <sheetName val="ANALISA-A"/>
      <sheetName val="ahs"/>
      <sheetName val="metode"/>
      <sheetName val="Har Sat"/>
      <sheetName val="boq"/>
      <sheetName val="appdx 3 DIV 1"/>
      <sheetName val="basic"/>
      <sheetName val="mup"/>
      <sheetName val="harga bhn"/>
      <sheetName val="Bill-1"/>
      <sheetName val="appdx 1 schedulle"/>
      <sheetName val="UPAH BAHAN ALAT"/>
      <sheetName val="daf-3(OK)"/>
      <sheetName val="daf-7(OK)"/>
      <sheetName val="Sat Upah"/>
      <sheetName val="hit RAB STR-ARS"/>
      <sheetName val="LMPIR"/>
      <sheetName val="an mek"/>
      <sheetName val="Master 1.0"/>
      <sheetName val="bhn FINAL"/>
      <sheetName val="Rinc.Ged.A (G.Utama)"/>
      <sheetName val="DAFTAR HARGA"/>
      <sheetName val="HARGA SAT"/>
      <sheetName val="APEK"/>
      <sheetName val="ASAT"/>
      <sheetName val="BAG-2"/>
      <sheetName val="analt"/>
      <sheetName val="Currency Rate"/>
      <sheetName val="AO-UMUM"/>
      <sheetName val="tul"/>
      <sheetName val=" R A B"/>
      <sheetName val="Barang"/>
      <sheetName val="Analisa Gabungan"/>
      <sheetName val="Sub"/>
      <sheetName val="Harga Dasar"/>
      <sheetName val="Mob _ demob"/>
      <sheetName val="ANALISA GRS TENGAH"/>
      <sheetName val="HARGA BAHAN"/>
      <sheetName val="Uph&amp;bhn"/>
      <sheetName val="Anals.1"/>
      <sheetName val="NS GD.UGD"/>
      <sheetName val="STD GD.UGD"/>
      <sheetName val="Student"/>
      <sheetName val="Beban"/>
      <sheetName val="TPI"/>
      <sheetName val="Bill of Qty MEP"/>
      <sheetName val="FLAF&amp;PARTSI"/>
      <sheetName val="ANALISA A-Persiapan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ANALISA S-Pek. Lain-L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Vol. RPS Batu"/>
      <sheetName val="Rab RPS Batu"/>
      <sheetName val="Sheet1"/>
      <sheetName val="Sheet2"/>
      <sheetName val="Sheet3"/>
      <sheetName val="NET"/>
    </sheetNames>
    <sheetDataSet>
      <sheetData sheetId="0" refreshError="1">
        <row r="17">
          <cell r="H17">
            <v>13400</v>
          </cell>
        </row>
        <row r="25">
          <cell r="H25">
            <v>26800</v>
          </cell>
        </row>
        <row r="33">
          <cell r="H33">
            <v>41870</v>
          </cell>
        </row>
        <row r="52">
          <cell r="H52">
            <v>28950</v>
          </cell>
        </row>
        <row r="74">
          <cell r="H74">
            <v>325600</v>
          </cell>
        </row>
        <row r="107">
          <cell r="H107">
            <v>159790</v>
          </cell>
        </row>
        <row r="119">
          <cell r="H119">
            <v>88290</v>
          </cell>
        </row>
        <row r="141">
          <cell r="R141">
            <v>500000</v>
          </cell>
        </row>
        <row r="142">
          <cell r="R142">
            <v>2500000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Harga Sat"/>
      <sheetName val="Daftar Analisa"/>
      <sheetName val="REKAP BALITTRA PISAH"/>
      <sheetName val="BJB 5 PKT PISAH "/>
      <sheetName val="BINUANG KTR GD PISAH"/>
      <sheetName val="TANGGUL MESS GD PISAH"/>
      <sheetName val="BELANDEAN GD KTR PISAH"/>
    </sheetNames>
    <sheetDataSet>
      <sheetData sheetId="0"/>
      <sheetData sheetId="1">
        <row r="10">
          <cell r="D10">
            <v>30000</v>
          </cell>
        </row>
        <row r="11">
          <cell r="D11">
            <v>33000</v>
          </cell>
        </row>
        <row r="12">
          <cell r="D12">
            <v>47500</v>
          </cell>
        </row>
        <row r="13">
          <cell r="D13">
            <v>45000</v>
          </cell>
        </row>
        <row r="20">
          <cell r="D20">
            <v>70000</v>
          </cell>
        </row>
        <row r="21">
          <cell r="D21">
            <v>72000</v>
          </cell>
        </row>
        <row r="22">
          <cell r="D22">
            <v>1000</v>
          </cell>
        </row>
        <row r="29">
          <cell r="D29">
            <v>32890</v>
          </cell>
        </row>
        <row r="30">
          <cell r="D30">
            <v>2055000</v>
          </cell>
        </row>
        <row r="33">
          <cell r="D33">
            <v>4500000</v>
          </cell>
        </row>
        <row r="35">
          <cell r="D35">
            <v>4000000</v>
          </cell>
        </row>
        <row r="38">
          <cell r="D38">
            <v>350</v>
          </cell>
        </row>
        <row r="42">
          <cell r="D42">
            <v>49500</v>
          </cell>
        </row>
        <row r="43">
          <cell r="D43">
            <v>55000</v>
          </cell>
        </row>
        <row r="47">
          <cell r="D47">
            <v>76000</v>
          </cell>
        </row>
        <row r="49">
          <cell r="D49">
            <v>29550</v>
          </cell>
        </row>
        <row r="50">
          <cell r="D50">
            <v>29700</v>
          </cell>
        </row>
        <row r="51">
          <cell r="D51">
            <v>30250</v>
          </cell>
        </row>
        <row r="52">
          <cell r="D52">
            <v>37500</v>
          </cell>
        </row>
        <row r="54">
          <cell r="D54">
            <v>48400</v>
          </cell>
        </row>
        <row r="55">
          <cell r="D55">
            <v>64900</v>
          </cell>
        </row>
        <row r="56">
          <cell r="D56">
            <v>13420</v>
          </cell>
        </row>
        <row r="59">
          <cell r="D59">
            <v>22000</v>
          </cell>
        </row>
        <row r="60">
          <cell r="D60">
            <v>17650</v>
          </cell>
        </row>
        <row r="69">
          <cell r="D69">
            <v>14000</v>
          </cell>
        </row>
        <row r="70">
          <cell r="D70">
            <v>6000</v>
          </cell>
        </row>
        <row r="71">
          <cell r="D71">
            <v>7500</v>
          </cell>
        </row>
        <row r="72">
          <cell r="D72">
            <v>9700</v>
          </cell>
        </row>
        <row r="73">
          <cell r="D73">
            <v>3950</v>
          </cell>
        </row>
        <row r="74">
          <cell r="D74">
            <v>8000</v>
          </cell>
        </row>
        <row r="75">
          <cell r="D75">
            <v>37000</v>
          </cell>
        </row>
        <row r="76">
          <cell r="D76">
            <v>45000</v>
          </cell>
        </row>
        <row r="77">
          <cell r="D77">
            <v>68000</v>
          </cell>
        </row>
        <row r="78">
          <cell r="D78">
            <v>42500</v>
          </cell>
        </row>
        <row r="81">
          <cell r="D81">
            <v>19470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Daftar Analisa"/>
      <sheetName val="Harga Sat"/>
    </sheetNames>
    <sheetDataSet>
      <sheetData sheetId="0" refreshError="1"/>
      <sheetData sheetId="1" refreshError="1"/>
      <sheetData sheetId="2" refreshError="1"/>
      <sheetData sheetId="3" refreshError="1">
        <row r="16">
          <cell r="E16">
            <v>79750</v>
          </cell>
        </row>
        <row r="17">
          <cell r="E17">
            <v>66550</v>
          </cell>
        </row>
        <row r="18">
          <cell r="E18">
            <v>55000</v>
          </cell>
        </row>
        <row r="23">
          <cell r="E23">
            <v>1606</v>
          </cell>
        </row>
        <row r="27">
          <cell r="E27">
            <v>9570</v>
          </cell>
        </row>
        <row r="28">
          <cell r="E28">
            <v>11220</v>
          </cell>
        </row>
        <row r="30">
          <cell r="E30">
            <v>1705000</v>
          </cell>
        </row>
        <row r="31">
          <cell r="E31">
            <v>1430000</v>
          </cell>
        </row>
        <row r="36">
          <cell r="E36">
            <v>2500</v>
          </cell>
        </row>
        <row r="38">
          <cell r="E38">
            <v>3500</v>
          </cell>
        </row>
        <row r="39">
          <cell r="E39">
            <v>1265</v>
          </cell>
        </row>
        <row r="43">
          <cell r="E43">
            <v>56100</v>
          </cell>
        </row>
        <row r="44">
          <cell r="E44">
            <v>45100</v>
          </cell>
        </row>
        <row r="47">
          <cell r="E47">
            <v>61050</v>
          </cell>
        </row>
        <row r="52">
          <cell r="E52">
            <v>14300</v>
          </cell>
        </row>
        <row r="57">
          <cell r="E57">
            <v>22275</v>
          </cell>
        </row>
        <row r="70">
          <cell r="E70">
            <v>28050</v>
          </cell>
        </row>
        <row r="71">
          <cell r="E71">
            <v>9020</v>
          </cell>
        </row>
        <row r="73">
          <cell r="E73">
            <v>13970</v>
          </cell>
        </row>
      </sheetData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 TOILET WISATA 2013"/>
      <sheetName val="Harga Sat"/>
      <sheetName val="Daftar Analisa"/>
      <sheetName val="analisa "/>
      <sheetName val="anls"/>
      <sheetName val="harga"/>
      <sheetName val="Analis"/>
      <sheetName val="rab toilet wisata"/>
    </sheetNames>
    <sheetDataSet>
      <sheetData sheetId="0" refreshError="1"/>
      <sheetData sheetId="1" refreshError="1"/>
      <sheetData sheetId="2" refreshError="1">
        <row r="40">
          <cell r="F40">
            <v>135577.5</v>
          </cell>
        </row>
        <row r="48">
          <cell r="F48">
            <v>358150</v>
          </cell>
        </row>
        <row r="385">
          <cell r="F385">
            <v>728700</v>
          </cell>
        </row>
        <row r="417">
          <cell r="F417">
            <v>120344</v>
          </cell>
        </row>
        <row r="434">
          <cell r="F434">
            <v>121844</v>
          </cell>
        </row>
        <row r="589">
          <cell r="F589">
            <v>11424.75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G.PAUD"/>
      <sheetName val="RAB G. PAUD"/>
      <sheetName val="ANALIS"/>
      <sheetName val="UPAH &amp; BAHAN"/>
    </sheetNames>
    <sheetDataSet>
      <sheetData sheetId="0"/>
      <sheetData sheetId="1"/>
      <sheetData sheetId="2"/>
      <sheetData sheetId="3">
        <row r="11">
          <cell r="F11">
            <v>60000</v>
          </cell>
        </row>
        <row r="12">
          <cell r="F12">
            <v>55000</v>
          </cell>
        </row>
        <row r="13">
          <cell r="F13">
            <v>50000</v>
          </cell>
        </row>
        <row r="17">
          <cell r="F17">
            <v>40000</v>
          </cell>
        </row>
        <row r="18">
          <cell r="F18">
            <v>45000</v>
          </cell>
        </row>
        <row r="25">
          <cell r="F25">
            <v>58050</v>
          </cell>
        </row>
        <row r="27">
          <cell r="F27">
            <v>118800</v>
          </cell>
        </row>
        <row r="28">
          <cell r="F28">
            <v>118800</v>
          </cell>
        </row>
        <row r="29">
          <cell r="F29">
            <v>180900</v>
          </cell>
        </row>
        <row r="31">
          <cell r="F31">
            <v>1188</v>
          </cell>
        </row>
        <row r="34">
          <cell r="F34">
            <v>173250</v>
          </cell>
        </row>
        <row r="35">
          <cell r="F35">
            <v>432</v>
          </cell>
        </row>
        <row r="39">
          <cell r="F39">
            <v>1260000</v>
          </cell>
        </row>
        <row r="40">
          <cell r="F40">
            <v>1320000</v>
          </cell>
        </row>
        <row r="43">
          <cell r="F43">
            <v>3720000</v>
          </cell>
        </row>
        <row r="44">
          <cell r="F44">
            <v>3960000</v>
          </cell>
        </row>
        <row r="45">
          <cell r="F45">
            <v>1000000</v>
          </cell>
        </row>
        <row r="46">
          <cell r="F46">
            <v>900000</v>
          </cell>
        </row>
        <row r="52">
          <cell r="F52">
            <v>12000</v>
          </cell>
        </row>
        <row r="55">
          <cell r="F55">
            <v>17550</v>
          </cell>
        </row>
        <row r="56">
          <cell r="F56">
            <v>21060</v>
          </cell>
        </row>
        <row r="68">
          <cell r="F68">
            <v>49680</v>
          </cell>
        </row>
        <row r="69">
          <cell r="F69">
            <v>61560</v>
          </cell>
        </row>
        <row r="73">
          <cell r="F73">
            <v>22230</v>
          </cell>
        </row>
        <row r="74">
          <cell r="F74">
            <v>30420</v>
          </cell>
        </row>
        <row r="75">
          <cell r="F75">
            <v>25740</v>
          </cell>
        </row>
        <row r="79">
          <cell r="F79">
            <v>35100</v>
          </cell>
        </row>
        <row r="80">
          <cell r="F80">
            <v>27000</v>
          </cell>
        </row>
        <row r="83">
          <cell r="F83">
            <v>54000</v>
          </cell>
        </row>
        <row r="85">
          <cell r="F85">
            <v>48600</v>
          </cell>
        </row>
        <row r="87">
          <cell r="F87">
            <v>48600</v>
          </cell>
        </row>
        <row r="91">
          <cell r="F91">
            <v>118800</v>
          </cell>
        </row>
        <row r="93">
          <cell r="F93">
            <v>9000</v>
          </cell>
        </row>
      </sheetData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XXXXXXXX0"/>
      <sheetName val="XXXXXXXX1"/>
      <sheetName val="XXXXXXXX2"/>
      <sheetName val="XXXX"/>
      <sheetName val="pldt"/>
      <sheetName val="REKAP (2)"/>
      <sheetName val="BQ (2)"/>
      <sheetName val="REKAP"/>
      <sheetName val="BQ"/>
      <sheetName val="Sheet1"/>
      <sheetName val="Daftar harsat"/>
      <sheetName val="bahan print"/>
      <sheetName val="Upah Print"/>
      <sheetName val="Alat print"/>
      <sheetName val="an-str"/>
      <sheetName val="an-ars"/>
      <sheetName val="analisa ARS"/>
      <sheetName val="an-precast pelat"/>
      <sheetName val="perh besi precast pelat"/>
      <sheetName val="an-precast Balok"/>
      <sheetName val="H.Sat-Elek"/>
      <sheetName val="ahs-elektrikal"/>
      <sheetName val="ANALISA-M"/>
      <sheetName val="H.Sat-Mek"/>
      <sheetName val="BHN"/>
      <sheetName val="UPAH"/>
      <sheetName val="DUCT"/>
      <sheetName val="#REF"/>
      <sheetName val="Master 1.0"/>
      <sheetName val="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aftar Isi_Analis K"/>
      <sheetName val="Analis K"/>
      <sheetName val="Upah_Material_Alat_Analis K"/>
      <sheetName val="Ganti_Judul"/>
      <sheetName val="Pembilang"/>
      <sheetName val="Persentase_2 digit"/>
      <sheetName val="Persentase_3 digit"/>
    </sheetNames>
    <sheetDataSet>
      <sheetData sheetId="0"/>
      <sheetData sheetId="1"/>
      <sheetData sheetId="2">
        <row r="96">
          <cell r="C96" t="str">
            <v>E001</v>
          </cell>
          <cell r="D96" t="str">
            <v>Bulldozer - 110 HP</v>
          </cell>
          <cell r="E96">
            <v>8</v>
          </cell>
          <cell r="F96">
            <v>9600</v>
          </cell>
          <cell r="G96">
            <v>110</v>
          </cell>
          <cell r="H96">
            <v>173263000</v>
          </cell>
          <cell r="I96">
            <v>0.20483000000000001</v>
          </cell>
          <cell r="J96">
            <v>37881.667878400003</v>
          </cell>
        </row>
        <row r="97">
          <cell r="C97" t="str">
            <v>E003</v>
          </cell>
          <cell r="D97" t="str">
            <v>Bulldozer - 65 HP</v>
          </cell>
          <cell r="E97">
            <v>8</v>
          </cell>
          <cell r="F97">
            <v>9600</v>
          </cell>
          <cell r="G97">
            <v>65</v>
          </cell>
          <cell r="H97">
            <v>112111000</v>
          </cell>
          <cell r="I97">
            <v>0.20483000000000001</v>
          </cell>
          <cell r="J97">
            <v>24511.590284800001</v>
          </cell>
        </row>
        <row r="98">
          <cell r="C98" t="str">
            <v>E010</v>
          </cell>
          <cell r="D98" t="str">
            <v>Motor grader - 115 HP</v>
          </cell>
          <cell r="E98">
            <v>8</v>
          </cell>
          <cell r="F98">
            <v>12000</v>
          </cell>
          <cell r="G98">
            <v>115</v>
          </cell>
          <cell r="H98">
            <v>154917000</v>
          </cell>
          <cell r="I98">
            <v>0.20483000000000001</v>
          </cell>
          <cell r="J98">
            <v>33870.557145599996</v>
          </cell>
        </row>
        <row r="99">
          <cell r="C99" t="str">
            <v>E020</v>
          </cell>
          <cell r="D99" t="str">
            <v>Hydraulic excavator - 1.3 m3 / 90 HP</v>
          </cell>
          <cell r="E99">
            <v>8</v>
          </cell>
          <cell r="F99">
            <v>12000</v>
          </cell>
          <cell r="G99">
            <v>90</v>
          </cell>
          <cell r="H99">
            <v>203838000</v>
          </cell>
          <cell r="I99">
            <v>0.20483000000000001</v>
          </cell>
          <cell r="J99">
            <v>44566.488038400006</v>
          </cell>
        </row>
        <row r="100">
          <cell r="C100" t="str">
            <v>E031</v>
          </cell>
          <cell r="D100" t="str">
            <v>Mesin pemecah batu - 30 ton / 140 HP</v>
          </cell>
          <cell r="E100">
            <v>10</v>
          </cell>
          <cell r="F100">
            <v>15000</v>
          </cell>
          <cell r="G100">
            <v>140</v>
          </cell>
          <cell r="H100">
            <v>294328000</v>
          </cell>
          <cell r="I100">
            <v>0.18062</v>
          </cell>
          <cell r="J100">
            <v>57510.278425600001</v>
          </cell>
        </row>
        <row r="101">
          <cell r="C101" t="str">
            <v>E032</v>
          </cell>
          <cell r="D101" t="str">
            <v>Crusher - 20 ton / 95 HP</v>
          </cell>
          <cell r="E101">
            <v>10</v>
          </cell>
          <cell r="F101">
            <v>15000</v>
          </cell>
          <cell r="G101">
            <v>95</v>
          </cell>
          <cell r="H101">
            <v>227201000</v>
          </cell>
          <cell r="I101">
            <v>0.18062</v>
          </cell>
          <cell r="J101">
            <v>44393.984835199997</v>
          </cell>
        </row>
        <row r="102">
          <cell r="C102" t="str">
            <v>E033</v>
          </cell>
          <cell r="D102" t="str">
            <v>Crusher - 10 ton / 15 HP</v>
          </cell>
          <cell r="E102">
            <v>8</v>
          </cell>
          <cell r="F102">
            <v>12000</v>
          </cell>
          <cell r="G102">
            <v>15</v>
          </cell>
          <cell r="H102">
            <v>123928000</v>
          </cell>
          <cell r="I102">
            <v>0.20483000000000001</v>
          </cell>
          <cell r="J102">
            <v>27095.221350400003</v>
          </cell>
        </row>
        <row r="103">
          <cell r="C103" t="str">
            <v>E040</v>
          </cell>
          <cell r="D103" t="str">
            <v>Mesin penyaring - 80 HP</v>
          </cell>
          <cell r="E103">
            <v>8</v>
          </cell>
          <cell r="F103">
            <v>12000</v>
          </cell>
          <cell r="G103">
            <v>80</v>
          </cell>
          <cell r="H103">
            <v>103273000</v>
          </cell>
          <cell r="I103">
            <v>0.20483000000000001</v>
          </cell>
          <cell r="J103">
            <v>22579.278246400001</v>
          </cell>
        </row>
        <row r="104">
          <cell r="C104" t="str">
            <v>E051</v>
          </cell>
          <cell r="D104" t="str">
            <v>Track loader - 135 HP</v>
          </cell>
          <cell r="E104">
            <v>8</v>
          </cell>
          <cell r="F104">
            <v>12000</v>
          </cell>
          <cell r="G104">
            <v>135</v>
          </cell>
          <cell r="H104">
            <v>214030000</v>
          </cell>
          <cell r="I104">
            <v>0.20483000000000001</v>
          </cell>
          <cell r="J104">
            <v>46794.834304000004</v>
          </cell>
        </row>
        <row r="105">
          <cell r="C105" t="str">
            <v>E052</v>
          </cell>
          <cell r="D105" t="str">
            <v>Wheel loader - 80 HP</v>
          </cell>
          <cell r="E105">
            <v>8</v>
          </cell>
          <cell r="F105">
            <v>12000</v>
          </cell>
          <cell r="G105">
            <v>115</v>
          </cell>
          <cell r="H105">
            <v>112111000</v>
          </cell>
          <cell r="I105">
            <v>0.20483000000000001</v>
          </cell>
          <cell r="J105">
            <v>24511.590284800001</v>
          </cell>
        </row>
        <row r="106">
          <cell r="C106" t="str">
            <v>E053</v>
          </cell>
          <cell r="D106" t="str">
            <v>Wheel tractor - 60 HP</v>
          </cell>
          <cell r="E106">
            <v>10</v>
          </cell>
          <cell r="F106">
            <v>15000</v>
          </cell>
          <cell r="G106">
            <v>60</v>
          </cell>
          <cell r="H106">
            <v>41354000</v>
          </cell>
          <cell r="I106">
            <v>0.18062</v>
          </cell>
          <cell r="J106">
            <v>8080.3731007999995</v>
          </cell>
        </row>
        <row r="107">
          <cell r="C107" t="str">
            <v>E080</v>
          </cell>
          <cell r="D107" t="str">
            <v>Mesin gilas 3 roda - 8 _ 10 ton / 51 HP</v>
          </cell>
          <cell r="E107">
            <v>10</v>
          </cell>
          <cell r="F107">
            <v>15000</v>
          </cell>
          <cell r="G107">
            <v>51</v>
          </cell>
          <cell r="H107">
            <v>61828000</v>
          </cell>
          <cell r="I107">
            <v>0.18062</v>
          </cell>
          <cell r="J107">
            <v>12080.8944256</v>
          </cell>
        </row>
        <row r="108">
          <cell r="C108" t="str">
            <v>E081</v>
          </cell>
          <cell r="D108" t="str">
            <v>Tandem roller - 6 _ 10 ton / 40 HP</v>
          </cell>
          <cell r="E108">
            <v>10</v>
          </cell>
          <cell r="F108">
            <v>15000</v>
          </cell>
          <cell r="G108">
            <v>40</v>
          </cell>
          <cell r="H108">
            <v>92735000</v>
          </cell>
          <cell r="I108">
            <v>0.18062</v>
          </cell>
          <cell r="J108">
            <v>18119.973872000002</v>
          </cell>
        </row>
        <row r="109">
          <cell r="C109" t="str">
            <v>E082</v>
          </cell>
          <cell r="D109" t="str">
            <v>Self vibrator roller - 10 ton / 35 HP</v>
          </cell>
          <cell r="E109">
            <v>8</v>
          </cell>
          <cell r="F109">
            <v>12000</v>
          </cell>
          <cell r="G109">
            <v>35</v>
          </cell>
          <cell r="H109">
            <v>103074000</v>
          </cell>
          <cell r="I109">
            <v>0.20483000000000001</v>
          </cell>
          <cell r="J109">
            <v>22535.769523200001</v>
          </cell>
        </row>
        <row r="110">
          <cell r="C110" t="str">
            <v>E083</v>
          </cell>
          <cell r="D110" t="str">
            <v>Towed vibrator roller - 2 _ 3 ton / 6 HP</v>
          </cell>
          <cell r="E110">
            <v>8</v>
          </cell>
          <cell r="F110">
            <v>12000</v>
          </cell>
          <cell r="G110">
            <v>6</v>
          </cell>
          <cell r="H110">
            <v>51524000</v>
          </cell>
          <cell r="I110">
            <v>0.20483000000000001</v>
          </cell>
          <cell r="J110">
            <v>11265.042483199999</v>
          </cell>
        </row>
        <row r="111">
          <cell r="C111" t="str">
            <v>E084</v>
          </cell>
          <cell r="D111" t="str">
            <v>Mesin gilas roda karet - 8 _ 15 ton / 95 HP</v>
          </cell>
          <cell r="E111">
            <v>10</v>
          </cell>
          <cell r="F111">
            <v>15000</v>
          </cell>
          <cell r="G111">
            <v>95</v>
          </cell>
          <cell r="H111">
            <v>133962000</v>
          </cell>
          <cell r="I111">
            <v>0.18062</v>
          </cell>
          <cell r="J111">
            <v>26175.531782400001</v>
          </cell>
        </row>
        <row r="112">
          <cell r="C112" t="str">
            <v>E087</v>
          </cell>
          <cell r="D112" t="str">
            <v>Vibrator roller - 600 kg / 7 HP</v>
          </cell>
          <cell r="E112">
            <v>6</v>
          </cell>
          <cell r="F112">
            <v>7200</v>
          </cell>
          <cell r="G112">
            <v>7</v>
          </cell>
          <cell r="H112">
            <v>21735000</v>
          </cell>
          <cell r="I112">
            <v>0.24687999999999999</v>
          </cell>
          <cell r="J112">
            <v>5629.4693280000001</v>
          </cell>
        </row>
        <row r="113">
          <cell r="C113" t="str">
            <v>E088</v>
          </cell>
          <cell r="D113" t="str">
            <v>Plate vibrator tamper - 4 HP</v>
          </cell>
          <cell r="E113">
            <v>6</v>
          </cell>
          <cell r="F113">
            <v>4500</v>
          </cell>
          <cell r="G113">
            <v>4</v>
          </cell>
          <cell r="H113">
            <v>3258000</v>
          </cell>
          <cell r="I113">
            <v>0.24687999999999999</v>
          </cell>
          <cell r="J113">
            <v>843.83763839999995</v>
          </cell>
        </row>
        <row r="114">
          <cell r="C114" t="str">
            <v>E089</v>
          </cell>
          <cell r="D114" t="str">
            <v>Alat penggetar beton - 4 HP</v>
          </cell>
          <cell r="E114">
            <v>5</v>
          </cell>
          <cell r="F114">
            <v>3000</v>
          </cell>
          <cell r="G114">
            <v>4</v>
          </cell>
          <cell r="H114">
            <v>2038000</v>
          </cell>
          <cell r="I114">
            <v>0.28084999999999999</v>
          </cell>
          <cell r="J114">
            <v>594.31340799999998</v>
          </cell>
        </row>
        <row r="115">
          <cell r="C115" t="str">
            <v>E130</v>
          </cell>
          <cell r="D115" t="str">
            <v>Chip spreader</v>
          </cell>
          <cell r="E115">
            <v>6</v>
          </cell>
          <cell r="F115">
            <v>3600</v>
          </cell>
          <cell r="G115">
            <v>0</v>
          </cell>
          <cell r="H115">
            <v>8271000</v>
          </cell>
          <cell r="I115">
            <v>0.24687999999999999</v>
          </cell>
          <cell r="J115">
            <v>2142.2287007999998</v>
          </cell>
        </row>
        <row r="116">
          <cell r="C116" t="str">
            <v>E152</v>
          </cell>
          <cell r="D116" t="str">
            <v>Sprayer ( self propelled ) - 38 HP</v>
          </cell>
          <cell r="E116">
            <v>6</v>
          </cell>
          <cell r="F116">
            <v>7200</v>
          </cell>
          <cell r="G116">
            <v>38</v>
          </cell>
          <cell r="H116">
            <v>32753000</v>
          </cell>
          <cell r="I116">
            <v>0.24687999999999999</v>
          </cell>
          <cell r="J116">
            <v>8483.1842143999984</v>
          </cell>
        </row>
        <row r="117">
          <cell r="C117" t="str">
            <v>E153</v>
          </cell>
          <cell r="D117" t="str">
            <v>Asphalt sprayer towed - 350 L / 7 HP</v>
          </cell>
          <cell r="E117">
            <v>6</v>
          </cell>
          <cell r="F117">
            <v>4500</v>
          </cell>
          <cell r="G117">
            <v>7</v>
          </cell>
          <cell r="H117">
            <v>9925000</v>
          </cell>
          <cell r="I117">
            <v>0.24687999999999999</v>
          </cell>
          <cell r="J117">
            <v>2570.6226399999996</v>
          </cell>
        </row>
        <row r="118">
          <cell r="C118" t="str">
            <v>E155</v>
          </cell>
          <cell r="D118" t="str">
            <v>Mesin pencampur aspal - 30 t/h / 125 HP</v>
          </cell>
          <cell r="E118">
            <v>10</v>
          </cell>
          <cell r="F118">
            <v>12000</v>
          </cell>
          <cell r="G118">
            <v>125</v>
          </cell>
          <cell r="H118">
            <v>510160000</v>
          </cell>
          <cell r="I118">
            <v>0.18062</v>
          </cell>
          <cell r="J118">
            <v>99682.815231999994</v>
          </cell>
        </row>
        <row r="119">
          <cell r="C119" t="str">
            <v>E156</v>
          </cell>
          <cell r="D119" t="str">
            <v>Asphalt mixing plat - 10 t/h / 50 HP</v>
          </cell>
          <cell r="E119">
            <v>10</v>
          </cell>
          <cell r="F119">
            <v>12000</v>
          </cell>
          <cell r="G119">
            <v>50</v>
          </cell>
          <cell r="H119">
            <v>265283000</v>
          </cell>
          <cell r="I119">
            <v>0.18062</v>
          </cell>
          <cell r="J119">
            <v>51835.024841599996</v>
          </cell>
        </row>
        <row r="120">
          <cell r="C120" t="str">
            <v>E157</v>
          </cell>
          <cell r="D120" t="str">
            <v>Asphalt finisher - 30 HP</v>
          </cell>
          <cell r="E120">
            <v>7</v>
          </cell>
          <cell r="F120">
            <v>8400</v>
          </cell>
          <cell r="G120">
            <v>30</v>
          </cell>
          <cell r="H120">
            <v>61152000</v>
          </cell>
          <cell r="I120">
            <v>0.22259999999999999</v>
          </cell>
          <cell r="J120">
            <v>14413.281792000002</v>
          </cell>
        </row>
        <row r="121">
          <cell r="C121" t="str">
            <v>E172</v>
          </cell>
          <cell r="D121" t="str">
            <v>Fuel tank truck - 115 HP</v>
          </cell>
          <cell r="E121">
            <v>6</v>
          </cell>
          <cell r="F121">
            <v>7200</v>
          </cell>
          <cell r="G121">
            <v>115</v>
          </cell>
          <cell r="H121">
            <v>51176000</v>
          </cell>
          <cell r="I121">
            <v>0.24687999999999999</v>
          </cell>
          <cell r="J121">
            <v>13254.8296448</v>
          </cell>
        </row>
        <row r="122">
          <cell r="C122" t="str">
            <v>E182</v>
          </cell>
          <cell r="D122" t="str">
            <v>Truck tangki air - 115 HP</v>
          </cell>
          <cell r="E122">
            <v>6</v>
          </cell>
          <cell r="F122">
            <v>9000</v>
          </cell>
          <cell r="G122">
            <v>115</v>
          </cell>
          <cell r="H122">
            <v>51176000</v>
          </cell>
          <cell r="I122">
            <v>0.24687999999999999</v>
          </cell>
          <cell r="J122">
            <v>13254.8296448</v>
          </cell>
        </row>
        <row r="123">
          <cell r="C123" t="str">
            <v>E191</v>
          </cell>
          <cell r="D123" t="str">
            <v>Trailer towed - 1 ton</v>
          </cell>
          <cell r="E123">
            <v>12</v>
          </cell>
          <cell r="F123">
            <v>9000</v>
          </cell>
          <cell r="G123">
            <v>1</v>
          </cell>
          <cell r="H123">
            <v>7242000</v>
          </cell>
          <cell r="I123">
            <v>0.16519</v>
          </cell>
          <cell r="J123">
            <v>1307.7777408000002</v>
          </cell>
        </row>
        <row r="124">
          <cell r="C124" t="str">
            <v>E192</v>
          </cell>
          <cell r="D124" t="str">
            <v>Low loader tractor - 175 HP</v>
          </cell>
          <cell r="E124">
            <v>10</v>
          </cell>
          <cell r="F124">
            <v>7500</v>
          </cell>
          <cell r="G124">
            <v>175</v>
          </cell>
          <cell r="H124">
            <v>102475000</v>
          </cell>
          <cell r="I124">
            <v>0.18062</v>
          </cell>
          <cell r="J124">
            <v>20023.12312</v>
          </cell>
        </row>
        <row r="125">
          <cell r="C125" t="str">
            <v>E211</v>
          </cell>
          <cell r="D125" t="str">
            <v>Dump truck - 3.5 ton / 106 HP</v>
          </cell>
          <cell r="E125">
            <v>6</v>
          </cell>
          <cell r="F125">
            <v>9000</v>
          </cell>
          <cell r="G125">
            <v>106</v>
          </cell>
          <cell r="H125">
            <v>33776000</v>
          </cell>
          <cell r="I125">
            <v>0.24687999999999999</v>
          </cell>
          <cell r="J125">
            <v>8748.1461247999996</v>
          </cell>
        </row>
        <row r="126">
          <cell r="C126" t="str">
            <v>E212</v>
          </cell>
          <cell r="D126" t="str">
            <v>Dump truck - 5.0 ton / 145 HP</v>
          </cell>
          <cell r="E126">
            <v>6</v>
          </cell>
          <cell r="F126">
            <v>9000</v>
          </cell>
          <cell r="G126">
            <v>145</v>
          </cell>
          <cell r="H126">
            <v>47082000</v>
          </cell>
          <cell r="I126">
            <v>0.24687999999999999</v>
          </cell>
          <cell r="J126">
            <v>12194.463993599999</v>
          </cell>
        </row>
        <row r="127">
          <cell r="C127" t="str">
            <v>E221</v>
          </cell>
          <cell r="D127" t="str">
            <v>Truck bak terbuka - 4.0 ton / 80 HP</v>
          </cell>
          <cell r="E127">
            <v>6</v>
          </cell>
          <cell r="F127">
            <v>9000</v>
          </cell>
          <cell r="G127">
            <v>80</v>
          </cell>
          <cell r="H127">
            <v>40941000</v>
          </cell>
          <cell r="I127">
            <v>0.24687999999999999</v>
          </cell>
          <cell r="J127">
            <v>10603.915516800002</v>
          </cell>
        </row>
        <row r="128">
          <cell r="C128" t="str">
            <v>E222</v>
          </cell>
          <cell r="D128" t="str">
            <v>Pickup truck - 61 HP</v>
          </cell>
          <cell r="E128">
            <v>6</v>
          </cell>
          <cell r="F128">
            <v>9000</v>
          </cell>
          <cell r="G128">
            <v>61</v>
          </cell>
          <cell r="H128">
            <v>35823000</v>
          </cell>
          <cell r="I128">
            <v>0.24687999999999999</v>
          </cell>
          <cell r="J128">
            <v>9278.3289504000004</v>
          </cell>
        </row>
        <row r="129">
          <cell r="C129" t="str">
            <v>E223</v>
          </cell>
          <cell r="D129" t="str">
            <v>Jeep 4 wheel drive - 49 HP</v>
          </cell>
          <cell r="E129">
            <v>6</v>
          </cell>
          <cell r="F129">
            <v>9000</v>
          </cell>
          <cell r="G129">
            <v>49</v>
          </cell>
          <cell r="H129">
            <v>35715000</v>
          </cell>
          <cell r="I129">
            <v>0.24687999999999999</v>
          </cell>
          <cell r="J129">
            <v>9250.3564319999987</v>
          </cell>
        </row>
        <row r="130">
          <cell r="C130" t="str">
            <v>E224</v>
          </cell>
          <cell r="D130" t="str">
            <v>Flat bed truck - 5.0 ton / 49 HP</v>
          </cell>
          <cell r="E130">
            <v>6</v>
          </cell>
          <cell r="F130">
            <v>9000</v>
          </cell>
          <cell r="G130">
            <v>49</v>
          </cell>
          <cell r="H130">
            <v>57317000</v>
          </cell>
          <cell r="I130">
            <v>0.24687999999999999</v>
          </cell>
          <cell r="J130">
            <v>14845.378121600002</v>
          </cell>
        </row>
        <row r="131">
          <cell r="C131" t="str">
            <v>E225</v>
          </cell>
          <cell r="D131" t="str">
            <v>Flat bed truck with crane - 110 HP</v>
          </cell>
          <cell r="E131">
            <v>6</v>
          </cell>
          <cell r="F131">
            <v>9000</v>
          </cell>
          <cell r="G131">
            <v>110</v>
          </cell>
          <cell r="H131">
            <v>65505000</v>
          </cell>
          <cell r="I131">
            <v>0.24687999999999999</v>
          </cell>
          <cell r="J131">
            <v>16966.109424000002</v>
          </cell>
        </row>
        <row r="132">
          <cell r="C132" t="str">
            <v>E226</v>
          </cell>
          <cell r="D132" t="str">
            <v>Motor cycle - 14 HP</v>
          </cell>
          <cell r="E132">
            <v>5</v>
          </cell>
          <cell r="F132">
            <v>6000</v>
          </cell>
          <cell r="G132">
            <v>14</v>
          </cell>
          <cell r="H132">
            <v>2252000</v>
          </cell>
          <cell r="I132">
            <v>0.28084999999999999</v>
          </cell>
          <cell r="J132">
            <v>656.71923200000003</v>
          </cell>
        </row>
        <row r="133">
          <cell r="C133" t="str">
            <v>E231</v>
          </cell>
          <cell r="D133" t="str">
            <v>Mobile workshop - 4.0 ton / 80 HP</v>
          </cell>
          <cell r="E133">
            <v>12</v>
          </cell>
          <cell r="F133">
            <v>14400</v>
          </cell>
          <cell r="G133">
            <v>80</v>
          </cell>
          <cell r="H133">
            <v>102475000</v>
          </cell>
          <cell r="I133">
            <v>0.16519</v>
          </cell>
          <cell r="J133">
            <v>18505.18144</v>
          </cell>
        </row>
        <row r="134">
          <cell r="C134" t="str">
            <v>E232</v>
          </cell>
          <cell r="D134" t="str">
            <v>Lube truck - 82 HP</v>
          </cell>
          <cell r="E134">
            <v>6</v>
          </cell>
          <cell r="F134">
            <v>7200</v>
          </cell>
          <cell r="G134">
            <v>82</v>
          </cell>
          <cell r="H134">
            <v>53223000</v>
          </cell>
          <cell r="I134">
            <v>0.24687999999999999</v>
          </cell>
          <cell r="J134">
            <v>13785.012470400001</v>
          </cell>
        </row>
        <row r="135">
          <cell r="C135" t="str">
            <v>E252</v>
          </cell>
          <cell r="D135" t="str">
            <v>Mesin pengaduk beton - 0.25 M3 / 10 HP</v>
          </cell>
          <cell r="E135">
            <v>5</v>
          </cell>
          <cell r="F135">
            <v>7500</v>
          </cell>
          <cell r="G135">
            <v>10</v>
          </cell>
          <cell r="H135">
            <v>12393000</v>
          </cell>
          <cell r="I135">
            <v>0.28084999999999999</v>
          </cell>
          <cell r="J135">
            <v>3613.9970880000001</v>
          </cell>
        </row>
        <row r="136">
          <cell r="C136" t="str">
            <v>E301</v>
          </cell>
          <cell r="D136" t="str">
            <v>Compressor air - 150 M3 / 20 HP</v>
          </cell>
          <cell r="E136">
            <v>8</v>
          </cell>
          <cell r="F136">
            <v>6000</v>
          </cell>
          <cell r="G136">
            <v>20</v>
          </cell>
          <cell r="H136">
            <v>20478000</v>
          </cell>
          <cell r="I136">
            <v>0.20483000000000001</v>
          </cell>
          <cell r="J136">
            <v>4477.2443904000002</v>
          </cell>
        </row>
        <row r="137">
          <cell r="C137" t="str">
            <v>E311</v>
          </cell>
          <cell r="D137" t="str">
            <v>Generator - 10 HP</v>
          </cell>
          <cell r="E137">
            <v>8</v>
          </cell>
          <cell r="F137">
            <v>4800</v>
          </cell>
          <cell r="G137">
            <v>10</v>
          </cell>
          <cell r="H137">
            <v>3710000</v>
          </cell>
          <cell r="I137">
            <v>0.20483000000000001</v>
          </cell>
          <cell r="J137">
            <v>811.14252800000008</v>
          </cell>
        </row>
        <row r="138">
          <cell r="C138" t="str">
            <v>E341</v>
          </cell>
          <cell r="D138" t="str">
            <v>Pompa air diameter 5 cm - 30 M3 / jam</v>
          </cell>
          <cell r="E138">
            <v>4</v>
          </cell>
          <cell r="F138">
            <v>3000</v>
          </cell>
          <cell r="G138">
            <v>8</v>
          </cell>
          <cell r="H138">
            <v>1652000</v>
          </cell>
          <cell r="I138">
            <v>0.33271000000000001</v>
          </cell>
          <cell r="J138">
            <v>563.99544319999995</v>
          </cell>
        </row>
        <row r="139">
          <cell r="C139" t="str">
            <v>E342</v>
          </cell>
          <cell r="D139" t="str">
            <v>Water pump - diameter 10.0 cm / 10 HP</v>
          </cell>
          <cell r="E139">
            <v>4</v>
          </cell>
          <cell r="F139">
            <v>3000</v>
          </cell>
          <cell r="G139">
            <v>10</v>
          </cell>
          <cell r="H139">
            <v>2065000</v>
          </cell>
          <cell r="I139">
            <v>0.33271000000000001</v>
          </cell>
          <cell r="J139">
            <v>704.99430400000006</v>
          </cell>
        </row>
        <row r="140">
          <cell r="C140" t="str">
            <v>E351</v>
          </cell>
          <cell r="D140" t="str">
            <v>Jack hammer equipment and etc</v>
          </cell>
          <cell r="E140">
            <v>5</v>
          </cell>
          <cell r="F140">
            <v>3750</v>
          </cell>
          <cell r="G140">
            <v>0</v>
          </cell>
          <cell r="H140">
            <v>2446000</v>
          </cell>
          <cell r="I140">
            <v>0.28084999999999999</v>
          </cell>
          <cell r="J140">
            <v>713.29273599999999</v>
          </cell>
        </row>
        <row r="141">
          <cell r="C141" t="str">
            <v>E401</v>
          </cell>
          <cell r="D141" t="str">
            <v>Tractor equipment and etc</v>
          </cell>
          <cell r="E141">
            <v>5</v>
          </cell>
          <cell r="F141">
            <v>3000</v>
          </cell>
          <cell r="G141">
            <v>0</v>
          </cell>
          <cell r="H141">
            <v>20452000</v>
          </cell>
          <cell r="I141">
            <v>0.28084999999999999</v>
          </cell>
          <cell r="J141">
            <v>5964.130431999999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K"/>
      <sheetName val="ANALISA"/>
      <sheetName val="H.Satuan"/>
      <sheetName val="Pipe"/>
      <sheetName val="analisa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RAB  M-E HUKUM"/>
      <sheetName val="BAHAN MEP"/>
      <sheetName val="BREAKER"/>
      <sheetName val="TOEVOER"/>
      <sheetName val="HARGA PIPA"/>
      <sheetName val="SAT PL"/>
      <sheetName val="SAT EL"/>
      <sheetName val="KOEF"/>
      <sheetName val="RAB  M-E KPKNL"/>
      <sheetName val="RAB  M-E KPKNL sent"/>
      <sheetName val="RAB  HOTEL"/>
    </sheetNames>
    <sheetDataSet>
      <sheetData sheetId="0"/>
      <sheetData sheetId="1"/>
      <sheetData sheetId="2"/>
      <sheetData sheetId="3"/>
      <sheetData sheetId="4">
        <row r="29">
          <cell r="E29">
            <v>82500</v>
          </cell>
          <cell r="O29">
            <v>331300</v>
          </cell>
        </row>
        <row r="30">
          <cell r="E30">
            <v>82500</v>
          </cell>
        </row>
        <row r="49">
          <cell r="E49">
            <v>159400</v>
          </cell>
        </row>
        <row r="61">
          <cell r="O61">
            <v>360200</v>
          </cell>
        </row>
        <row r="77">
          <cell r="O77">
            <v>546600</v>
          </cell>
        </row>
        <row r="78">
          <cell r="O78">
            <v>546600</v>
          </cell>
        </row>
        <row r="81">
          <cell r="O81">
            <v>546600</v>
          </cell>
        </row>
        <row r="83">
          <cell r="O83">
            <v>565500</v>
          </cell>
        </row>
        <row r="88">
          <cell r="O88">
            <v>1049100</v>
          </cell>
        </row>
        <row r="104">
          <cell r="O104">
            <v>1127800</v>
          </cell>
        </row>
        <row r="105">
          <cell r="O105">
            <v>1166900</v>
          </cell>
        </row>
      </sheetData>
      <sheetData sheetId="5">
        <row r="4">
          <cell r="L4">
            <v>2883.6500000000005</v>
          </cell>
        </row>
        <row r="8">
          <cell r="L8">
            <v>17878.630000000005</v>
          </cell>
        </row>
        <row r="11">
          <cell r="O11">
            <v>67089.000000000015</v>
          </cell>
        </row>
        <row r="26">
          <cell r="Q26">
            <v>12976.425000000003</v>
          </cell>
        </row>
        <row r="27">
          <cell r="N27">
            <v>14418.250000000004</v>
          </cell>
          <cell r="Q27">
            <v>20762.280000000006</v>
          </cell>
        </row>
        <row r="42">
          <cell r="N42">
            <v>18743.725000000006</v>
          </cell>
          <cell r="O42">
            <v>23357.565000000006</v>
          </cell>
        </row>
        <row r="43">
          <cell r="P43">
            <v>70649.425000000017</v>
          </cell>
        </row>
        <row r="64">
          <cell r="O64">
            <v>87951.325000000026</v>
          </cell>
          <cell r="P64">
            <v>141298.85000000003</v>
          </cell>
        </row>
        <row r="65">
          <cell r="P65">
            <v>145359.50000000003</v>
          </cell>
        </row>
        <row r="68">
          <cell r="O68">
            <v>357808.00000000006</v>
          </cell>
        </row>
      </sheetData>
      <sheetData sheetId="6"/>
      <sheetData sheetId="7"/>
      <sheetData sheetId="8">
        <row r="54">
          <cell r="K54">
            <v>326190</v>
          </cell>
        </row>
        <row r="62">
          <cell r="K62">
            <v>484000</v>
          </cell>
        </row>
      </sheetData>
      <sheetData sheetId="9">
        <row r="3">
          <cell r="B3">
            <v>1.07</v>
          </cell>
        </row>
      </sheetData>
      <sheetData sheetId="10"/>
      <sheetData sheetId="11"/>
      <sheetData sheetId="12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Jdw-alat"/>
      <sheetName val="Jdw-Tng"/>
      <sheetName val="Ana-ALAT"/>
      <sheetName val="Sheet1"/>
      <sheetName val="Metode"/>
      <sheetName val="XXXXXXXXX"/>
      <sheetName val="Rekap Biaya 20_80"/>
      <sheetName val="Kuantitas &amp; Harga"/>
      <sheetName val="Pekerjaan Utama"/>
      <sheetName val="%"/>
      <sheetName val="harsat"/>
      <sheetName val="2_2"/>
      <sheetName val="Rab"/>
      <sheetName val="Bulanan"/>
      <sheetName val="VOLUME"/>
      <sheetName val="Resume"/>
      <sheetName val="3-DIV2"/>
      <sheetName val="SB"/>
      <sheetName val="Analisa"/>
      <sheetName val="RAB "/>
      <sheetName val="4-Basic Price"/>
      <sheetName val="D7(1)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-1"/>
      <sheetName val="DAF_1"/>
      <sheetName val="Elektrikal"/>
      <sheetName val="Man Power &amp; Comp"/>
      <sheetName val="BASIC"/>
      <sheetName val="H.Satuan"/>
      <sheetName val="DAF-9"/>
      <sheetName val="HRG BHN"/>
      <sheetName val="Pipe"/>
      <sheetName val="Fire Alarm"/>
      <sheetName val="Bahan"/>
      <sheetName val="GRAND REKAP"/>
      <sheetName val="FORM X COST"/>
      <sheetName val="RKP PLUMBING"/>
      <sheetName val="LAL - PASAR PAGI "/>
      <sheetName val="Sell"/>
      <sheetName val="SAP"/>
      <sheetName val="Estimate"/>
      <sheetName val="Material"/>
      <sheetName val="Sheet2"/>
      <sheetName val="Analisa"/>
      <sheetName val="Rekap Direct Cost"/>
      <sheetName val="A-11 Steel St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3)"/>
      <sheetName val="Harga Bahan &amp; Upah"/>
      <sheetName val="analisa (2)"/>
      <sheetName val="RAB"/>
      <sheetName val="rekap"/>
      <sheetName val="pengerukan"/>
      <sheetName val="plengsengan"/>
      <sheetName val="Analisa"/>
      <sheetName val="Bahan "/>
      <sheetName val="UpahSewa"/>
    </sheetNames>
    <sheetDataSet>
      <sheetData sheetId="0"/>
      <sheetData sheetId="1" refreshError="1">
        <row r="315">
          <cell r="D315">
            <v>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K PAKAI"/>
      <sheetName val="TDK PAKAI 2"/>
      <sheetName val="TDK PAKAI 3"/>
      <sheetName val="TDK PAKAI 4"/>
      <sheetName val="rkp"/>
      <sheetName val="kuant"/>
      <sheetName val="anls lumpsump"/>
      <sheetName val="anls"/>
      <sheetName val="ur-als"/>
      <sheetName val="uralt"/>
      <sheetName val="harga"/>
      <sheetName val="VOL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 t="str">
            <v>Kegiatan</v>
          </cell>
        </row>
        <row r="28">
          <cell r="J28">
            <v>1859786000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. SMPN 2 LAU"/>
      <sheetName val="SMPN 2 LAU"/>
      <sheetName val="Rek. Ibnul Amin"/>
      <sheetName val="Komp. Pesantren Ibnul Amin"/>
      <sheetName val="Rek. Beringin"/>
      <sheetName val="Komp. Beringin"/>
      <sheetName val="Rekap TPA Telang"/>
      <sheetName val="TPA Telang"/>
      <sheetName val="Rekap Bulayak"/>
      <sheetName val="TPA Bulayak"/>
      <sheetName val="Harga Satuan"/>
      <sheetName val="Harga Jadi"/>
      <sheetName val="Harga Jadi Alat"/>
      <sheetName val="Analisa E"/>
      <sheetName val="CRF"/>
      <sheetName val="Analisa K"/>
      <sheetName val="Analisa BOW"/>
      <sheetName val="Harga Alat"/>
      <sheetName val="Analisa SNI"/>
      <sheetName val="HSBU"/>
      <sheetName val="Daftar Peralatan"/>
      <sheetName val="Alat SMPN 2 LAU"/>
      <sheetName val="Alat Ponpes Ibnul Amin"/>
      <sheetName val="Alat Komp Beringin"/>
      <sheetName val="Alat TPA"/>
      <sheetName val="Alat Bulayak"/>
      <sheetName val="Sheet1"/>
      <sheetName val="Sheet1 (2)"/>
      <sheetName val="Sheet1 (3)"/>
      <sheetName val="Sheet1 (4)"/>
      <sheetName val="Sheet1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tawar"/>
      <sheetName val="rab"/>
      <sheetName val="Analisa E"/>
      <sheetName val="Analisa K"/>
      <sheetName val="Harga Satuan"/>
      <sheetName val="mtod"/>
      <sheetName val="SCHDULE"/>
      <sheetName val="Harga Jadi Alat"/>
      <sheetName val="Harga Alat + Spec"/>
      <sheetName val="Harga Jadi Pekerjaan"/>
      <sheetName val="Analisa BOW"/>
      <sheetName val="schedulle"/>
      <sheetName val="Harga Jadi Pekerjaan (2)"/>
      <sheetName val="HAL 9"/>
      <sheetName val="rab pasbat"/>
      <sheetName val="rab Dueker"/>
    </sheetNames>
    <sheetDataSet>
      <sheetData sheetId="0"/>
      <sheetData sheetId="1"/>
      <sheetData sheetId="2"/>
      <sheetData sheetId="3"/>
      <sheetData sheetId="4">
        <row r="2745">
          <cell r="O2745">
            <v>10909.13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1"/>
      <sheetName val="E.341"/>
      <sheetName val="E.301"/>
      <sheetName val="E.252"/>
      <sheetName val="E.251"/>
      <sheetName val="E.221"/>
      <sheetName val="E.212"/>
      <sheetName val="E.211"/>
      <sheetName val="E.191"/>
      <sheetName val="E.182"/>
      <sheetName val="E.157"/>
      <sheetName val="E.155"/>
      <sheetName val="E.154"/>
      <sheetName val="E.153"/>
      <sheetName val="E.089"/>
      <sheetName val="E.088"/>
      <sheetName val="E.087"/>
      <sheetName val="E.084"/>
      <sheetName val="E.082"/>
      <sheetName val="E.081"/>
      <sheetName val="E.080"/>
      <sheetName val="E.053"/>
      <sheetName val="E.052"/>
      <sheetName val="E.040"/>
      <sheetName val="E.031"/>
      <sheetName val="E.010"/>
      <sheetName val="E.001"/>
      <sheetName val="K.855"/>
      <sheetName val="K.815"/>
      <sheetName val="K.810"/>
      <sheetName val="K.725"/>
      <sheetName val="K.724"/>
      <sheetName val="K.720"/>
      <sheetName val="K.715"/>
      <sheetName val="K.710"/>
      <sheetName val="K.705"/>
      <sheetName val="K.641"/>
      <sheetName val="K.636"/>
      <sheetName val="K.638"/>
      <sheetName val="K.618"/>
      <sheetName val="K.616"/>
      <sheetName val="K.615"/>
      <sheetName val="K.528"/>
      <sheetName val="K.522"/>
      <sheetName val="K.520"/>
      <sheetName val="K.516"/>
      <sheetName val="K.514"/>
      <sheetName val="K.512"/>
      <sheetName val="K.510"/>
      <sheetName val="K.424"/>
      <sheetName val="K.423"/>
      <sheetName val="K.422"/>
      <sheetName val="K.411"/>
      <sheetName val="K.410"/>
      <sheetName val="K.323"/>
      <sheetName val="K.311"/>
      <sheetName val="K.311.TP"/>
      <sheetName val="K.310"/>
      <sheetName val="K.225"/>
      <sheetName val="K.232"/>
      <sheetName val="K.231"/>
      <sheetName val="K.230"/>
      <sheetName val="K.224"/>
      <sheetName val="K.211"/>
      <sheetName val="K.210"/>
      <sheetName val="K.139"/>
      <sheetName val="K.128"/>
      <sheetName val="K.126"/>
      <sheetName val="K.124"/>
      <sheetName val="K.122"/>
      <sheetName val="K.121"/>
      <sheetName val="K.117"/>
      <sheetName val="K.116"/>
      <sheetName val="K.115"/>
      <sheetName val="K.112"/>
      <sheetName val="K.111"/>
      <sheetName val="K.110"/>
      <sheetName val="K.040"/>
      <sheetName val="K.035"/>
      <sheetName val="K.026"/>
      <sheetName val="K.020"/>
      <sheetName val="K.017"/>
      <sheetName val="K.016"/>
      <sheetName val="K.013"/>
      <sheetName val="K.012"/>
      <sheetName val="SIMBOL"/>
      <sheetName val="DAFTAR-K"/>
      <sheetName val="BOW"/>
      <sheetName val="DADH"/>
      <sheetName val="HSBU"/>
      <sheetName val="REKAP"/>
      <sheetName val="33"/>
      <sheetName val="34"/>
      <sheetName val="39"/>
      <sheetName val="42"/>
      <sheetName val="44"/>
      <sheetName val="49"/>
      <sheetName val="59"/>
      <sheetName val="61 "/>
      <sheetName val="66"/>
      <sheetName val="67"/>
      <sheetName val="71"/>
      <sheetName val="73"/>
      <sheetName val="74"/>
      <sheetName val="75"/>
      <sheetName val="79"/>
      <sheetName val="84"/>
      <sheetName val="95"/>
      <sheetName val="97"/>
      <sheetName val="118"/>
      <sheetName val="131"/>
      <sheetName val="PALIW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>
        <row r="59">
          <cell r="I59">
            <v>5088.3900000000003</v>
          </cell>
        </row>
      </sheetData>
      <sheetData sheetId="55"/>
      <sheetData sheetId="56" refreshError="1">
        <row r="57">
          <cell r="I57">
            <v>42902.91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SCHDULE"/>
      <sheetName val="Rekap"/>
      <sheetName val="Rab"/>
      <sheetName val="dt. ktrak"/>
      <sheetName val="pgw ngri"/>
      <sheetName val="Harga Jadi Pekerjaan"/>
      <sheetName val="Harga Jadi Alat"/>
      <sheetName val="Analisa E"/>
      <sheetName val="Harga Satuan"/>
      <sheetName val="Analisa K"/>
      <sheetName val="mtod"/>
      <sheetName val="Harga Alat + Sp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05">
          <cell r="O1405">
            <v>40238.870000000003</v>
          </cell>
        </row>
      </sheetData>
      <sheetData sheetId="11"/>
      <sheetData sheetId="12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jdl"/>
      <sheetName val="RAB&amp;REKAP"/>
      <sheetName val="anal_GPR"/>
      <sheetName val="RAB (4)"/>
      <sheetName val="RAB (3)"/>
      <sheetName val="LAIN"/>
      <sheetName val="Supl_K"/>
      <sheetName val="K012"/>
      <sheetName val="K013"/>
      <sheetName val="K016"/>
      <sheetName val="K017"/>
      <sheetName val="K018"/>
      <sheetName val="K026"/>
      <sheetName val="K040"/>
      <sheetName val="K017 (2)"/>
      <sheetName val="K110"/>
      <sheetName val="K112"/>
      <sheetName val="K114"/>
      <sheetName val="K115"/>
      <sheetName val="K116"/>
      <sheetName val="K117"/>
      <sheetName val="K128"/>
      <sheetName val="K139"/>
      <sheetName val="K210"/>
      <sheetName val="K220"/>
      <sheetName val="K221"/>
      <sheetName val="K224"/>
      <sheetName val="K230"/>
      <sheetName val="K232"/>
      <sheetName val="K310"/>
      <sheetName val="K311"/>
      <sheetName val="K342"/>
      <sheetName val="K410"/>
      <sheetName val="K510"/>
      <sheetName val="K512"/>
      <sheetName val="K513"/>
      <sheetName val="K514"/>
      <sheetName val="K515"/>
      <sheetName val="K516"/>
      <sheetName val="K523"/>
      <sheetName val="K528"/>
      <sheetName val="K520"/>
      <sheetName val="K521"/>
      <sheetName val="K618"/>
      <sheetName val="K711"/>
      <sheetName val="K724"/>
      <sheetName val="K725"/>
      <sheetName val="K7312"/>
      <sheetName val="Sheet2"/>
      <sheetName val="K810"/>
      <sheetName val="K815"/>
      <sheetName val="HRG_PRINT"/>
      <sheetName val="HRG_NO_PRINT"/>
      <sheetName val="ALAT"/>
      <sheetName val="TABEL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81">
          <cell r="T81">
            <v>1340.5555555555557</v>
          </cell>
        </row>
      </sheetData>
      <sheetData sheetId="49"/>
      <sheetData sheetId="50"/>
      <sheetData sheetId="51">
        <row r="81">
          <cell r="T81">
            <v>34700</v>
          </cell>
        </row>
      </sheetData>
      <sheetData sheetId="52"/>
      <sheetData sheetId="53"/>
      <sheetData sheetId="54"/>
      <sheetData sheetId="55">
        <row r="81">
          <cell r="T81">
            <v>62490.833333333336</v>
          </cell>
        </row>
      </sheetData>
      <sheetData sheetId="56">
        <row r="81">
          <cell r="T81">
            <v>555.41300000000001</v>
          </cell>
        </row>
      </sheetData>
      <sheetData sheetId="57"/>
      <sheetData sheetId="58"/>
      <sheetData sheetId="59"/>
      <sheetData sheetId="60"/>
      <sheetData sheetId="61"/>
      <sheetData sheetId="62">
        <row r="81">
          <cell r="T81">
            <v>199627</v>
          </cell>
        </row>
      </sheetData>
      <sheetData sheetId="63"/>
      <sheetData sheetId="64"/>
      <sheetData sheetId="65"/>
      <sheetData sheetId="66"/>
      <sheetData sheetId="67">
        <row r="81">
          <cell r="T81">
            <v>314804.91666666669</v>
          </cell>
        </row>
      </sheetData>
      <sheetData sheetId="68">
        <row r="81">
          <cell r="T81">
            <v>59912.439285714288</v>
          </cell>
        </row>
      </sheetData>
      <sheetData sheetId="69"/>
      <sheetData sheetId="70"/>
      <sheetData sheetId="71">
        <row r="81">
          <cell r="T81">
            <v>697512.5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analisa"/>
      <sheetName val="VOLUME "/>
      <sheetName val="DAF-1"/>
      <sheetName val="harsat"/>
      <sheetName val="HRG BHN"/>
      <sheetName val="Cover"/>
      <sheetName val="H.Satuan"/>
      <sheetName val="UNIT_PRICE2"/>
      <sheetName val="BASIC_PRICE2"/>
      <sheetName val="back_up_VOLUME2"/>
      <sheetName val="VOLUME_2"/>
      <sheetName val="UNIT_PRICE"/>
      <sheetName val="BASIC_PRICE"/>
      <sheetName val="back_up_VOLUME"/>
      <sheetName val="VOLUME_"/>
      <sheetName val="UNIT_PRICE1"/>
      <sheetName val="BASIC_PRICE1"/>
      <sheetName val="back_up_VOLUME1"/>
      <sheetName val="VOLUME_1"/>
      <sheetName val="UNIT_PRICE3"/>
      <sheetName val="BASIC_PRICE3"/>
      <sheetName val="back_up_VOLUME3"/>
      <sheetName val="VOLUME_3"/>
      <sheetName val="UNIT_PRICE13"/>
      <sheetName val="BASIC_PRICE13"/>
      <sheetName val="back_up_VOLUME13"/>
      <sheetName val="VOLUME_13"/>
      <sheetName val="UNIT_PRICE4"/>
      <sheetName val="BASIC_PRICE4"/>
      <sheetName val="back_up_VOLUME4"/>
      <sheetName val="VOLUME_4"/>
      <sheetName val="UNIT_PRICE5"/>
      <sheetName val="BASIC_PRICE5"/>
      <sheetName val="back_up_VOLUME5"/>
      <sheetName val="VOLUME_5"/>
      <sheetName val="UNIT_PRICE12"/>
      <sheetName val="BASIC_PRICE12"/>
      <sheetName val="back_up_VOLUME12"/>
      <sheetName val="VOLUME_12"/>
      <sheetName val="UNIT_PRICE11"/>
      <sheetName val="BASIC_PRICE11"/>
      <sheetName val="back_up_VOLUME11"/>
      <sheetName val="VOLUME_11"/>
      <sheetName val="UNIT_PRICE10"/>
      <sheetName val="BASIC_PRICE10"/>
      <sheetName val="back_up_VOLUME10"/>
      <sheetName val="VOLUME_10"/>
      <sheetName val="UNIT_PRICE9"/>
      <sheetName val="BASIC_PRICE9"/>
      <sheetName val="back_up_VOLUME9"/>
      <sheetName val="VOLUME_9"/>
      <sheetName val="UNIT_PRICE6"/>
      <sheetName val="BASIC_PRICE6"/>
      <sheetName val="back_up_VOLUME6"/>
      <sheetName val="VOLUME_6"/>
      <sheetName val="UNIT_PRICE7"/>
      <sheetName val="BASIC_PRICE7"/>
      <sheetName val="back_up_VOLUME7"/>
      <sheetName val="VOLUME_7"/>
      <sheetName val="UNIT_PRICE8"/>
      <sheetName val="BASIC_PRICE8"/>
      <sheetName val="back_up_VOLUME8"/>
      <sheetName val="VOLUME_8"/>
      <sheetName val="div3"/>
      <sheetName val="3-DIV2"/>
      <sheetName val="D-3 (M)"/>
      <sheetName val="FORMRFK"/>
      <sheetName val="MASTER"/>
      <sheetName val="BAHAN "/>
      <sheetName val="UPAH PEKERJA"/>
      <sheetName val="HB "/>
      <sheetName val="Hrg_bhn"/>
      <sheetName val="RAP"/>
      <sheetName val="an 2009 Dmj"/>
      <sheetName val="KUANTITAS-PIPA"/>
      <sheetName val="harga material"/>
      <sheetName val="ANALISA HARSAT"/>
      <sheetName val="RAB RIIL kayu"/>
    </sheetNames>
    <sheetDataSet>
      <sheetData sheetId="0" refreshError="1"/>
      <sheetData sheetId="1"/>
      <sheetData sheetId="2"/>
      <sheetData sheetId="3" refreshError="1">
        <row r="138">
          <cell r="D138" t="str">
            <v>m3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"/>
      <sheetName val="Analisa"/>
      <sheetName val="mc1"/>
      <sheetName val="mc t"/>
      <sheetName val="RAB fisik"/>
      <sheetName val="RAB Bhn tng"/>
      <sheetName val="Sheet1"/>
      <sheetName val="FOTO"/>
      <sheetName val="Rekap tng"/>
      <sheetName val="Rkp TOTAL"/>
      <sheetName val="peta"/>
      <sheetName val="hrp"/>
      <sheetName val="hrp (2)"/>
      <sheetName val="time"/>
    </sheetNames>
    <sheetDataSet>
      <sheetData sheetId="0">
        <row r="18">
          <cell r="I18">
            <v>31000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alat"/>
      <sheetName val="material-kandangan"/>
      <sheetName val="analisa alat"/>
      <sheetName val="harga jadi pek K"/>
      <sheetName val="k-816"/>
      <sheetName val="ANALISA-K"/>
      <sheetName val="Analisa BOW"/>
      <sheetName val="Form Rekap"/>
      <sheetName val="Form 1a"/>
      <sheetName val="Form 2a"/>
      <sheetName val="Form 3a"/>
      <sheetName val="Form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BAG_2"/>
      <sheetName val="BAG-2"/>
      <sheetName val="TOWN"/>
      <sheetName val="BOQ KJ-D &amp; K"/>
      <sheetName val="Tie_Beam1"/>
      <sheetName val="BOQ_KJ-D_&amp;_KJ-E1"/>
      <sheetName val="BOQ_KJ-D_&amp;_KE"/>
      <sheetName val="Tie_Beam"/>
      <sheetName val="BOQ_KJ-D_&amp;_KJ-E"/>
      <sheetName val="HB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OQ KJ-D &amp; K__E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ahan"/>
      <sheetName val="Isolasi Luar Dalam"/>
      <sheetName val="Isolasi Luar"/>
      <sheetName val="B _ Norelec"/>
      <sheetName val="bhn"/>
      <sheetName val="name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DAF_7"/>
      <sheetName val="STR"/>
      <sheetName val="HARGA SATUAN 1 (2)"/>
      <sheetName val="Uraian Teknis"/>
      <sheetName val="Pipe"/>
      <sheetName val="Upah"/>
      <sheetName val="Mall"/>
      <sheetName val="G_SUMMARY"/>
      <sheetName val="HRG- UPAH"/>
      <sheetName val="daftar harga satuan"/>
      <sheetName val="Rekap Direct Cost"/>
      <sheetName val="REKAP_STRUKTUR"/>
      <sheetName val="harsat"/>
      <sheetName val="Balok_1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KODE BAHAN"/>
      <sheetName val="INPUT AGST"/>
      <sheetName val="KODE UPAH"/>
      <sheetName val="REKAP GROSS"/>
      <sheetName val="GRAND REKAP"/>
      <sheetName val="Bill of Qty"/>
      <sheetName val=" R A B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Analisa Harga Satuan"/>
      <sheetName val="UPAHBAHAN"/>
      <sheetName val="rab me (by owner) "/>
      <sheetName val="BQ (by owner)"/>
      <sheetName val="rab me (fisik)"/>
      <sheetName val="ANA"/>
      <sheetName val="rab - persiapan &amp; lantai-1"/>
      <sheetName val="daftar harga dan upah"/>
      <sheetName val="prog-mgu"/>
      <sheetName val="Basic"/>
      <sheetName val="SEX"/>
      <sheetName val="Schedule_x0000__x0000__x0000__x0000__x0000__x0000__x0001__x0000_ᢀٸ_x0000__x0000__x0002__x0000_ᢘٸ_x0000__x0000__x0003__x0000_ꂰƈ_x0000_"/>
      <sheetName val="NP"/>
      <sheetName val="hargaSatuan"/>
      <sheetName val="Schedule??????_x0001_?ᢀٸ??_x0002_?ᢘٸ??_x0003_?ꂰƈ?"/>
      <sheetName val="DAF-2"/>
      <sheetName val="AN-ME"/>
      <sheetName val="BOQ KJ-D &amp; K_x0000_E"/>
      <sheetName val="ANALISA SOFT"/>
      <sheetName val="villa"/>
      <sheetName val="Analisa Alat"/>
      <sheetName val="A-ars"/>
      <sheetName val="Labour"/>
      <sheetName val="daf-3(OK)"/>
      <sheetName val="daf-7(OK)"/>
      <sheetName val="Analisa Upah &amp; Bahan Plum"/>
      <sheetName val="harga "/>
      <sheetName val="A"/>
      <sheetName val="Meth "/>
      <sheetName val="H_Satuan"/>
      <sheetName val="Daf-harga"/>
      <sheetName val="DATA1"/>
      <sheetName val="Draft RAP Jalan Magelang"/>
      <sheetName val="Terbilang"/>
      <sheetName val="Rekap Analisa"/>
      <sheetName val="Upah dan Bahan "/>
      <sheetName val="PMK"/>
      <sheetName val="BOQ KJ-D &amp; K_x005f_x0000__x005f_x0000_E"/>
      <sheetName val="an. struktur"/>
      <sheetName val="Dashboard"/>
      <sheetName val="Schedule_______x0001__ᢀٸ___x0002__ᢘٸ___x0003__ꂰƈ_"/>
      <sheetName val="Upah ,bahan"/>
      <sheetName val="CEK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hs.2"/>
      <sheetName val="Ahs.1"/>
      <sheetName val=""/>
      <sheetName val="Surat"/>
      <sheetName val="Input"/>
      <sheetName val="Koefisien"/>
      <sheetName val="BOQ KJ-D &amp; K?E"/>
      <sheetName val="Analisa Baku ME"/>
      <sheetName val="Formula"/>
      <sheetName val="BOQ KJ-D &amp; K_E"/>
      <sheetName val="Rekap Prelim"/>
      <sheetName val="3"/>
      <sheetName val="4"/>
      <sheetName val="ANALISA PEK.UMUM"/>
      <sheetName val="Daftar Upah"/>
      <sheetName val="ch"/>
      <sheetName val="SAT_BHN"/>
      <sheetName val="tabel "/>
      <sheetName val="A LIS"/>
      <sheetName val="Rupiah"/>
      <sheetName val="Basic P"/>
      <sheetName val="HarDasTenaga"/>
      <sheetName val="HarDasMat"/>
      <sheetName val="bd"/>
      <sheetName val="harda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TATA UDARA"/>
      <sheetName val="ELEKTRIKAL"/>
      <sheetName val="DAF. 1B"/>
      <sheetName val="RAB ME"/>
      <sheetName val="PEMBESIAN BALOK INDUK!"/>
      <sheetName val="io Video"/>
      <sheetName val="io Video_)____x001f__RAB KPP THP 5 64"/>
      <sheetName val="Schedule_______x0001_______x0002_______x0003_____"/>
      <sheetName val="Schedule_______x0001__??___x0002__??___x0003__??_"/>
      <sheetName val="ANK"/>
      <sheetName val="BSM"/>
      <sheetName val="daf_3_OK_"/>
      <sheetName val="daf_7_OK_"/>
      <sheetName val="str-analisa"/>
      <sheetName val="UBA"/>
      <sheetName val="Schedule_x005f_x0000__x005f_x0000__x005f_x0000__x"/>
      <sheetName val="Schedule_______x005f_x0001__ᢀٸ___x000"/>
      <sheetName val="STAFF"/>
      <sheetName val="U&amp;B"/>
      <sheetName val="anls SNI"/>
      <sheetName val="lamp. 12"/>
      <sheetName val="Faktor Markup"/>
      <sheetName val="SITE-E"/>
      <sheetName val="BOQ KJ-D &amp; K_x005f_x005f_x005f_x0000__x005f"/>
      <sheetName val="Schedule??????_x005f_x0001_?ᢀٸ??_x000"/>
      <sheetName val="SITE-UTL"/>
      <sheetName val="SUM_Steel-Strc"/>
      <sheetName val="Sat Bah _ Up"/>
      <sheetName val="RAB"/>
      <sheetName val="Schedule_x005f_x005f_x005f_x0000__x005f_x005f_x00"/>
      <sheetName val="Schedule_______x005f_x005f_x005f_x0001__ᢀٸ_"/>
      <sheetName val="Schedule_______x005f_x0001__??___x000"/>
      <sheetName val="NAMES"/>
      <sheetName val="memory"/>
      <sheetName val="Kategori"/>
      <sheetName val="SAT_SEWA ALAT"/>
      <sheetName val="SAT_UPAH"/>
      <sheetName val="SAT_BAHAN"/>
      <sheetName val="Rekap Biaya"/>
      <sheetName val="M+MC"/>
      <sheetName val="rekap.c"/>
      <sheetName val="Schedule_______x005f_x0001_______x000"/>
      <sheetName val="AHS"/>
      <sheetName val="ikh"/>
      <sheetName val="BQ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io Video?)???_x005f_x001f_[RAB KPP TH"/>
      <sheetName val="Schedule??????_x005f_x0001_?????_x000"/>
      <sheetName val="Schedule??????_x005f_x005f_x005f_x0001_?ᢀٸ?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a-opname"/>
      <sheetName val="Sub"/>
      <sheetName val="divII"/>
    </sheetNames>
    <sheetDataSet>
      <sheetData sheetId="0" refreshError="1">
        <row r="10">
          <cell r="L10">
            <v>1.06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REKAP"/>
      <sheetName val="RAB"/>
      <sheetName val="UNIT PRICE"/>
      <sheetName val="BASIC PRICE"/>
      <sheetName val="VOLUME"/>
      <sheetName val="back up VOLUME"/>
      <sheetName val="Bahan"/>
      <sheetName val="HB"/>
      <sheetName val="Analisa"/>
      <sheetName val="Koefisien"/>
      <sheetName val="Daf-harga"/>
      <sheetName val="SCEDULE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  <sheetName val="Uraian Teknis"/>
      <sheetName val="urain teknis"/>
      <sheetName val="Daf-Har-Pening"/>
      <sheetName val="HARGA SAT KAMAL OE"/>
      <sheetName val="bhn "/>
      <sheetName val="BAHAN"/>
      <sheetName val="HB"/>
      <sheetName val="Analisa"/>
      <sheetName val="UNIT PRICE"/>
      <sheetName val="TS"/>
      <sheetName val="RAB-PLB OFFICE"/>
      <sheetName val="REKAP TOTAL MEKANIKALPLUMBING"/>
      <sheetName val="Anal"/>
      <sheetName val="Bill rekap"/>
      <sheetName val="KOEFISIEN TEKNIS"/>
      <sheetName val="harga bahan"/>
      <sheetName val="PERB__ME"/>
      <sheetName val="RAB_SIPIL"/>
      <sheetName val="RAB_ME"/>
      <sheetName val="PEK_ME_with_Tandon"/>
      <sheetName val="PEK_ME_Tanpa_tandon"/>
      <sheetName val="BTL-Bau"/>
      <sheetName val="rekap-ans"/>
      <sheetName val="HARGA SAT"/>
      <sheetName val="RAB fisik"/>
      <sheetName val="harga bahan k"/>
      <sheetName val="ANALISA  KUSEN ASRAMA"/>
      <sheetName val="Daf.Harga-Upah"/>
      <sheetName val="daf-3(OK)"/>
      <sheetName val="daf-7(OK)"/>
      <sheetName val="BQ (by owner)"/>
      <sheetName val="rab me (fisik)"/>
      <sheetName val="anal_alat"/>
      <sheetName val="hsd"/>
      <sheetName val="HIDRO"/>
      <sheetName val="概総括1"/>
      <sheetName val="Fill this out first___"/>
      <sheetName val="Bill of Qty MEP"/>
      <sheetName val="AnalisaSIPIL RIIL"/>
      <sheetName val="PEMBESIAN BALOK tukang (2)"/>
      <sheetName val="HB "/>
      <sheetName val="B - Norelec"/>
      <sheetName val="Kuantitas &amp; Harga"/>
      <sheetName val="REKAP PER BUILDING"/>
      <sheetName val="DATA"/>
      <sheetName val="KOEF"/>
      <sheetName val="PERB__ME1"/>
      <sheetName val="RAB_SIPIL1"/>
      <sheetName val="RAB_ME1"/>
      <sheetName val="PEK_ME_with_Tandon1"/>
      <sheetName val="PEK_ME_Tanpa_tandon1"/>
      <sheetName val="Analis"/>
      <sheetName val="harsat"/>
      <sheetName val="MASTER BAHAN ME"/>
      <sheetName val="LAP (3)"/>
      <sheetName val="Analisa "/>
      <sheetName val="K.224Top"/>
      <sheetName val="uraian analisa"/>
      <sheetName val="KURVA_100%"/>
      <sheetName val="Harga Bahan &amp; Upah"/>
      <sheetName val="Rekap"/>
      <sheetName val="time schedule"/>
      <sheetName val="Estimate"/>
      <sheetName val="NP (2)"/>
      <sheetName val="H.Satuan"/>
      <sheetName val="UR-TEKNIS"/>
      <sheetName val="SEX"/>
      <sheetName val="RAB Temiling "/>
      <sheetName val="Elektrikal"/>
      <sheetName val="Koefisien Besi ( hit. bareng )"/>
      <sheetName val="Draft RAP Jalan Magelang"/>
      <sheetName val="Cover"/>
      <sheetName val="DIVI6"/>
      <sheetName val="41,9&amp;36,3"/>
      <sheetName val="sliprt"/>
      <sheetName val="REKAP_ARSITEKTUR."/>
      <sheetName val="HARGA SATUAN"/>
      <sheetName val="HSA &amp; PAB"/>
      <sheetName val="basic price"/>
      <sheetName val="Upah"/>
      <sheetName val="Harga Bahan _ Upah"/>
      <sheetName val="TPI"/>
      <sheetName val="DIVI3"/>
      <sheetName val="Isolasi Luar Dalam"/>
      <sheetName val="Isolasi Luar"/>
      <sheetName val="DAF-9"/>
      <sheetName val="XL4Test5"/>
      <sheetName val="BAB6"/>
      <sheetName val="BAB7"/>
      <sheetName val="BAB8"/>
      <sheetName val="boq"/>
      <sheetName val="TOWN"/>
      <sheetName val="an.tulangan"/>
      <sheetName val="tabel baja"/>
      <sheetName val="Bahan Upah"/>
      <sheetName val="Analisa Lt I"/>
      <sheetName val="Rab Lt I"/>
      <sheetName val="Analisa Lt II"/>
      <sheetName val="Rab Lt II"/>
      <sheetName val="Analisa Lt III"/>
      <sheetName val="Rab Lt III"/>
      <sheetName val="Kur_v22"/>
      <sheetName val="StanE"/>
      <sheetName val="hrg-dsr"/>
      <sheetName val="HARGA ALAT"/>
      <sheetName val="Master 1.0"/>
      <sheetName val="RAB"/>
      <sheetName val="INPUT"/>
      <sheetName val="#REF"/>
      <sheetName val="Daftar Harga"/>
      <sheetName val="Analis Upah"/>
      <sheetName val="AnSipil"/>
      <sheetName val="VOL ARS"/>
    </sheetNames>
    <sheetDataSet>
      <sheetData sheetId="0" refreshError="1"/>
      <sheetData sheetId="1" refreshError="1"/>
      <sheetData sheetId="2" refreshError="1">
        <row r="13">
          <cell r="L13">
            <v>1.1634900249056788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OQ"/>
      <sheetName val="Vol R.GB"/>
      <sheetName val="RAB GAB BOQ"/>
      <sheetName val="analisa"/>
      <sheetName val="analisa kusen"/>
      <sheetName val="Resume analisa"/>
      <sheetName val="REKAP "/>
      <sheetName val="RAB GAB"/>
      <sheetName val="analisa (2)"/>
      <sheetName val="bahan"/>
      <sheetName val="MAIN SC "/>
      <sheetName val="SC PK"/>
      <sheetName val="Sheet1"/>
      <sheetName val="SC BHN"/>
      <sheetName val="Break Down"/>
      <sheetName val="Needed Steel"/>
      <sheetName val="RAB FIX"/>
      <sheetName val="harsat"/>
      <sheetName val="Sheet2"/>
      <sheetName val="Sheet3"/>
      <sheetName val="RAB ME"/>
      <sheetName val="UNIT PRICE"/>
      <sheetName val="Bill rekap"/>
      <sheetName val="REKAP_BOQ2"/>
      <sheetName val="Vol_R_GB2"/>
      <sheetName val="RAB_GAB_BOQ2"/>
      <sheetName val="analisa_kusen2"/>
      <sheetName val="Resume_analisa2"/>
      <sheetName val="REKAP_2"/>
      <sheetName val="RAB_GAB2"/>
      <sheetName val="analisa_(2)2"/>
      <sheetName val="MAIN_SC_2"/>
      <sheetName val="SC_PK2"/>
      <sheetName val="SC_BHN2"/>
      <sheetName val="Break_Down2"/>
      <sheetName val="Needed_Steel2"/>
      <sheetName val="RAB_FIX2"/>
      <sheetName val="REKAP_BOQ"/>
      <sheetName val="Vol_R_GB"/>
      <sheetName val="RAB_GAB_BOQ"/>
      <sheetName val="analisa_kusen"/>
      <sheetName val="Resume_analisa"/>
      <sheetName val="REKAP_"/>
      <sheetName val="RAB_GAB"/>
      <sheetName val="analisa_(2)"/>
      <sheetName val="MAIN_SC_"/>
      <sheetName val="SC_PK"/>
      <sheetName val="SC_BHN"/>
      <sheetName val="Break_Down"/>
      <sheetName val="Needed_Steel"/>
      <sheetName val="RAB_FIX"/>
      <sheetName val="REKAP_BOQ1"/>
      <sheetName val="Vol_R_GB1"/>
      <sheetName val="RAB_GAB_BOQ1"/>
      <sheetName val="analisa_kusen1"/>
      <sheetName val="Resume_analisa1"/>
      <sheetName val="REKAP_1"/>
      <sheetName val="RAB_GAB1"/>
      <sheetName val="analisa_(2)1"/>
      <sheetName val="MAIN_SC_1"/>
      <sheetName val="SC_PK1"/>
      <sheetName val="SC_BHN1"/>
      <sheetName val="Break_Down1"/>
      <sheetName val="Needed_Steel1"/>
      <sheetName val="RAB_FIX1"/>
      <sheetName val="REKAP_BOQ3"/>
      <sheetName val="Vol_R_GB3"/>
      <sheetName val="RAB_GAB_BOQ3"/>
      <sheetName val="analisa_kusen3"/>
      <sheetName val="Resume_analisa3"/>
      <sheetName val="REKAP_3"/>
      <sheetName val="RAB_GAB3"/>
      <sheetName val="analisa_(2)3"/>
      <sheetName val="MAIN_SC_3"/>
      <sheetName val="SC_PK3"/>
      <sheetName val="SC_BHN3"/>
      <sheetName val="Break_Down3"/>
      <sheetName val="Needed_Steel3"/>
      <sheetName val="RAB_FIX3"/>
      <sheetName val="REKAP_BOQ13"/>
      <sheetName val="Vol_R_GB13"/>
      <sheetName val="RAB_GAB_BOQ13"/>
      <sheetName val="analisa_kusen13"/>
      <sheetName val="Resume_analisa13"/>
      <sheetName val="REKAP_13"/>
      <sheetName val="RAB_GAB13"/>
      <sheetName val="analisa_(2)13"/>
      <sheetName val="MAIN_SC_13"/>
      <sheetName val="SC_PK13"/>
      <sheetName val="SC_BHN13"/>
      <sheetName val="Break_Down13"/>
      <sheetName val="Needed_Steel13"/>
      <sheetName val="RAB_FIX13"/>
      <sheetName val="REKAP_BOQ4"/>
      <sheetName val="Vol_R_GB4"/>
      <sheetName val="RAB_GAB_BOQ4"/>
      <sheetName val="analisa_kusen4"/>
      <sheetName val="Resume_analisa4"/>
      <sheetName val="REKAP_4"/>
      <sheetName val="RAB_GAB4"/>
      <sheetName val="analisa_(2)4"/>
      <sheetName val="MAIN_SC_4"/>
      <sheetName val="SC_PK4"/>
      <sheetName val="SC_BHN4"/>
      <sheetName val="Break_Down4"/>
      <sheetName val="Needed_Steel4"/>
      <sheetName val="RAB_FIX4"/>
      <sheetName val="REKAP_BOQ5"/>
      <sheetName val="Vol_R_GB5"/>
      <sheetName val="RAB_GAB_BOQ5"/>
      <sheetName val="analisa_kusen5"/>
      <sheetName val="Resume_analisa5"/>
      <sheetName val="REKAP_5"/>
      <sheetName val="RAB_GAB5"/>
      <sheetName val="analisa_(2)5"/>
      <sheetName val="MAIN_SC_5"/>
      <sheetName val="SC_PK5"/>
      <sheetName val="SC_BHN5"/>
      <sheetName val="Break_Down5"/>
      <sheetName val="Needed_Steel5"/>
      <sheetName val="RAB_FIX5"/>
      <sheetName val="REKAP_BOQ12"/>
      <sheetName val="Vol_R_GB12"/>
      <sheetName val="RAB_GAB_BOQ12"/>
      <sheetName val="analisa_kusen12"/>
      <sheetName val="Resume_analisa12"/>
      <sheetName val="REKAP_12"/>
      <sheetName val="RAB_GAB12"/>
      <sheetName val="analisa_(2)12"/>
      <sheetName val="MAIN_SC_12"/>
      <sheetName val="SC_PK12"/>
      <sheetName val="SC_BHN12"/>
      <sheetName val="Break_Down12"/>
      <sheetName val="Needed_Steel12"/>
      <sheetName val="RAB_FIX12"/>
      <sheetName val="REKAP_BOQ11"/>
      <sheetName val="Vol_R_GB11"/>
      <sheetName val="RAB_GAB_BOQ11"/>
      <sheetName val="analisa_kusen11"/>
      <sheetName val="Resume_analisa11"/>
      <sheetName val="REKAP_11"/>
      <sheetName val="RAB_GAB11"/>
      <sheetName val="analisa_(2)11"/>
      <sheetName val="MAIN_SC_11"/>
      <sheetName val="SC_PK11"/>
      <sheetName val="SC_BHN11"/>
      <sheetName val="Break_Down11"/>
      <sheetName val="Needed_Steel11"/>
      <sheetName val="RAB_FIX11"/>
      <sheetName val="REKAP_BOQ10"/>
      <sheetName val="Vol_R_GB10"/>
      <sheetName val="RAB_GAB_BOQ10"/>
      <sheetName val="analisa_kusen10"/>
      <sheetName val="Resume_analisa10"/>
      <sheetName val="REKAP_10"/>
      <sheetName val="RAB_GAB10"/>
      <sheetName val="analisa_(2)10"/>
      <sheetName val="MAIN_SC_10"/>
      <sheetName val="SC_PK10"/>
      <sheetName val="SC_BHN10"/>
      <sheetName val="Break_Down10"/>
      <sheetName val="Needed_Steel10"/>
      <sheetName val="RAB_FIX10"/>
      <sheetName val="REKAP_BOQ9"/>
      <sheetName val="Vol_R_GB9"/>
      <sheetName val="RAB_GAB_BOQ9"/>
      <sheetName val="analisa_kusen9"/>
      <sheetName val="Resume_analisa9"/>
      <sheetName val="REKAP_9"/>
      <sheetName val="RAB_GAB9"/>
      <sheetName val="analisa_(2)9"/>
      <sheetName val="MAIN_SC_9"/>
      <sheetName val="SC_PK9"/>
      <sheetName val="SC_BHN9"/>
      <sheetName val="Break_Down9"/>
      <sheetName val="Needed_Steel9"/>
      <sheetName val="RAB_FIX9"/>
      <sheetName val="REKAP_BOQ6"/>
      <sheetName val="Vol_R_GB6"/>
      <sheetName val="RAB_GAB_BOQ6"/>
      <sheetName val="analisa_kusen6"/>
      <sheetName val="Resume_analisa6"/>
      <sheetName val="REKAP_6"/>
      <sheetName val="RAB_GAB6"/>
      <sheetName val="analisa_(2)6"/>
      <sheetName val="MAIN_SC_6"/>
      <sheetName val="SC_PK6"/>
      <sheetName val="SC_BHN6"/>
      <sheetName val="Break_Down6"/>
      <sheetName val="Needed_Steel6"/>
      <sheetName val="RAB_FIX6"/>
      <sheetName val="REKAP_BOQ7"/>
      <sheetName val="Vol_R_GB7"/>
      <sheetName val="RAB_GAB_BOQ7"/>
      <sheetName val="analisa_kusen7"/>
      <sheetName val="Resume_analisa7"/>
      <sheetName val="REKAP_7"/>
      <sheetName val="RAB_GAB7"/>
      <sheetName val="analisa_(2)7"/>
      <sheetName val="MAIN_SC_7"/>
      <sheetName val="SC_PK7"/>
      <sheetName val="SC_BHN7"/>
      <sheetName val="Break_Down7"/>
      <sheetName val="Needed_Steel7"/>
      <sheetName val="RAB_FIX7"/>
      <sheetName val="REKAP_BOQ8"/>
      <sheetName val="Vol_R_GB8"/>
      <sheetName val="RAB_GAB_BOQ8"/>
      <sheetName val="analisa_kusen8"/>
      <sheetName val="Resume_analisa8"/>
      <sheetName val="REKAP_8"/>
      <sheetName val="RAB_GAB8"/>
      <sheetName val="analisa_(2)8"/>
      <sheetName val="MAIN_SC_8"/>
      <sheetName val="SC_PK8"/>
      <sheetName val="SC_BHN8"/>
      <sheetName val="Break_Down8"/>
      <sheetName val="Needed_Steel8"/>
      <sheetName val="RAB_FIX8"/>
      <sheetName val="3-DIV5"/>
      <sheetName val="D4"/>
      <sheetName val="D6"/>
      <sheetName val="Harga S Dasar"/>
      <sheetName val="RAB RIIL kayu"/>
      <sheetName val="NP umum"/>
      <sheetName val="T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70">
          <cell r="D170">
            <v>35000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ahan"/>
      <sheetName val="VOLUME"/>
      <sheetName val="RAB"/>
      <sheetName val="Upah+bahan"/>
      <sheetName val="formminat"/>
      <sheetName val="SCEDULE"/>
      <sheetName val="3-DIV5"/>
      <sheetName val="Analis Kusen 1 ESKALASI"/>
      <sheetName val="Sheet6"/>
      <sheetName val="D7(1A)"/>
      <sheetName val="basic price"/>
      <sheetName val="RAB ME"/>
    </sheetNames>
    <sheetDataSet>
      <sheetData sheetId="0"/>
      <sheetData sheetId="1"/>
      <sheetData sheetId="2" refreshError="1">
        <row r="128">
          <cell r="D128">
            <v>35000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 THP I"/>
      <sheetName val="ana br"/>
      <sheetName val="BAHAN"/>
      <sheetName val="volum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&amp; Upah"/>
      <sheetName val="rangkumAnalisa"/>
      <sheetName val="RAB"/>
      <sheetName val="rekap"/>
      <sheetName val="Analisa"/>
    </sheetNames>
    <sheetDataSet>
      <sheetData sheetId="0" refreshError="1">
        <row r="9">
          <cell r="I9">
            <v>69000</v>
          </cell>
        </row>
        <row r="15">
          <cell r="I15">
            <v>60000</v>
          </cell>
        </row>
        <row r="20">
          <cell r="I20">
            <v>55000</v>
          </cell>
        </row>
        <row r="21">
          <cell r="I21">
            <v>55000</v>
          </cell>
        </row>
        <row r="30">
          <cell r="D30">
            <v>63084</v>
          </cell>
        </row>
        <row r="34">
          <cell r="D34">
            <v>1260</v>
          </cell>
        </row>
        <row r="39">
          <cell r="D39">
            <v>65000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H. Satuan"/>
      <sheetName val="Analisa"/>
      <sheetName val="TRIBUN"/>
      <sheetName val="LAP. TENIS"/>
      <sheetName val="Rekap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Analisa"/>
      <sheetName val="B - Norelec"/>
      <sheetName val="RAB ME"/>
      <sheetName val="Bahan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>
        <row r="23">
          <cell r="F23">
            <v>259837.5</v>
          </cell>
        </row>
        <row r="25">
          <cell r="F25">
            <v>299812.5</v>
          </cell>
        </row>
        <row r="76">
          <cell r="F76">
            <v>58500</v>
          </cell>
        </row>
      </sheetData>
      <sheetData sheetId="175"/>
      <sheetData sheetId="176"/>
      <sheetData sheetId="177"/>
      <sheetData sheetId="178"/>
      <sheetData sheetId="179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78">
          <cell r="E78">
            <v>27500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K"/>
      <sheetName val="Upah"/>
      <sheetName val="Bahan"/>
      <sheetName val="hit-bahan"/>
      <sheetName val="ListAlat"/>
      <sheetName val="ANalat"/>
      <sheetName val="BOW"/>
      <sheetName val="BOW 2"/>
      <sheetName val="rekap"/>
      <sheetName val="analis"/>
      <sheetName val="Analisa K"/>
    </sheetNames>
    <sheetDataSet>
      <sheetData sheetId="0" refreshError="1"/>
      <sheetData sheetId="1" refreshError="1">
        <row r="12">
          <cell r="G12">
            <v>28000</v>
          </cell>
        </row>
        <row r="13">
          <cell r="G13">
            <v>16000</v>
          </cell>
        </row>
        <row r="17">
          <cell r="G17">
            <v>25000</v>
          </cell>
        </row>
        <row r="19">
          <cell r="G19">
            <v>16000</v>
          </cell>
        </row>
        <row r="21">
          <cell r="G21">
            <v>17000</v>
          </cell>
        </row>
      </sheetData>
      <sheetData sheetId="2" refreshError="1">
        <row r="29">
          <cell r="G29">
            <v>4350</v>
          </cell>
        </row>
        <row r="31">
          <cell r="G31">
            <v>48500</v>
          </cell>
        </row>
        <row r="50">
          <cell r="G50">
            <v>250000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fer Mc 3"/>
      <sheetName val="Cafer B.UP 3"/>
      <sheetName val="Rkp B. UP"/>
      <sheetName val="Brt Acra Pem Lap."/>
      <sheetName val="No Item 1.2"/>
      <sheetName val="MBLSS "/>
      <sheetName val="Lamp 1.2 B"/>
      <sheetName val="Lamp 1.2 E2"/>
      <sheetName val="Lamp 1.2 E3"/>
      <sheetName val="Lamp 1.2 E4"/>
      <sheetName val="No Item 3.1 (3)"/>
      <sheetName val="Rkp Gal 0-2m"/>
      <sheetName val="Gal Limboto 0-2m"/>
      <sheetName val="No Item 3.1 (4)"/>
      <sheetName val="Rkp Gal 2-4m "/>
      <sheetName val="Gal Kota2-4m"/>
      <sheetName val="Gal Limboto 2 - 4"/>
      <sheetName val="No Item 3.2 (1)"/>
      <sheetName val="Rkp Tim biasa"/>
      <sheetName val="Tim Biasa Lbt"/>
      <sheetName val="Tim Biasa Kt"/>
      <sheetName val="No Item 3.2 "/>
      <sheetName val="Rkp Tim Pilihan"/>
      <sheetName val="Hit.Tim Pilihan"/>
      <sheetName val="No Item 3.3"/>
      <sheetName val="Rkp Pny Bd Jln"/>
      <sheetName val="Hit Peny Lahan"/>
      <sheetName val="No Item 7.1.(3)"/>
      <sheetName val="Rkp Btn K350"/>
      <sheetName val="K350 Lantai"/>
      <sheetName val="No Item 7.1.(5)"/>
      <sheetName val="Rkp Btn K250"/>
      <sheetName val="Beton K250 Lbt1"/>
      <sheetName val="No Item 7.1 (8)"/>
      <sheetName val="Rkp Btn K125 "/>
      <sheetName val="K125 Trotoar"/>
      <sheetName val=" K125 Palt Injak"/>
      <sheetName val="No Item 7.2.(8)"/>
      <sheetName val="Rkp Gelagar Bt 40"/>
      <sheetName val="Hit Gelagar"/>
      <sheetName val="No Item 7.2.(11)"/>
      <sheetName val="Rkp Diafragma"/>
      <sheetName val="Hit Diafragma"/>
      <sheetName val="No Item 7.2.(16)"/>
      <sheetName val="Rkp Pricas"/>
      <sheetName val="Hit Pricas"/>
      <sheetName val="No Item 7.9 "/>
      <sheetName val="Rkp Psgn Batu"/>
      <sheetName val="Hit Pasangan batu"/>
      <sheetName val="No Item 7.11 (6)"/>
      <sheetName val="Rkp Expansion Joint"/>
      <sheetName val="Hit Expsn jn"/>
      <sheetName val="No Item 7.13"/>
      <sheetName val="Rkp Sandaran"/>
      <sheetName val="Hit Sandaran"/>
      <sheetName val="No Item 7.15"/>
      <sheetName val="Rkp Pipa Drainase"/>
      <sheetName val="Hit Pipa Drainase"/>
      <sheetName val="No Item 8.4 ( 5 )"/>
      <sheetName val="Rkp Patok Pengarah"/>
      <sheetName val="Hit Patok pengarah"/>
      <sheetName val="Sheet2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 refreshError="1"/>
      <sheetData sheetId="50" refreshError="1"/>
      <sheetData sheetId="5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JAGA ME"/>
      <sheetName val="POS JAGA ME"/>
      <sheetName val="RUMAH DINAS  90 ME"/>
      <sheetName val="GARASI ME  "/>
      <sheetName val="ASRAMA ME "/>
      <sheetName val="HB"/>
      <sheetName val="ANALISA"/>
      <sheetName val="REKAP Usulan 2004  oe1"/>
      <sheetName val="REKAP Usulan 2004  EE"/>
      <sheetName val="REKAP Usulan 2004 "/>
      <sheetName val="REKAP PAKET I"/>
      <sheetName val="RWT. Inap LAKI"/>
      <sheetName val="RWT. Inap VIP"/>
      <sheetName val="R JAGA"/>
      <sheetName val="REKAP PAKET II"/>
      <sheetName val="PAGAR &amp; P.NAMA"/>
      <sheetName val="RUMAH DINAS 90"/>
      <sheetName val="GARASI"/>
      <sheetName val="DEPO SAMPAH"/>
      <sheetName val="POS JAGA"/>
      <sheetName val="REKAP PAKET III"/>
      <sheetName val="ASRAMA"/>
      <sheetName val="SELASAR"/>
      <sheetName val="TANDON"/>
      <sheetName val="ME TOTAL"/>
      <sheetName val="REKAP PAKET IV"/>
      <sheetName val="INFRASTRUKTUR"/>
      <sheetName val="REKAP PAKET V"/>
      <sheetName val="R. IPAL "/>
      <sheetName val="R. IPAL  (2)"/>
      <sheetName val="DIVI6"/>
      <sheetName val="41,9&amp;36,3"/>
      <sheetName val="Daftar Harga Satuan"/>
      <sheetName val="Notes"/>
      <sheetName val="bahan"/>
      <sheetName val="Upah+bahan"/>
      <sheetName val="41_9_36_3"/>
      <sheetName val="AC"/>
      <sheetName val="Summary"/>
      <sheetName val="RAB ME"/>
      <sheetName val="XLR_NoRangeSheet"/>
      <sheetName val="Faktur "/>
      <sheetName val="Umum"/>
      <sheetName val="RWT__LAKI_ME"/>
      <sheetName val="RWT__Inap_VIP_ME"/>
      <sheetName val="RUMAH_JAGA_ME"/>
      <sheetName val="POS_JAGA_ME"/>
      <sheetName val="RUMAH_DINAS__90_ME"/>
      <sheetName val="GARASI_ME__"/>
      <sheetName val="ASRAMA_ME_"/>
      <sheetName val="REKAP_Usulan_2004__oe1"/>
      <sheetName val="REKAP_Usulan_2004__EE"/>
      <sheetName val="REKAP_Usulan_2004_"/>
      <sheetName val="REKAP_PAKET_I"/>
      <sheetName val="RWT__Inap_LAKI"/>
      <sheetName val="RWT__Inap_VIP"/>
      <sheetName val="R_JAGA"/>
      <sheetName val="REKAP_PAKET_II"/>
      <sheetName val="PAGAR_&amp;_P_NAMA"/>
      <sheetName val="RUMAH_DINAS_90"/>
      <sheetName val="DEPO_SAMPAH"/>
      <sheetName val="POS_JAGA"/>
      <sheetName val="REKAP_PAKET_III"/>
      <sheetName val="ME_TOTAL"/>
      <sheetName val="REKAP_PAKET_IV"/>
      <sheetName val="REKAP_PAKET_V"/>
      <sheetName val="R__IPAL_"/>
      <sheetName val="R__IPAL__(2)"/>
      <sheetName val="Rekap Anl"/>
      <sheetName val="UNIT PRICE"/>
      <sheetName val="Harga"/>
      <sheetName val="ANALISA GRS TENGAH"/>
      <sheetName val="lap-bulan"/>
      <sheetName val="SUM"/>
      <sheetName val="FORMA2A2"/>
      <sheetName val="FORMB2"/>
      <sheetName val="harsat"/>
      <sheetName val="H.Satuan"/>
      <sheetName val="Analis Kusen 1 ESKALASI"/>
      <sheetName val="Cover"/>
      <sheetName val="ESCON"/>
      <sheetName val="ANL SNI"/>
      <sheetName val="Daf. No. - 4.2"/>
      <sheetName val="Harga Bahan &amp; Upah"/>
      <sheetName val="daftar harga dan upah"/>
      <sheetName val="ANALISA HARGA SATUAN"/>
      <sheetName val="BQ"/>
      <sheetName val="Upah"/>
      <sheetName val="Metod TWR"/>
      <sheetName val="Elektrikal"/>
      <sheetName val="REKAP"/>
      <sheetName val="RE-BAR"/>
      <sheetName val="A.HARSAT ARS"/>
      <sheetName val="HARSAT-U-4"/>
      <sheetName val="COV"/>
      <sheetName val="LM1"/>
      <sheetName val="Bhn.Ars"/>
      <sheetName val="A-Str"/>
      <sheetName val="RWT__LAKI_ME1"/>
      <sheetName val="RWT__Inap_VIP_ME1"/>
      <sheetName val="RUMAH_JAGA_ME1"/>
      <sheetName val="POS_JAGA_ME1"/>
      <sheetName val="RUMAH_DINAS__90_ME1"/>
      <sheetName val="GARASI_ME__1"/>
      <sheetName val="ASRAMA_ME_1"/>
      <sheetName val="REKAP_Usulan_2004__oe11"/>
      <sheetName val="REKAP_Usulan_2004__EE1"/>
      <sheetName val="REKAP_Usulan_2004_1"/>
      <sheetName val="REKAP_PAKET_I1"/>
      <sheetName val="RWT__Inap_LAKI1"/>
      <sheetName val="RWT__Inap_VIP1"/>
      <sheetName val="R_JAGA1"/>
      <sheetName val="REKAP_PAKET_II1"/>
      <sheetName val="PAGAR_&amp;_P_NAMA1"/>
      <sheetName val="RUMAH_DINAS_901"/>
      <sheetName val="DEPO_SAMPAH1"/>
      <sheetName val="POS_JAGA1"/>
      <sheetName val="REKAP_PAKET_III1"/>
      <sheetName val="ME_TOTAL1"/>
      <sheetName val="REKAP_PAKET_IV1"/>
      <sheetName val="REKAP_PAKET_V1"/>
      <sheetName val="R__IPAL_1"/>
      <sheetName val="R__IPAL__(2)1"/>
      <sheetName val="TS (2)"/>
      <sheetName val="Sheet1"/>
      <sheetName val="U&amp;B"/>
      <sheetName val="NAMES"/>
      <sheetName val="bahan "/>
      <sheetName val="Rekap Prelim"/>
      <sheetName val="sort"/>
      <sheetName val="HARGA MATERIAL"/>
      <sheetName val="AHSP'05"/>
      <sheetName val="DIV.2"/>
      <sheetName val="HB "/>
      <sheetName val="Material"/>
      <sheetName val="Harga Dasar"/>
      <sheetName val="RAB Temiling "/>
      <sheetName val="analisa nya"/>
      <sheetName val="HARGA SATUAN"/>
      <sheetName val="Uph+bahan"/>
      <sheetName val="LINK-MAST. BASIC PRICE"/>
      <sheetName val="#REF!"/>
      <sheetName val="Rekapitulasi"/>
      <sheetName val="rekap (2)"/>
      <sheetName val="Harian"/>
      <sheetName val="total"/>
      <sheetName val="surat"/>
      <sheetName val="KURVA_100%"/>
      <sheetName val="HRG ALT PU"/>
      <sheetName val="Bahan&amp; upah"/>
      <sheetName val="HARGA SAT"/>
      <sheetName val="BHN"/>
      <sheetName val="labor1"/>
      <sheetName val="uphbhn"/>
      <sheetName val="RekapBOQ"/>
      <sheetName val="Sheet2"/>
      <sheetName val="RAB"/>
      <sheetName val="Cost D250"/>
      <sheetName val="PU Set"/>
      <sheetName val="Pipe"/>
      <sheetName val="alat"/>
      <sheetName val="anal_hs"/>
      <sheetName val="info"/>
      <sheetName val="Isolasi Luar Dalam"/>
      <sheetName val="Isolasi Luar"/>
      <sheetName val="Analisa STR"/>
      <sheetName val="Input"/>
      <sheetName val="Unit Rate"/>
      <sheetName val="A"/>
      <sheetName val="DRUP (ASLI)"/>
      <sheetName val="DATA1"/>
      <sheetName val="STR(CANCEL)"/>
      <sheetName val="Electrical"/>
      <sheetName val="Plmbg "/>
      <sheetName val="B_6"/>
      <sheetName val="D_ANALISA"/>
      <sheetName val="UPAH DAN BAHAN@"/>
      <sheetName val="AnSipil"/>
      <sheetName val="Rincian"/>
      <sheetName val="#REF"/>
      <sheetName val="HSPK"/>
      <sheetName val="RAP"/>
      <sheetName val="MAP"/>
      <sheetName val="Upah dan Bahan "/>
      <sheetName val="Uraian Teknis"/>
      <sheetName val="Rate"/>
      <sheetName val="Pricing"/>
      <sheetName val="Analisa Bangun "/>
      <sheetName val="Koef"/>
      <sheetName val="Analisa rata"/>
      <sheetName val="112-885"/>
      <sheetName val="HRG BHN"/>
      <sheetName val="div3"/>
      <sheetName val="PK-PPK Elektrikal"/>
      <sheetName val="Analisa 2"/>
      <sheetName val="hardas"/>
      <sheetName val="REQDELTA"/>
      <sheetName val="own"/>
      <sheetName val="SITE-UTL"/>
      <sheetName val="RAB.SEKRETARIAT (1)"/>
      <sheetName val="Asumsi"/>
      <sheetName val="Terbilang"/>
      <sheetName val="VAC BDWN"/>
      <sheetName val="hrg_sat"/>
      <sheetName val="L_Mechanical"/>
      <sheetName val="L-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8">
          <cell r="E78">
            <v>39000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.618 M"/>
      <sheetName val="K.522"/>
      <sheetName val="K.514 Vb"/>
      <sheetName val="K.311TP"/>
      <sheetName val="K.016"/>
      <sheetName val="K.012"/>
      <sheetName val="E.010"/>
      <sheetName val="E.080"/>
      <sheetName val="E.082"/>
      <sheetName val="E.084"/>
      <sheetName val="E.154"/>
      <sheetName val="E.182"/>
      <sheetName val="E.221"/>
      <sheetName val="Sheet2"/>
      <sheetName val="Sheet3"/>
      <sheetName val="E.003"/>
      <sheetName val="K.522 Vb"/>
      <sheetName val="SIMBOL"/>
      <sheetName val="K.035"/>
      <sheetName val="K.017"/>
      <sheetName val="K.026"/>
      <sheetName val="K.422"/>
      <sheetName val="E.001-G"/>
      <sheetName val="DADH"/>
      <sheetName val="K.128"/>
      <sheetName val="K.040"/>
      <sheetName val="K.321 G"/>
      <sheetName val="E.001"/>
      <sheetName val="E.052"/>
      <sheetName val="E.212"/>
      <sheetName val="E.040"/>
      <sheetName val="E.081"/>
      <sheetName val="K.020"/>
      <sheetName val="E.155"/>
      <sheetName val="K.705"/>
      <sheetName val="K.224"/>
      <sheetName val="K.514"/>
      <sheetName val="K.618"/>
      <sheetName val="K.210"/>
      <sheetName val="K.211"/>
      <sheetName val="K.810"/>
      <sheetName val="K.638"/>
      <sheetName val="K.225"/>
      <sheetName val="K.139"/>
      <sheetName val="K.121"/>
      <sheetName val="K.112"/>
      <sheetName val="K.720"/>
      <sheetName val="K.528"/>
      <sheetName val="K.855"/>
      <sheetName val="K.520"/>
      <sheetName val="K.641"/>
      <sheetName val="K.110"/>
      <sheetName val="K.424"/>
      <sheetName val="K.410"/>
      <sheetName val="K.013"/>
      <sheetName val="K.636"/>
      <sheetName val="K.815 GL"/>
      <sheetName val="K.311"/>
      <sheetName val="K.710"/>
      <sheetName val="K.715"/>
      <sheetName val="K.010"/>
      <sheetName val="K.011"/>
      <sheetName val="K.014"/>
      <sheetName val="K.018"/>
      <sheetName val="K.023"/>
      <sheetName val="K.024"/>
      <sheetName val="K.025"/>
      <sheetName val="K.111"/>
      <sheetName val="K.113"/>
      <sheetName val="K.725"/>
      <sheetName val="K.114"/>
      <sheetName val="K.115"/>
      <sheetName val="K.116"/>
      <sheetName val="K.117"/>
      <sheetName val="K.122"/>
      <sheetName val="K.123"/>
      <sheetName val="K.124"/>
      <sheetName val="K.125"/>
      <sheetName val="K.126"/>
      <sheetName val="K.127"/>
      <sheetName val="K.131"/>
      <sheetName val="K.132"/>
      <sheetName val="K.140"/>
      <sheetName val="K.151"/>
      <sheetName val="K.220"/>
      <sheetName val="K.221"/>
      <sheetName val="K.310"/>
      <sheetName val="K.320"/>
      <sheetName val="K.321"/>
      <sheetName val="K.341"/>
      <sheetName val="K.342"/>
      <sheetName val="K.410 TP"/>
      <sheetName val="K.411"/>
      <sheetName val="K.421"/>
      <sheetName val="K.420"/>
      <sheetName val="K.423"/>
      <sheetName val="K.510"/>
      <sheetName val="K.728"/>
      <sheetName val="K.511"/>
      <sheetName val="K.513"/>
      <sheetName val="K.512"/>
      <sheetName val="K.515"/>
      <sheetName val="K.516"/>
      <sheetName val="K.521"/>
      <sheetName val="K.523"/>
      <sheetName val="K.610"/>
      <sheetName val="K.611"/>
      <sheetName val="K.612"/>
      <sheetName val="K.230"/>
      <sheetName val="K.231"/>
      <sheetName val="K.232"/>
      <sheetName val="K.613"/>
      <sheetName val="K.614"/>
      <sheetName val="K.615"/>
      <sheetName val="K.626"/>
      <sheetName val="K.722"/>
      <sheetName val="K.726"/>
      <sheetName val="K.727"/>
      <sheetName val="K.729"/>
      <sheetName val="K.730"/>
      <sheetName val="K.860"/>
      <sheetName val="K.865"/>
      <sheetName val="K.870"/>
      <sheetName val="K.875"/>
      <sheetName val="K.877"/>
      <sheetName val="K.880"/>
      <sheetName val="K.885"/>
      <sheetName val="K.310 TP"/>
      <sheetName val="K.617"/>
      <sheetName val="K.616"/>
      <sheetName val="K.815"/>
      <sheetName val="K.026 M"/>
      <sheetName val="K.528 M"/>
      <sheetName val="K.326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13"/>
      <sheetName val="E.211"/>
      <sheetName val="E.192"/>
      <sheetName val="E.191"/>
      <sheetName val="E.172"/>
      <sheetName val="E.157"/>
      <sheetName val="E.156"/>
      <sheetName val="E.153"/>
      <sheetName val="E.152"/>
      <sheetName val="E.130"/>
      <sheetName val="E.089"/>
      <sheetName val="E.088"/>
      <sheetName val="E.087"/>
      <sheetName val="E.083"/>
      <sheetName val="E.053"/>
      <sheetName val="E.051"/>
      <sheetName val="E.033"/>
      <sheetName val="E.032"/>
      <sheetName val="E.031"/>
      <sheetName val="E.020"/>
      <sheetName val="E.010-G"/>
      <sheetName val="K.211-G"/>
      <sheetName val="BOW"/>
      <sheetName val="HSBU"/>
      <sheetName val="ANALIS-GALIAN MEKANIS"/>
      <sheetName val="HARGA ANALIS E"/>
      <sheetName val="HARGA ANALIS K 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25">
          <cell r="E25">
            <v>190575</v>
          </cell>
        </row>
        <row r="50">
          <cell r="E50">
            <v>646250</v>
          </cell>
        </row>
      </sheetData>
      <sheetData sheetId="169" refreshError="1"/>
      <sheetData sheetId="170" refreshError="1"/>
      <sheetData sheetId="171" refreshError="1"/>
      <sheetData sheetId="172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W"/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03"/>
      <sheetName val="E.001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0"/>
      <sheetName val="K.516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 TP"/>
      <sheetName val="K.411"/>
      <sheetName val="K.410 TP"/>
      <sheetName val="K.410"/>
      <sheetName val="K.342"/>
      <sheetName val="K.341"/>
      <sheetName val="K.321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4"/>
      <sheetName val="K.221"/>
      <sheetName val="K.220"/>
      <sheetName val="K.211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DADH"/>
      <sheetName val="HSBU-2004"/>
      <sheetName val="ANALIS-GALIAN MEKANIS"/>
      <sheetName val="ANALIS-HARGA-BAPPEDA"/>
      <sheetName val="HARGA-K"/>
      <sheetName val="SIMB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>
        <row r="14">
          <cell r="E14">
            <v>25567.5</v>
          </cell>
        </row>
        <row r="28">
          <cell r="E28">
            <v>39000</v>
          </cell>
        </row>
        <row r="33">
          <cell r="E33">
            <v>3984.75</v>
          </cell>
        </row>
        <row r="36">
          <cell r="E36">
            <v>1050</v>
          </cell>
        </row>
      </sheetData>
      <sheetData sheetId="169"/>
      <sheetData sheetId="170"/>
      <sheetData sheetId="171"/>
      <sheetData sheetId="172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403"/>
      <sheetName val="E.402"/>
      <sheetName val="E.401"/>
      <sheetName val="E.351"/>
      <sheetName val="E.351a"/>
      <sheetName val="E.342"/>
      <sheetName val="E.341"/>
      <sheetName val="E.311"/>
      <sheetName val="E.301"/>
      <sheetName val="E.253"/>
      <sheetName val="E.252"/>
      <sheetName val="E.251"/>
      <sheetName val="E.232"/>
      <sheetName val="E.231"/>
      <sheetName val="E.226"/>
      <sheetName val="E.225"/>
      <sheetName val="E.224"/>
      <sheetName val="E.223"/>
      <sheetName val="E.222"/>
      <sheetName val="E.221"/>
      <sheetName val="E.213"/>
      <sheetName val="E.212"/>
      <sheetName val="E.211"/>
      <sheetName val="E.192"/>
      <sheetName val="E.191"/>
      <sheetName val="E.182"/>
      <sheetName val="E.172"/>
      <sheetName val="E.157"/>
      <sheetName val="E.156"/>
      <sheetName val="E.155"/>
      <sheetName val="E.154"/>
      <sheetName val="E.153"/>
      <sheetName val="E.152"/>
      <sheetName val="E.130"/>
      <sheetName val="E.089"/>
      <sheetName val="E.088"/>
      <sheetName val="E.087"/>
      <sheetName val="E.084"/>
      <sheetName val="E.083"/>
      <sheetName val="E.082"/>
      <sheetName val="E.081"/>
      <sheetName val="E.080"/>
      <sheetName val="E.053"/>
      <sheetName val="E.052"/>
      <sheetName val="E.051"/>
      <sheetName val="E.040"/>
      <sheetName val="E.033"/>
      <sheetName val="E.032"/>
      <sheetName val="E.031"/>
      <sheetName val="E.020"/>
      <sheetName val="E.010"/>
      <sheetName val="E.010-G"/>
      <sheetName val="E.003"/>
      <sheetName val="E.001"/>
      <sheetName val="E.001-G"/>
      <sheetName val="K.885"/>
      <sheetName val="K.880"/>
      <sheetName val="K.877"/>
      <sheetName val="K.875"/>
      <sheetName val="K.870"/>
      <sheetName val="K.865"/>
      <sheetName val="K.860"/>
      <sheetName val="K.855"/>
      <sheetName val="K.815 GL"/>
      <sheetName val="K.815"/>
      <sheetName val="K.810"/>
      <sheetName val="K.730"/>
      <sheetName val="K.729"/>
      <sheetName val="K.728"/>
      <sheetName val="K.727"/>
      <sheetName val="K.726"/>
      <sheetName val="K.725"/>
      <sheetName val="K.722"/>
      <sheetName val="K.720"/>
      <sheetName val="K.715"/>
      <sheetName val="K.710"/>
      <sheetName val="K.705"/>
      <sheetName val="K.641"/>
      <sheetName val="K.638"/>
      <sheetName val="K.636"/>
      <sheetName val="K.626"/>
      <sheetName val="K.618"/>
      <sheetName val="K.618 M"/>
      <sheetName val="K.617"/>
      <sheetName val="K.616"/>
      <sheetName val="K.615"/>
      <sheetName val="K.614"/>
      <sheetName val="K.613"/>
      <sheetName val="K.612"/>
      <sheetName val="K.611"/>
      <sheetName val="K.610"/>
      <sheetName val="K.528"/>
      <sheetName val="K.528 M"/>
      <sheetName val="K.523"/>
      <sheetName val="K.522 Vb"/>
      <sheetName val="K.522"/>
      <sheetName val="K.521"/>
      <sheetName val="K.521 M"/>
      <sheetName val="K.520"/>
      <sheetName val="K.516"/>
      <sheetName val="K.516 md"/>
      <sheetName val="K.515"/>
      <sheetName val="K.514 Vb"/>
      <sheetName val="K.514"/>
      <sheetName val="K.513"/>
      <sheetName val="K.512"/>
      <sheetName val="K.511"/>
      <sheetName val="K.510"/>
      <sheetName val="K.424"/>
      <sheetName val="K.423"/>
      <sheetName val="K.422"/>
      <sheetName val="K.421"/>
      <sheetName val="K.420"/>
      <sheetName val="K.411"/>
      <sheetName val="K.410 TP"/>
      <sheetName val="K.410"/>
      <sheetName val="K.342"/>
      <sheetName val="K.341"/>
      <sheetName val="K.326"/>
      <sheetName val="K.321"/>
      <sheetName val="K.321 G"/>
      <sheetName val="K.320"/>
      <sheetName val="K.311TP"/>
      <sheetName val="K.311"/>
      <sheetName val="K.310 TP"/>
      <sheetName val="K.310"/>
      <sheetName val="K.232"/>
      <sheetName val="K.231"/>
      <sheetName val="K.230"/>
      <sheetName val="K.225"/>
      <sheetName val="K.225 tm"/>
      <sheetName val="K.224"/>
      <sheetName val="K.221"/>
      <sheetName val="K.220"/>
      <sheetName val="K.211"/>
      <sheetName val="K.211-G"/>
      <sheetName val="K.210"/>
      <sheetName val="K.151"/>
      <sheetName val="K.140"/>
      <sheetName val="K.139"/>
      <sheetName val="K.132"/>
      <sheetName val="K.131"/>
      <sheetName val="K.128"/>
      <sheetName val="K.127"/>
      <sheetName val="K.126"/>
      <sheetName val="K.125"/>
      <sheetName val="K.124"/>
      <sheetName val="K.123"/>
      <sheetName val="K.122"/>
      <sheetName val="K.121"/>
      <sheetName val="K.117"/>
      <sheetName val="K.116"/>
      <sheetName val="K.115"/>
      <sheetName val="K.114"/>
      <sheetName val="K.113"/>
      <sheetName val="K.112"/>
      <sheetName val="K.111"/>
      <sheetName val="K.110"/>
      <sheetName val="K.040"/>
      <sheetName val="K.035"/>
      <sheetName val="K.026 M"/>
      <sheetName val="K.026"/>
      <sheetName val="K.025"/>
      <sheetName val="K.024"/>
      <sheetName val="K.023"/>
      <sheetName val="K.020"/>
      <sheetName val="K.018"/>
      <sheetName val="K.017"/>
      <sheetName val="K.016"/>
      <sheetName val="K.014"/>
      <sheetName val="K.013"/>
      <sheetName val="K.012"/>
      <sheetName val="K.011"/>
      <sheetName val="K.010"/>
      <sheetName val="BOW"/>
      <sheetName val="HSBU"/>
      <sheetName val="SIMBOL"/>
      <sheetName val="DADH"/>
      <sheetName val="ANALIS-GALIAN MEKANIS"/>
      <sheetName val="ANALIS-GALIAN MEKANIS (2)"/>
      <sheetName val="ANALIS-GALIAN MEKANIS (3)"/>
      <sheetName val="HARGA ANALIS E"/>
      <sheetName val="HARGA ANALIS 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44">
          <cell r="F44">
            <v>14161.903125000001</v>
          </cell>
        </row>
        <row r="67">
          <cell r="F67">
            <v>7000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GALIAN MEKANIS"/>
      <sheetName val="E.341"/>
      <sheetName val="E.252"/>
      <sheetName val="E.089"/>
      <sheetName val="K.810"/>
      <sheetName val="K.224"/>
      <sheetName val="K.123"/>
      <sheetName val="RAB"/>
      <sheetName val="BAHAN"/>
      <sheetName val="harga nego"/>
      <sheetName val="nego "/>
      <sheetName val="DAFTAR-ALAT"/>
      <sheetName val="hsbu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56">
          <cell r="F56">
            <v>10000</v>
          </cell>
        </row>
        <row r="57">
          <cell r="F57">
            <v>7500</v>
          </cell>
        </row>
      </sheetData>
      <sheetData sheetId="13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224 (2)"/>
      <sheetName val="K.311TPcco"/>
      <sheetName val="RAB cco"/>
      <sheetName val="K.311TPperubahan"/>
      <sheetName val="RAB-P. perubahan"/>
      <sheetName val="E.341"/>
      <sheetName val="E.221"/>
      <sheetName val="E.212"/>
      <sheetName val="E.182"/>
      <sheetName val="E.088"/>
      <sheetName val="E.084"/>
      <sheetName val="E.082"/>
      <sheetName val="E.080"/>
      <sheetName val="E.052"/>
      <sheetName val="E.010"/>
      <sheetName val="E.001"/>
      <sheetName val="K.810"/>
      <sheetName val="K.515"/>
      <sheetName val="K.515 M"/>
      <sheetName val="K.514"/>
      <sheetName val="K.311TP"/>
      <sheetName val="K.310 TP"/>
      <sheetName val="K.224"/>
      <sheetName val="K.013"/>
      <sheetName val="K.012"/>
      <sheetName val="BOW"/>
      <sheetName val="HSBU"/>
      <sheetName val="SIMBOL"/>
      <sheetName val="DADH"/>
      <sheetName val="RAB-Pamingg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>
        <row r="62">
          <cell r="F62">
            <v>2030000</v>
          </cell>
        </row>
        <row r="63">
          <cell r="F63">
            <v>2250000</v>
          </cell>
        </row>
        <row r="66">
          <cell r="F66">
            <v>2250000</v>
          </cell>
        </row>
      </sheetData>
      <sheetData sheetId="27" refreshError="1"/>
      <sheetData sheetId="28"/>
      <sheetData sheetId="29"/>
      <sheetData sheetId="30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"/>
      <sheetName val="rekap"/>
      <sheetName val="hitungan jalan"/>
      <sheetName val="rab "/>
    </sheetNames>
    <sheetDataSet>
      <sheetData sheetId="0">
        <row r="15">
          <cell r="H15">
            <v>112200</v>
          </cell>
        </row>
        <row r="16">
          <cell r="H16">
            <v>145200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(23)"/>
      <sheetName val="t1 (22)"/>
      <sheetName val="t1 (21)"/>
      <sheetName val="t1 (20)"/>
      <sheetName val="t1 (19)"/>
      <sheetName val="t1 (18)"/>
      <sheetName val="t1 (17)"/>
      <sheetName val="t1 (16)"/>
      <sheetName val="t1 (15)"/>
      <sheetName val="t1 (14)"/>
      <sheetName val="t1 (13)"/>
      <sheetName val="t1 (12)"/>
      <sheetName val="t1 (11)"/>
      <sheetName val="t1 (10)"/>
      <sheetName val="t1 (9)"/>
      <sheetName val="t1 (8)"/>
      <sheetName val="t1 (7)"/>
      <sheetName val="t1 (6)"/>
      <sheetName val="t1 (5)"/>
      <sheetName val="t1 (4)"/>
      <sheetName val="t1 (3)"/>
      <sheetName val="t1 (2)"/>
      <sheetName val="t1"/>
      <sheetName val="Terbil"/>
      <sheetName val="BreakWater"/>
      <sheetName val="RAB&amp;REKAP"/>
      <sheetName val="anal_GPR"/>
      <sheetName val="RAB (4)"/>
      <sheetName val="RAB (3)"/>
      <sheetName val="LAIN"/>
      <sheetName val="Supl_K"/>
      <sheetName val="K012"/>
      <sheetName val="K013"/>
      <sheetName val="K016"/>
      <sheetName val="K017"/>
      <sheetName val="K018"/>
      <sheetName val="K026"/>
      <sheetName val="K040"/>
      <sheetName val="K017 (2)"/>
      <sheetName val="K110"/>
      <sheetName val="K112"/>
      <sheetName val="K114"/>
      <sheetName val="K115"/>
      <sheetName val="K116"/>
      <sheetName val="K117"/>
      <sheetName val="K128"/>
      <sheetName val="K139"/>
      <sheetName val="K210"/>
      <sheetName val="K220"/>
      <sheetName val="K221"/>
      <sheetName val="K224"/>
      <sheetName val="K230"/>
      <sheetName val="K232"/>
      <sheetName val="K310"/>
      <sheetName val="K311"/>
      <sheetName val="K342"/>
      <sheetName val="K410"/>
      <sheetName val="K510"/>
      <sheetName val="K512"/>
      <sheetName val="K513"/>
      <sheetName val="K514"/>
      <sheetName val="K515"/>
      <sheetName val="K516"/>
      <sheetName val="K523"/>
      <sheetName val="K528"/>
      <sheetName val="K520"/>
      <sheetName val="K521"/>
      <sheetName val="K618"/>
      <sheetName val="K711"/>
      <sheetName val="K724"/>
      <sheetName val="K725"/>
      <sheetName val="K7312"/>
      <sheetName val="Sheet2"/>
      <sheetName val="K810"/>
      <sheetName val="K815"/>
      <sheetName val="HRG_PRINT"/>
      <sheetName val="HRG_NO_PRINT"/>
      <sheetName val="ALAT"/>
      <sheetName val="TABEL"/>
      <sheetName val="CRF"/>
      <sheetName val="BLANKOAN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2">
          <cell r="A2" t="str">
            <v>E 001</v>
          </cell>
          <cell r="B2" t="str">
            <v>Bulldozer 115 HP</v>
          </cell>
          <cell r="C2" t="str">
            <v>Jam</v>
          </cell>
          <cell r="D2">
            <v>220076</v>
          </cell>
          <cell r="E2">
            <v>115</v>
          </cell>
          <cell r="F2" t="str">
            <v>HP</v>
          </cell>
          <cell r="L2" t="str">
            <v>Bengkulu</v>
          </cell>
        </row>
        <row r="3">
          <cell r="A3" t="str">
            <v>E 003</v>
          </cell>
          <cell r="B3" t="str">
            <v>Bulldozer 65 HP</v>
          </cell>
          <cell r="C3" t="str">
            <v>Jam</v>
          </cell>
          <cell r="D3">
            <v>175717</v>
          </cell>
          <cell r="E3">
            <v>65</v>
          </cell>
          <cell r="F3" t="str">
            <v>HP</v>
          </cell>
        </row>
        <row r="4">
          <cell r="A4" t="str">
            <v>E 010</v>
          </cell>
          <cell r="B4" t="str">
            <v>Motor Grader 115 HP</v>
          </cell>
          <cell r="C4" t="str">
            <v>Jam</v>
          </cell>
          <cell r="D4">
            <v>201193</v>
          </cell>
          <cell r="E4">
            <v>115</v>
          </cell>
          <cell r="F4" t="str">
            <v>HP</v>
          </cell>
        </row>
        <row r="5">
          <cell r="A5" t="str">
            <v>E 020</v>
          </cell>
          <cell r="B5" t="str">
            <v>Hydraulic Excavator 1,3 m3 90 HP</v>
          </cell>
          <cell r="C5" t="str">
            <v>Jam</v>
          </cell>
          <cell r="D5">
            <v>226847</v>
          </cell>
          <cell r="E5">
            <v>90</v>
          </cell>
          <cell r="F5" t="str">
            <v>HP</v>
          </cell>
        </row>
        <row r="6">
          <cell r="A6" t="str">
            <v>E 031</v>
          </cell>
          <cell r="B6" t="str">
            <v>Crusher 30 t/h 140 HP</v>
          </cell>
          <cell r="C6" t="str">
            <v>Jam</v>
          </cell>
          <cell r="D6">
            <v>358451</v>
          </cell>
          <cell r="E6">
            <v>140</v>
          </cell>
          <cell r="F6" t="str">
            <v>HP</v>
          </cell>
        </row>
        <row r="7">
          <cell r="A7" t="str">
            <v>E 032</v>
          </cell>
          <cell r="B7" t="str">
            <v>Crusher 20 t/h 95 HP</v>
          </cell>
          <cell r="C7" t="str">
            <v>Jam</v>
          </cell>
          <cell r="D7">
            <v>230414</v>
          </cell>
          <cell r="E7">
            <v>95</v>
          </cell>
          <cell r="F7" t="str">
            <v>HP</v>
          </cell>
        </row>
        <row r="8">
          <cell r="A8" t="str">
            <v>E 033</v>
          </cell>
          <cell r="B8" t="str">
            <v>Crusher 10 t/h 15 HP</v>
          </cell>
          <cell r="C8" t="str">
            <v>Jam</v>
          </cell>
          <cell r="D8">
            <v>103447</v>
          </cell>
          <cell r="E8">
            <v>15</v>
          </cell>
          <cell r="F8" t="str">
            <v>HP</v>
          </cell>
          <cell r="L8" t="str">
            <v>21 Maret 2007</v>
          </cell>
        </row>
        <row r="9">
          <cell r="A9" t="str">
            <v>E 040</v>
          </cell>
          <cell r="B9" t="str">
            <v>Screening Plant 80 HP</v>
          </cell>
          <cell r="C9" t="str">
            <v>Jam</v>
          </cell>
          <cell r="D9">
            <v>152133</v>
          </cell>
          <cell r="E9">
            <v>80</v>
          </cell>
          <cell r="F9" t="str">
            <v>HP</v>
          </cell>
        </row>
        <row r="10">
          <cell r="A10" t="str">
            <v>E 051</v>
          </cell>
          <cell r="B10" t="str">
            <v>Loader Tracked 135 HP</v>
          </cell>
          <cell r="C10" t="str">
            <v>Jam</v>
          </cell>
          <cell r="D10">
            <v>273349</v>
          </cell>
          <cell r="E10">
            <v>135</v>
          </cell>
          <cell r="F10" t="str">
            <v>HP</v>
          </cell>
        </row>
        <row r="11">
          <cell r="A11" t="str">
            <v>E 052</v>
          </cell>
          <cell r="B11" t="str">
            <v>Loader Wheeled 115 HP</v>
          </cell>
          <cell r="C11" t="str">
            <v>Jam</v>
          </cell>
          <cell r="D11">
            <v>250031</v>
          </cell>
          <cell r="E11">
            <v>115</v>
          </cell>
          <cell r="F11" t="str">
            <v>HP</v>
          </cell>
        </row>
        <row r="12">
          <cell r="A12" t="str">
            <v>E 053</v>
          </cell>
          <cell r="B12" t="str">
            <v>Tractor Wheeled 60 HP</v>
          </cell>
          <cell r="C12" t="str">
            <v>Jam</v>
          </cell>
          <cell r="D12">
            <v>84641</v>
          </cell>
          <cell r="E12">
            <v>60</v>
          </cell>
          <cell r="F12" t="str">
            <v>HP</v>
          </cell>
        </row>
        <row r="13">
          <cell r="A13" t="str">
            <v>E 080</v>
          </cell>
          <cell r="B13" t="str">
            <v>Roller 3 Wheel 8-10 ton 51 HP</v>
          </cell>
          <cell r="C13" t="str">
            <v>Jam</v>
          </cell>
          <cell r="D13">
            <v>114749</v>
          </cell>
          <cell r="E13">
            <v>51</v>
          </cell>
          <cell r="F13" t="str">
            <v>HP</v>
          </cell>
        </row>
        <row r="14">
          <cell r="A14" t="str">
            <v>E 081</v>
          </cell>
          <cell r="B14" t="str">
            <v>Tandem Roller 6-10 ton 40 HP</v>
          </cell>
          <cell r="C14" t="str">
            <v>Jam</v>
          </cell>
          <cell r="D14">
            <v>164961</v>
          </cell>
          <cell r="E14">
            <v>40</v>
          </cell>
          <cell r="F14" t="str">
            <v>HP</v>
          </cell>
        </row>
        <row r="15">
          <cell r="A15" t="str">
            <v>E 082</v>
          </cell>
          <cell r="B15" t="str">
            <v>Self Vibrator Roller 10 ton 35 HP</v>
          </cell>
          <cell r="C15" t="str">
            <v>Jam</v>
          </cell>
          <cell r="D15">
            <v>172030</v>
          </cell>
          <cell r="E15">
            <v>35</v>
          </cell>
          <cell r="F15" t="str">
            <v>HP</v>
          </cell>
        </row>
        <row r="16">
          <cell r="A16" t="str">
            <v>E 083</v>
          </cell>
          <cell r="B16" t="str">
            <v>Towed Vibrator Roller 2-3 ton 6 HP</v>
          </cell>
          <cell r="C16" t="str">
            <v>Jam</v>
          </cell>
          <cell r="D16">
            <v>67861</v>
          </cell>
          <cell r="E16">
            <v>6</v>
          </cell>
          <cell r="F16" t="str">
            <v>HP</v>
          </cell>
        </row>
        <row r="17">
          <cell r="A17" t="str">
            <v>E 084</v>
          </cell>
          <cell r="B17" t="str">
            <v>Pneumatic Roller 8-15 ton 95 HP</v>
          </cell>
          <cell r="C17" t="str">
            <v>Jam</v>
          </cell>
          <cell r="D17">
            <v>172587</v>
          </cell>
          <cell r="E17">
            <v>95</v>
          </cell>
          <cell r="F17" t="str">
            <v>HP</v>
          </cell>
        </row>
        <row r="18">
          <cell r="A18" t="str">
            <v>E 087</v>
          </cell>
          <cell r="B18" t="str">
            <v>Vibrator Roller 600 Kg 7 HP</v>
          </cell>
          <cell r="C18" t="str">
            <v>Jam</v>
          </cell>
          <cell r="D18">
            <v>37405</v>
          </cell>
          <cell r="E18">
            <v>7</v>
          </cell>
          <cell r="F18" t="str">
            <v>HP</v>
          </cell>
        </row>
        <row r="19">
          <cell r="A19" t="str">
            <v>E 088</v>
          </cell>
          <cell r="B19" t="str">
            <v>Plate Vibrator Tamper 4 HP</v>
          </cell>
          <cell r="C19" t="str">
            <v>Jam</v>
          </cell>
          <cell r="D19">
            <v>10452</v>
          </cell>
          <cell r="E19">
            <v>4</v>
          </cell>
          <cell r="F19" t="str">
            <v>HP</v>
          </cell>
        </row>
        <row r="20">
          <cell r="A20" t="str">
            <v>E 089</v>
          </cell>
          <cell r="B20" t="str">
            <v>Concrete Vibrator 4 HP</v>
          </cell>
          <cell r="C20" t="str">
            <v>Jam</v>
          </cell>
          <cell r="D20">
            <v>11768</v>
          </cell>
          <cell r="E20">
            <v>4</v>
          </cell>
          <cell r="F20" t="str">
            <v>HP</v>
          </cell>
        </row>
        <row r="21">
          <cell r="A21" t="str">
            <v>E 130</v>
          </cell>
          <cell r="B21" t="str">
            <v>Chip Spreader 1 HP</v>
          </cell>
          <cell r="C21" t="str">
            <v>Jam</v>
          </cell>
          <cell r="D21">
            <v>22500</v>
          </cell>
          <cell r="E21">
            <v>1</v>
          </cell>
          <cell r="F21" t="str">
            <v>HP</v>
          </cell>
        </row>
        <row r="22">
          <cell r="A22" t="str">
            <v>E 152</v>
          </cell>
          <cell r="B22" t="str">
            <v>Sprayer, Selfpropelled 38 HP</v>
          </cell>
          <cell r="C22" t="str">
            <v>Jam</v>
          </cell>
          <cell r="D22">
            <v>67594</v>
          </cell>
          <cell r="E22">
            <v>38</v>
          </cell>
          <cell r="F22" t="str">
            <v>HP</v>
          </cell>
        </row>
        <row r="23">
          <cell r="A23" t="str">
            <v>E 153</v>
          </cell>
          <cell r="B23" t="str">
            <v>Asphalt Sprayer Towed 350 L 7 HP</v>
          </cell>
          <cell r="C23" t="str">
            <v>Jam</v>
          </cell>
          <cell r="D23">
            <v>49973</v>
          </cell>
          <cell r="E23">
            <v>7</v>
          </cell>
          <cell r="F23" t="str">
            <v>HP</v>
          </cell>
        </row>
        <row r="24">
          <cell r="A24" t="str">
            <v>E 154</v>
          </cell>
          <cell r="B24" t="str">
            <v>Sprayer Aspal 200 l 4 HP</v>
          </cell>
          <cell r="C24" t="str">
            <v>Jam</v>
          </cell>
          <cell r="D24">
            <v>39346</v>
          </cell>
          <cell r="E24">
            <v>4</v>
          </cell>
          <cell r="F24" t="str">
            <v>HP</v>
          </cell>
        </row>
        <row r="25">
          <cell r="A25" t="str">
            <v>E 155</v>
          </cell>
          <cell r="B25" t="str">
            <v>Asphalt Mixing Plat 30 t/h 125 HP</v>
          </cell>
          <cell r="C25" t="str">
            <v>Jam</v>
          </cell>
          <cell r="D25">
            <v>771579</v>
          </cell>
          <cell r="E25">
            <v>125</v>
          </cell>
          <cell r="F25" t="str">
            <v>HP</v>
          </cell>
        </row>
        <row r="26">
          <cell r="A26" t="str">
            <v>E 156</v>
          </cell>
          <cell r="B26" t="str">
            <v>Asphalt Mixing Plat 10 t/h 50 HP</v>
          </cell>
          <cell r="C26" t="str">
            <v>Jam</v>
          </cell>
          <cell r="D26">
            <v>331316</v>
          </cell>
          <cell r="E26">
            <v>50</v>
          </cell>
          <cell r="F26" t="str">
            <v>HP</v>
          </cell>
        </row>
        <row r="27">
          <cell r="A27" t="str">
            <v>E 157</v>
          </cell>
          <cell r="B27" t="str">
            <v>Asphalt Finisher 30 HP</v>
          </cell>
          <cell r="C27" t="str">
            <v>Jam</v>
          </cell>
          <cell r="D27">
            <v>171218</v>
          </cell>
          <cell r="E27">
            <v>30</v>
          </cell>
          <cell r="F27" t="str">
            <v>HP</v>
          </cell>
        </row>
        <row r="28">
          <cell r="A28" t="str">
            <v>E 172</v>
          </cell>
          <cell r="B28" t="str">
            <v>Fuel Tank Truck 115 HP</v>
          </cell>
          <cell r="C28" t="str">
            <v>Jam</v>
          </cell>
          <cell r="D28">
            <v>164388</v>
          </cell>
          <cell r="E28">
            <v>115</v>
          </cell>
          <cell r="F28" t="str">
            <v>HP</v>
          </cell>
        </row>
        <row r="29">
          <cell r="A29" t="str">
            <v>E 182</v>
          </cell>
          <cell r="B29" t="str">
            <v>Water Tank Truck 82 HP</v>
          </cell>
          <cell r="C29" t="str">
            <v>Jam</v>
          </cell>
          <cell r="D29">
            <v>112275</v>
          </cell>
          <cell r="E29">
            <v>82</v>
          </cell>
          <cell r="F29" t="str">
            <v>HP</v>
          </cell>
        </row>
        <row r="30">
          <cell r="A30" t="str">
            <v>E 191</v>
          </cell>
          <cell r="B30" t="str">
            <v>Trailer Towed 1 Ton</v>
          </cell>
          <cell r="C30" t="str">
            <v>Jam</v>
          </cell>
          <cell r="D30">
            <v>11008</v>
          </cell>
          <cell r="E30">
            <v>1</v>
          </cell>
          <cell r="F30" t="str">
            <v>Ton</v>
          </cell>
        </row>
        <row r="31">
          <cell r="A31" t="str">
            <v>E 192</v>
          </cell>
          <cell r="B31" t="str">
            <v>Low Loader, Tractor 175 HP</v>
          </cell>
          <cell r="C31" t="str">
            <v>Jam</v>
          </cell>
          <cell r="D31">
            <v>307626</v>
          </cell>
          <cell r="E31">
            <v>175</v>
          </cell>
          <cell r="F31" t="str">
            <v>HP</v>
          </cell>
        </row>
        <row r="32">
          <cell r="A32" t="str">
            <v>E 211</v>
          </cell>
          <cell r="B32" t="str">
            <v>Dump Truck 3.5 ton 85 HP</v>
          </cell>
          <cell r="C32" t="str">
            <v>Jam</v>
          </cell>
          <cell r="D32">
            <v>119926</v>
          </cell>
          <cell r="E32">
            <v>85</v>
          </cell>
          <cell r="F32" t="str">
            <v>HP</v>
          </cell>
        </row>
        <row r="33">
          <cell r="A33" t="str">
            <v>E 212</v>
          </cell>
          <cell r="B33" t="str">
            <v>Dump Truck 5.0 ton 145 HP</v>
          </cell>
          <cell r="C33" t="str">
            <v>Jam</v>
          </cell>
          <cell r="D33">
            <v>180083</v>
          </cell>
          <cell r="E33">
            <v>145</v>
          </cell>
          <cell r="F33" t="str">
            <v>HP</v>
          </cell>
        </row>
        <row r="34">
          <cell r="A34" t="str">
            <v>E 221</v>
          </cell>
          <cell r="B34" t="str">
            <v>Flat Bed Truck 4.0 ton 70 HP</v>
          </cell>
          <cell r="C34" t="str">
            <v>Jam</v>
          </cell>
          <cell r="D34">
            <v>97066</v>
          </cell>
          <cell r="E34">
            <v>70</v>
          </cell>
          <cell r="F34" t="str">
            <v>HP</v>
          </cell>
        </row>
        <row r="35">
          <cell r="A35" t="str">
            <v>E 222</v>
          </cell>
          <cell r="B35" t="str">
            <v>Pickup Truck 61 HP</v>
          </cell>
          <cell r="C35" t="str">
            <v>Jam</v>
          </cell>
          <cell r="D35">
            <v>83953</v>
          </cell>
          <cell r="E35">
            <v>61</v>
          </cell>
          <cell r="F35" t="str">
            <v>HP</v>
          </cell>
        </row>
        <row r="36">
          <cell r="A36" t="str">
            <v>E 223</v>
          </cell>
          <cell r="B36" t="str">
            <v>Jeep 4 Wheel Drive 49 HP</v>
          </cell>
          <cell r="C36" t="str">
            <v>Jam</v>
          </cell>
          <cell r="D36">
            <v>73422</v>
          </cell>
          <cell r="E36">
            <v>49</v>
          </cell>
          <cell r="F36" t="str">
            <v>HP</v>
          </cell>
        </row>
        <row r="37">
          <cell r="A37" t="str">
            <v>E 224</v>
          </cell>
          <cell r="B37" t="str">
            <v>Flat Bed Truck 5 ton 110 HP</v>
          </cell>
          <cell r="C37" t="str">
            <v>Jam</v>
          </cell>
          <cell r="D37">
            <v>161613</v>
          </cell>
          <cell r="E37">
            <v>110</v>
          </cell>
          <cell r="F37" t="str">
            <v>HP</v>
          </cell>
        </row>
        <row r="38">
          <cell r="A38" t="str">
            <v>E 225</v>
          </cell>
          <cell r="B38" t="str">
            <v>Flat Bed Truck with crane 110 HP</v>
          </cell>
          <cell r="C38" t="str">
            <v>Jam</v>
          </cell>
          <cell r="D38">
            <v>171044</v>
          </cell>
          <cell r="E38">
            <v>110</v>
          </cell>
          <cell r="F38" t="str">
            <v>HP</v>
          </cell>
        </row>
        <row r="39">
          <cell r="A39" t="str">
            <v>E 226</v>
          </cell>
          <cell r="B39" t="str">
            <v>Motor Cycle 14 HP</v>
          </cell>
          <cell r="C39" t="str">
            <v>Jam</v>
          </cell>
          <cell r="D39">
            <v>15411</v>
          </cell>
          <cell r="E39">
            <v>14</v>
          </cell>
          <cell r="F39" t="str">
            <v>HP</v>
          </cell>
        </row>
        <row r="40">
          <cell r="A40" t="str">
            <v>E 231</v>
          </cell>
          <cell r="B40" t="str">
            <v>Mobile Workshop, 4 ton 80 HP</v>
          </cell>
          <cell r="C40" t="str">
            <v>Jam</v>
          </cell>
          <cell r="D40">
            <v>146447</v>
          </cell>
          <cell r="E40">
            <v>80</v>
          </cell>
          <cell r="F40" t="str">
            <v>HP</v>
          </cell>
        </row>
        <row r="41">
          <cell r="A41" t="str">
            <v>E 232</v>
          </cell>
          <cell r="B41" t="str">
            <v>Lube Truck 82 HP</v>
          </cell>
          <cell r="C41" t="str">
            <v>Jam</v>
          </cell>
          <cell r="D41">
            <v>128751</v>
          </cell>
          <cell r="E41">
            <v>82</v>
          </cell>
          <cell r="F41" t="str">
            <v>HP</v>
          </cell>
        </row>
        <row r="42">
          <cell r="A42" t="str">
            <v>E 251</v>
          </cell>
          <cell r="B42" t="str">
            <v>Concrete Mixer 125 l 6 HP</v>
          </cell>
          <cell r="C42" t="str">
            <v>Jam</v>
          </cell>
          <cell r="D42">
            <v>11697</v>
          </cell>
          <cell r="E42">
            <v>6</v>
          </cell>
          <cell r="F42" t="str">
            <v>HP</v>
          </cell>
        </row>
        <row r="43">
          <cell r="A43" t="str">
            <v>E 252</v>
          </cell>
          <cell r="B43" t="str">
            <v>Concrete Mixer 0.25 m3 10 HP</v>
          </cell>
          <cell r="C43" t="str">
            <v>Jam</v>
          </cell>
          <cell r="D43">
            <v>10697</v>
          </cell>
          <cell r="E43">
            <v>10</v>
          </cell>
          <cell r="F43" t="str">
            <v>HP</v>
          </cell>
        </row>
        <row r="44">
          <cell r="A44" t="str">
            <v>E 301</v>
          </cell>
          <cell r="B44" t="str">
            <v>Compressor, air 150 m3 20 HP</v>
          </cell>
          <cell r="C44" t="str">
            <v>Jam</v>
          </cell>
          <cell r="D44">
            <v>91152</v>
          </cell>
          <cell r="E44">
            <v>20</v>
          </cell>
          <cell r="F44" t="str">
            <v>HP</v>
          </cell>
        </row>
        <row r="45">
          <cell r="A45" t="str">
            <v>E 311</v>
          </cell>
          <cell r="B45" t="str">
            <v>Generator 10 HP</v>
          </cell>
          <cell r="C45" t="str">
            <v>Jam</v>
          </cell>
          <cell r="D45">
            <v>15429</v>
          </cell>
          <cell r="E45">
            <v>10</v>
          </cell>
          <cell r="F45" t="str">
            <v>HP</v>
          </cell>
        </row>
        <row r="46">
          <cell r="A46" t="str">
            <v>E 341</v>
          </cell>
          <cell r="B46" t="str">
            <v>Water Pump (Ø 5 cm) 8 HP</v>
          </cell>
          <cell r="C46" t="str">
            <v>Jam</v>
          </cell>
          <cell r="D46">
            <v>8850</v>
          </cell>
          <cell r="E46">
            <v>8</v>
          </cell>
          <cell r="F46" t="str">
            <v>HP</v>
          </cell>
        </row>
        <row r="47">
          <cell r="A47" t="str">
            <v>E 342</v>
          </cell>
          <cell r="B47" t="str">
            <v>Water Pump (Ø 10 cm) 10 HP</v>
          </cell>
          <cell r="C47" t="str">
            <v>Jam</v>
          </cell>
          <cell r="D47">
            <v>13408</v>
          </cell>
          <cell r="E47">
            <v>10</v>
          </cell>
          <cell r="F47" t="str">
            <v>HP</v>
          </cell>
        </row>
        <row r="48">
          <cell r="A48" t="str">
            <v>E 351</v>
          </cell>
          <cell r="B48" t="str">
            <v>Jackhammer, equipment, etc 1 HP</v>
          </cell>
          <cell r="C48" t="str">
            <v>Jam</v>
          </cell>
          <cell r="D48">
            <v>7244</v>
          </cell>
          <cell r="E48">
            <v>1</v>
          </cell>
          <cell r="F48" t="str">
            <v>HP</v>
          </cell>
        </row>
        <row r="49">
          <cell r="A49" t="str">
            <v>E 401</v>
          </cell>
          <cell r="B49" t="str">
            <v>Survey Equipment 1 HP</v>
          </cell>
          <cell r="C49" t="str">
            <v>Jam</v>
          </cell>
          <cell r="D49">
            <v>14776</v>
          </cell>
          <cell r="E49">
            <v>1</v>
          </cell>
          <cell r="F49" t="str">
            <v>HP</v>
          </cell>
        </row>
        <row r="50">
          <cell r="A50" t="str">
            <v>E 402</v>
          </cell>
          <cell r="B50" t="str">
            <v>Wilding Set</v>
          </cell>
          <cell r="C50" t="str">
            <v>Jam</v>
          </cell>
          <cell r="D50">
            <v>42857.142857142855</v>
          </cell>
          <cell r="E50">
            <v>1</v>
          </cell>
          <cell r="F50" t="str">
            <v>HP</v>
          </cell>
        </row>
        <row r="51">
          <cell r="A51" t="str">
            <v>L 061</v>
          </cell>
          <cell r="B51" t="str">
            <v>M a n d o r</v>
          </cell>
          <cell r="C51" t="str">
            <v>Hari</v>
          </cell>
          <cell r="D51">
            <v>50000</v>
          </cell>
          <cell r="H51">
            <v>50000</v>
          </cell>
        </row>
        <row r="52">
          <cell r="A52" t="str">
            <v>L 071</v>
          </cell>
          <cell r="B52" t="str">
            <v>Mekanik - Terlatih</v>
          </cell>
          <cell r="C52" t="str">
            <v>Hari</v>
          </cell>
          <cell r="D52">
            <v>75000</v>
          </cell>
          <cell r="H52">
            <v>75000</v>
          </cell>
        </row>
        <row r="53">
          <cell r="A53" t="str">
            <v>L 072</v>
          </cell>
          <cell r="B53" t="str">
            <v>Mekanik Pembantu</v>
          </cell>
          <cell r="C53" t="str">
            <v>Hari</v>
          </cell>
          <cell r="D53">
            <v>60000</v>
          </cell>
          <cell r="H53">
            <v>60000</v>
          </cell>
        </row>
        <row r="54">
          <cell r="A54" t="str">
            <v>L 073</v>
          </cell>
          <cell r="B54" t="str">
            <v>Tukang</v>
          </cell>
          <cell r="C54" t="str">
            <v>Hari</v>
          </cell>
          <cell r="D54">
            <v>40000</v>
          </cell>
          <cell r="H54">
            <v>40000</v>
          </cell>
        </row>
        <row r="55">
          <cell r="A55" t="str">
            <v>L 079</v>
          </cell>
          <cell r="B55" t="str">
            <v>Kepala Tukang</v>
          </cell>
          <cell r="C55" t="str">
            <v>Hari</v>
          </cell>
          <cell r="D55">
            <v>50000</v>
          </cell>
          <cell r="H55">
            <v>50000</v>
          </cell>
        </row>
        <row r="56">
          <cell r="A56" t="str">
            <v>L 081</v>
          </cell>
          <cell r="B56" t="str">
            <v>Operator Terlatih</v>
          </cell>
          <cell r="C56" t="str">
            <v>Hari</v>
          </cell>
          <cell r="D56">
            <v>80000</v>
          </cell>
          <cell r="H56">
            <v>80000</v>
          </cell>
        </row>
        <row r="57">
          <cell r="A57" t="str">
            <v>L 082</v>
          </cell>
          <cell r="B57" t="str">
            <v>Operator Semi Terlatih</v>
          </cell>
          <cell r="C57" t="str">
            <v>Hari</v>
          </cell>
          <cell r="D57">
            <v>70000</v>
          </cell>
          <cell r="H57">
            <v>70000</v>
          </cell>
        </row>
        <row r="58">
          <cell r="A58" t="str">
            <v>L 089</v>
          </cell>
          <cell r="B58" t="str">
            <v>Pembantu Operator</v>
          </cell>
          <cell r="C58" t="str">
            <v>Hari</v>
          </cell>
          <cell r="D58">
            <v>55000</v>
          </cell>
          <cell r="H58">
            <v>55000</v>
          </cell>
        </row>
        <row r="59">
          <cell r="A59" t="str">
            <v>L 091</v>
          </cell>
          <cell r="B59" t="str">
            <v>Sopir</v>
          </cell>
          <cell r="C59" t="str">
            <v>Hari</v>
          </cell>
          <cell r="D59">
            <v>60000</v>
          </cell>
          <cell r="H59">
            <v>60000</v>
          </cell>
        </row>
        <row r="60">
          <cell r="A60" t="str">
            <v>L 092</v>
          </cell>
          <cell r="B60" t="str">
            <v>Pembantu Sopir</v>
          </cell>
          <cell r="C60" t="str">
            <v>Hari</v>
          </cell>
          <cell r="D60">
            <v>45000</v>
          </cell>
          <cell r="H60">
            <v>45000</v>
          </cell>
        </row>
        <row r="61">
          <cell r="A61" t="str">
            <v>L 101</v>
          </cell>
          <cell r="B61" t="str">
            <v>Buruh Tak Terlatih</v>
          </cell>
          <cell r="C61" t="str">
            <v>Hari</v>
          </cell>
          <cell r="D61">
            <v>29000</v>
          </cell>
          <cell r="H61">
            <v>29000</v>
          </cell>
        </row>
        <row r="62">
          <cell r="A62" t="str">
            <v>L 103</v>
          </cell>
          <cell r="B62" t="str">
            <v>Buruh Semi Terlatih</v>
          </cell>
          <cell r="C62" t="str">
            <v>Hari</v>
          </cell>
          <cell r="D62">
            <v>30000</v>
          </cell>
          <cell r="H62">
            <v>30000</v>
          </cell>
        </row>
        <row r="63">
          <cell r="A63" t="str">
            <v>L 106</v>
          </cell>
          <cell r="B63" t="str">
            <v>Buruh Terlatih</v>
          </cell>
          <cell r="C63" t="str">
            <v>Hari</v>
          </cell>
          <cell r="D63">
            <v>32500</v>
          </cell>
          <cell r="H63">
            <v>32500</v>
          </cell>
        </row>
        <row r="64">
          <cell r="A64" t="str">
            <v>M 010</v>
          </cell>
          <cell r="B64" t="str">
            <v>Batu Gunung</v>
          </cell>
          <cell r="C64" t="str">
            <v>m3</v>
          </cell>
          <cell r="D64">
            <v>115000</v>
          </cell>
          <cell r="H64">
            <v>115000</v>
          </cell>
        </row>
        <row r="65">
          <cell r="A65" t="str">
            <v>M 012</v>
          </cell>
          <cell r="B65" t="str">
            <v xml:space="preserve">Kerikil Sungai </v>
          </cell>
          <cell r="C65" t="str">
            <v>m3</v>
          </cell>
          <cell r="D65">
            <v>115000</v>
          </cell>
          <cell r="H65">
            <v>115000</v>
          </cell>
        </row>
        <row r="66">
          <cell r="A66" t="str">
            <v>M 014</v>
          </cell>
          <cell r="B66" t="str">
            <v>Kerikil Kali Disaring</v>
          </cell>
          <cell r="C66" t="str">
            <v>m3</v>
          </cell>
          <cell r="D66">
            <v>125000</v>
          </cell>
          <cell r="H66">
            <v>125000</v>
          </cell>
        </row>
        <row r="67">
          <cell r="A67" t="str">
            <v>M 020</v>
          </cell>
          <cell r="B67" t="str">
            <v>Batu Belah/Kali</v>
          </cell>
          <cell r="C67" t="str">
            <v>m3</v>
          </cell>
          <cell r="D67">
            <v>115000</v>
          </cell>
          <cell r="H67">
            <v>115000</v>
          </cell>
        </row>
        <row r="68">
          <cell r="A68" t="str">
            <v>M 022</v>
          </cell>
          <cell r="B68" t="str">
            <v>Batu Pecah 5-7</v>
          </cell>
          <cell r="C68" t="str">
            <v>m3</v>
          </cell>
          <cell r="D68">
            <v>200000</v>
          </cell>
          <cell r="H68">
            <v>200000</v>
          </cell>
        </row>
        <row r="69">
          <cell r="A69" t="str">
            <v>M 023</v>
          </cell>
          <cell r="B69" t="str">
            <v>Batu Pecah 3-5 cm</v>
          </cell>
          <cell r="C69" t="str">
            <v>m3</v>
          </cell>
          <cell r="D69">
            <v>200000</v>
          </cell>
          <cell r="H69">
            <v>200000</v>
          </cell>
        </row>
        <row r="70">
          <cell r="A70" t="str">
            <v>M 024</v>
          </cell>
          <cell r="B70" t="str">
            <v>Batu Pecah 2-3 cm</v>
          </cell>
          <cell r="C70" t="str">
            <v>m3</v>
          </cell>
          <cell r="D70">
            <v>230000</v>
          </cell>
          <cell r="H70">
            <v>230000</v>
          </cell>
        </row>
        <row r="71">
          <cell r="A71" t="str">
            <v>M 025</v>
          </cell>
          <cell r="B71" t="str">
            <v>Batu Pecah 1-2 cm</v>
          </cell>
          <cell r="C71" t="str">
            <v>m3</v>
          </cell>
          <cell r="D71">
            <v>285000</v>
          </cell>
          <cell r="H71">
            <v>285000</v>
          </cell>
        </row>
        <row r="72">
          <cell r="A72" t="str">
            <v>M 026</v>
          </cell>
          <cell r="B72" t="str">
            <v>Batu Pecah 0.5-1 cm</v>
          </cell>
          <cell r="C72" t="str">
            <v>m3</v>
          </cell>
          <cell r="D72">
            <v>290000</v>
          </cell>
          <cell r="H72">
            <v>290000</v>
          </cell>
        </row>
        <row r="73">
          <cell r="A73" t="str">
            <v>M 031</v>
          </cell>
          <cell r="B73" t="str">
            <v>Buis Beton Bertulang Ø 40 cm</v>
          </cell>
          <cell r="C73" t="str">
            <v>m'</v>
          </cell>
          <cell r="D73">
            <v>180000</v>
          </cell>
          <cell r="H73">
            <v>180000</v>
          </cell>
        </row>
        <row r="74">
          <cell r="A74" t="str">
            <v>M 032</v>
          </cell>
          <cell r="B74" t="str">
            <v>Buis Beton Bertulang Ø 60 cm</v>
          </cell>
          <cell r="C74" t="str">
            <v>m'</v>
          </cell>
          <cell r="D74">
            <v>275000</v>
          </cell>
        </row>
        <row r="75">
          <cell r="A75" t="str">
            <v>M 033</v>
          </cell>
          <cell r="B75" t="str">
            <v>Buis Beton Bertulang Ø 80 cm</v>
          </cell>
          <cell r="C75" t="str">
            <v>m'</v>
          </cell>
          <cell r="D75">
            <v>355000</v>
          </cell>
          <cell r="H75">
            <v>355000</v>
          </cell>
        </row>
        <row r="76">
          <cell r="A76" t="str">
            <v>M 034</v>
          </cell>
          <cell r="B76" t="str">
            <v>Buis Beton Bertulang Ø 100 cm</v>
          </cell>
          <cell r="C76" t="str">
            <v>m'</v>
          </cell>
          <cell r="D76">
            <v>550000</v>
          </cell>
        </row>
        <row r="77">
          <cell r="A77" t="str">
            <v>M 040</v>
          </cell>
          <cell r="B77" t="str">
            <v>Pasir Urug / pasir pasang</v>
          </cell>
          <cell r="C77" t="str">
            <v>m3</v>
          </cell>
          <cell r="D77">
            <v>90000</v>
          </cell>
          <cell r="H77">
            <v>90000</v>
          </cell>
        </row>
        <row r="78">
          <cell r="A78" t="str">
            <v>M 041</v>
          </cell>
          <cell r="B78" t="str">
            <v>Pasir Beton</v>
          </cell>
          <cell r="C78" t="str">
            <v>m3</v>
          </cell>
          <cell r="D78">
            <v>155000</v>
          </cell>
          <cell r="H78">
            <v>155000</v>
          </cell>
        </row>
        <row r="79">
          <cell r="A79" t="str">
            <v>M 042</v>
          </cell>
          <cell r="B79" t="str">
            <v>Sirtu</v>
          </cell>
          <cell r="C79" t="str">
            <v>m3</v>
          </cell>
          <cell r="D79">
            <v>115000</v>
          </cell>
          <cell r="H79">
            <v>115000</v>
          </cell>
        </row>
        <row r="80">
          <cell r="A80" t="str">
            <v>M 050</v>
          </cell>
          <cell r="B80" t="str">
            <v>Material Timbunan/Pilihan</v>
          </cell>
          <cell r="C80" t="str">
            <v>m3</v>
          </cell>
          <cell r="D80">
            <v>115000</v>
          </cell>
          <cell r="H80">
            <v>115000</v>
          </cell>
        </row>
        <row r="81">
          <cell r="A81" t="str">
            <v>M 051</v>
          </cell>
          <cell r="B81" t="str">
            <v>Tanah Urug</v>
          </cell>
          <cell r="C81" t="str">
            <v>m3</v>
          </cell>
          <cell r="D81">
            <v>32500</v>
          </cell>
          <cell r="H81">
            <v>32500</v>
          </cell>
        </row>
        <row r="82">
          <cell r="A82" t="str">
            <v>M 061</v>
          </cell>
          <cell r="B82" t="str">
            <v>Aspal</v>
          </cell>
          <cell r="C82" t="str">
            <v>kg</v>
          </cell>
          <cell r="D82">
            <v>7650</v>
          </cell>
          <cell r="H82">
            <v>7650</v>
          </cell>
        </row>
        <row r="83">
          <cell r="A83" t="str">
            <v>M 065</v>
          </cell>
          <cell r="B83" t="str">
            <v>Minyak bakar</v>
          </cell>
          <cell r="C83" t="str">
            <v>lt</v>
          </cell>
          <cell r="D83">
            <v>3000</v>
          </cell>
          <cell r="H83">
            <v>3000</v>
          </cell>
        </row>
        <row r="84">
          <cell r="A84" t="str">
            <v>M 080</v>
          </cell>
          <cell r="B84" t="str">
            <v>Semen</v>
          </cell>
          <cell r="C84" t="str">
            <v>zak</v>
          </cell>
          <cell r="D84">
            <v>44500</v>
          </cell>
          <cell r="G84">
            <v>0</v>
          </cell>
          <cell r="H84">
            <v>44500</v>
          </cell>
        </row>
        <row r="85">
          <cell r="A85" t="str">
            <v>M 162</v>
          </cell>
          <cell r="B85" t="str">
            <v>Kawat untuk pengikat</v>
          </cell>
          <cell r="C85" t="str">
            <v>kg</v>
          </cell>
          <cell r="D85">
            <v>10500</v>
          </cell>
          <cell r="G85">
            <v>0</v>
          </cell>
          <cell r="H85">
            <v>10500</v>
          </cell>
        </row>
        <row r="86">
          <cell r="A86" t="str">
            <v>M 163</v>
          </cell>
          <cell r="B86" t="str">
            <v>Baut Baja</v>
          </cell>
          <cell r="C86" t="str">
            <v>Kg</v>
          </cell>
          <cell r="D86">
            <v>11500</v>
          </cell>
          <cell r="H86">
            <v>11500</v>
          </cell>
        </row>
        <row r="87">
          <cell r="A87" t="str">
            <v>M 166</v>
          </cell>
          <cell r="B87" t="str">
            <v>Paku</v>
          </cell>
          <cell r="C87" t="str">
            <v>kg</v>
          </cell>
          <cell r="D87">
            <v>11500</v>
          </cell>
          <cell r="H87">
            <v>11500</v>
          </cell>
        </row>
        <row r="88">
          <cell r="A88" t="str">
            <v>M 167</v>
          </cell>
          <cell r="B88" t="str">
            <v>Besi Beton</v>
          </cell>
          <cell r="C88" t="str">
            <v>kg</v>
          </cell>
          <cell r="D88">
            <v>8500</v>
          </cell>
          <cell r="H88">
            <v>8500</v>
          </cell>
        </row>
        <row r="89">
          <cell r="A89" t="str">
            <v>M 170</v>
          </cell>
          <cell r="B89" t="str">
            <v>Alat Bantu</v>
          </cell>
          <cell r="C89" t="str">
            <v>set</v>
          </cell>
          <cell r="D89">
            <v>75000</v>
          </cell>
          <cell r="H89">
            <v>75000</v>
          </cell>
        </row>
        <row r="90">
          <cell r="A90" t="str">
            <v>M 180</v>
          </cell>
          <cell r="B90" t="str">
            <v>Kayu Begisting</v>
          </cell>
          <cell r="C90" t="str">
            <v>m3</v>
          </cell>
          <cell r="D90">
            <v>1000000</v>
          </cell>
          <cell r="H90">
            <v>1000000</v>
          </cell>
        </row>
        <row r="91">
          <cell r="A91" t="str">
            <v>M 181</v>
          </cell>
          <cell r="B91" t="str">
            <v>Kayu Konstruksi</v>
          </cell>
          <cell r="C91" t="str">
            <v>m3</v>
          </cell>
          <cell r="D91">
            <v>2070000</v>
          </cell>
          <cell r="H91">
            <v>2070000</v>
          </cell>
        </row>
        <row r="92">
          <cell r="A92" t="str">
            <v>M 182</v>
          </cell>
          <cell r="B92" t="str">
            <v>Kawat Las</v>
          </cell>
          <cell r="C92" t="str">
            <v>Dos</v>
          </cell>
          <cell r="D92">
            <v>125000</v>
          </cell>
          <cell r="H92">
            <v>125000</v>
          </cell>
        </row>
        <row r="93">
          <cell r="A93" t="str">
            <v>MR 12</v>
          </cell>
          <cell r="B93" t="str">
            <v>Kerikil Sungai (Royalty)</v>
          </cell>
          <cell r="C93" t="str">
            <v>m3</v>
          </cell>
          <cell r="D93">
            <v>20000</v>
          </cell>
          <cell r="H93">
            <v>20000</v>
          </cell>
        </row>
        <row r="94">
          <cell r="A94" t="str">
            <v>MR 42</v>
          </cell>
          <cell r="B94" t="str">
            <v>Ganti Rugi Kerikil Sungai - Royalty</v>
          </cell>
          <cell r="C94" t="str">
            <v>m3</v>
          </cell>
          <cell r="D94">
            <v>20000</v>
          </cell>
          <cell r="H94">
            <v>20000</v>
          </cell>
        </row>
        <row r="95">
          <cell r="A95" t="str">
            <v>M 183</v>
          </cell>
          <cell r="B95" t="str">
            <v>Baja Struktur</v>
          </cell>
          <cell r="C95" t="str">
            <v>Kg</v>
          </cell>
          <cell r="D95">
            <v>12500</v>
          </cell>
          <cell r="H95">
            <v>12500</v>
          </cell>
        </row>
      </sheetData>
      <sheetData sheetId="77"/>
      <sheetData sheetId="78"/>
      <sheetData sheetId="79"/>
      <sheetData sheetId="80"/>
      <sheetData sheetId="8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"/>
      <sheetName val="RKP"/>
      <sheetName val="RKP KOSONG"/>
      <sheetName val="RAB_STR"/>
      <sheetName val="RAB_STR KOSONG"/>
      <sheetName val="RAB_ARS"/>
      <sheetName val="RAB_ARS KOSONG"/>
      <sheetName val="RAB_ME"/>
      <sheetName val="RAB_ME KOSONG"/>
      <sheetName val="Rekap"/>
      <sheetName val="Analis "/>
      <sheetName val="Bahan"/>
      <sheetName val="Alat"/>
      <sheetName val="Upa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RAB 2"/>
      <sheetName val="Saluran"/>
      <sheetName val="Analisa"/>
      <sheetName val="Harga Bahan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I9">
            <v>45000</v>
          </cell>
        </row>
      </sheetData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ekap A"/>
      <sheetName val="RAB A"/>
      <sheetName val="Analisa BOW"/>
      <sheetName val="Harga Satuan"/>
      <sheetName val="Sheet1"/>
    </sheetNames>
    <sheetDataSet>
      <sheetData sheetId="0"/>
      <sheetData sheetId="1"/>
      <sheetData sheetId="2"/>
      <sheetData sheetId="3"/>
      <sheetData sheetId="4">
        <row r="10">
          <cell r="F10">
            <v>35000</v>
          </cell>
        </row>
      </sheetData>
      <sheetData sheetId="5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EVOER"/>
      <sheetName val="ANLS PL"/>
      <sheetName val="PANEL"/>
      <sheetName val=" SAT PL"/>
      <sheetName val="SAT EL"/>
      <sheetName val="BRE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E5">
            <v>34500</v>
          </cell>
        </row>
        <row r="6">
          <cell r="E6">
            <v>34500</v>
          </cell>
        </row>
        <row r="7">
          <cell r="E7">
            <v>34500</v>
          </cell>
        </row>
        <row r="47">
          <cell r="M47">
            <v>447000</v>
          </cell>
        </row>
        <row r="48">
          <cell r="M48">
            <v>447000</v>
          </cell>
        </row>
        <row r="56">
          <cell r="M56">
            <v>286000</v>
          </cell>
        </row>
        <row r="58">
          <cell r="M58">
            <v>286000</v>
          </cell>
        </row>
        <row r="63">
          <cell r="M63">
            <v>358000</v>
          </cell>
        </row>
        <row r="64">
          <cell r="M64">
            <v>358000</v>
          </cell>
        </row>
        <row r="65">
          <cell r="M65">
            <v>358000</v>
          </cell>
        </row>
        <row r="66">
          <cell r="M66">
            <v>358000</v>
          </cell>
        </row>
        <row r="68">
          <cell r="M68">
            <v>358000</v>
          </cell>
        </row>
        <row r="77">
          <cell r="M77">
            <v>434000</v>
          </cell>
        </row>
        <row r="80">
          <cell r="M80">
            <v>449000</v>
          </cell>
        </row>
        <row r="82">
          <cell r="M82">
            <v>449000</v>
          </cell>
        </row>
        <row r="106">
          <cell r="M106">
            <v>957500</v>
          </cell>
        </row>
      </sheetData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S PL"/>
      <sheetName val="ANLS EL"/>
      <sheetName val="BREAKER"/>
      <sheetName val="TOEVOER"/>
      <sheetName val="SAT PL"/>
      <sheetName val="SAT EL"/>
      <sheetName val="RAB  M-E MM"/>
      <sheetName val="RAB  M-E MM (2)"/>
    </sheetNames>
    <sheetDataSet>
      <sheetData sheetId="0" refreshError="1"/>
      <sheetData sheetId="1" refreshError="1"/>
      <sheetData sheetId="2" refreshError="1">
        <row r="51">
          <cell r="M51">
            <v>479000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ga Bahan &amp; Upah"/>
      <sheetName val="D.Pek.subkontrak"/>
      <sheetName val="SCED"/>
      <sheetName val="methode (2)"/>
    </sheetNames>
    <sheetDataSet>
      <sheetData sheetId="0"/>
      <sheetData sheetId="1"/>
      <sheetData sheetId="2"/>
      <sheetData sheetId="3">
        <row r="38">
          <cell r="D38">
            <v>25000</v>
          </cell>
        </row>
      </sheetData>
      <sheetData sheetId="4"/>
      <sheetData sheetId="5"/>
      <sheetData sheetId="6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D.Upah&amp;bhn"/>
      <sheetName val="An.biaya"/>
      <sheetName val="Analisa"/>
      <sheetName val="M.Pekerjaan"/>
      <sheetName val="methode"/>
      <sheetName val="sched"/>
      <sheetName val="D.Pek.subkontrak"/>
      <sheetName val="Data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HSPK"/>
      <sheetName val="BAHAN"/>
      <sheetName val="SCED"/>
      <sheetName val="D.Pek.subkontrak"/>
      <sheetName val="methode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-0"/>
      <sheetName val="GAL. ALAT BERAT"/>
      <sheetName val="GAL. MANUAL"/>
      <sheetName val="SRVY JEMB"/>
      <sheetName val="VOL PASANGAN"/>
      <sheetName val="SRVY ELEV"/>
      <sheetName val="TIME SCHEDULE"/>
      <sheetName val="LAP. MINGG"/>
      <sheetName val="DATA PEND. KUANTITAS"/>
      <sheetName val="BUD PS. BT. KALI"/>
      <sheetName val="BUD GAL. MANUAL"/>
      <sheetName val="Sheet1 (2)"/>
      <sheetName val="BUD GAL. ALAT BERAT"/>
      <sheetName val="LAP_ MINGG"/>
      <sheetName val="HB"/>
      <sheetName val="OH-10BLN"/>
      <sheetName val="INPUT"/>
      <sheetName val="INDEX"/>
      <sheetName val="DAF-1"/>
      <sheetName val="HARGA MATERIAL"/>
      <sheetName val="HSD"/>
      <sheetName val="GAL__ALAT_BERAT2"/>
      <sheetName val="GAL__MANUAL2"/>
      <sheetName val="SRVY_JEMB2"/>
      <sheetName val="VOL_PASANGAN2"/>
      <sheetName val="SRVY_ELEV2"/>
      <sheetName val="TIME_SCHEDULE2"/>
      <sheetName val="LAP__MINGG4"/>
      <sheetName val="DATA_PEND__KUANTITAS2"/>
      <sheetName val="BUD_PS__BT__KALI2"/>
      <sheetName val="BUD_GAL__MANUAL2"/>
      <sheetName val="Sheet1_(2)2"/>
      <sheetName val="BUD_GAL__ALAT_BERAT2"/>
      <sheetName val="LAP__MINGG5"/>
      <sheetName val="GAL__ALAT_BERAT"/>
      <sheetName val="GAL__MANUAL"/>
      <sheetName val="SRVY_JEMB"/>
      <sheetName val="VOL_PASANGAN"/>
      <sheetName val="SRVY_ELEV"/>
      <sheetName val="TIME_SCHEDULE"/>
      <sheetName val="LAP__MINGG"/>
      <sheetName val="DATA_PEND__KUANTITAS"/>
      <sheetName val="BUD_PS__BT__KALI"/>
      <sheetName val="BUD_GAL__MANUAL"/>
      <sheetName val="Sheet1_(2)"/>
      <sheetName val="BUD_GAL__ALAT_BERAT"/>
      <sheetName val="LAP__MINGG1"/>
      <sheetName val="GAL__ALAT_BERAT1"/>
      <sheetName val="GAL__MANUAL1"/>
      <sheetName val="SRVY_JEMB1"/>
      <sheetName val="VOL_PASANGAN1"/>
      <sheetName val="SRVY_ELEV1"/>
      <sheetName val="TIME_SCHEDULE1"/>
      <sheetName val="LAP__MINGG2"/>
      <sheetName val="DATA_PEND__KUANTITAS1"/>
      <sheetName val="BUD_PS__BT__KALI1"/>
      <sheetName val="BUD_GAL__MANUAL1"/>
      <sheetName val="Sheet1_(2)1"/>
      <sheetName val="BUD_GAL__ALAT_BERAT1"/>
      <sheetName val="LAP__MINGG3"/>
      <sheetName val="GAL__ALAT_BERAT3"/>
      <sheetName val="GAL__MANUAL3"/>
      <sheetName val="SRVY_JEMB3"/>
      <sheetName val="VOL_PASANGAN3"/>
      <sheetName val="SRVY_ELEV3"/>
      <sheetName val="TIME_SCHEDULE3"/>
      <sheetName val="LAP__MINGG6"/>
      <sheetName val="DATA_PEND__KUANTITAS3"/>
      <sheetName val="BUD_PS__BT__KALI3"/>
      <sheetName val="BUD_GAL__MANUAL3"/>
      <sheetName val="Sheet1_(2)3"/>
      <sheetName val="BUD_GAL__ALAT_BERAT3"/>
      <sheetName val="LAP__MINGG7"/>
      <sheetName val="GAL__ALAT_BERAT13"/>
      <sheetName val="GAL__MANUAL13"/>
      <sheetName val="SRVY_JEMB13"/>
      <sheetName val="VOL_PASANGAN13"/>
      <sheetName val="SRVY_ELEV13"/>
      <sheetName val="TIME_SCHEDULE13"/>
      <sheetName val="LAP__MINGG26"/>
      <sheetName val="DATA_PEND__KUANTITAS13"/>
      <sheetName val="BUD_PS__BT__KALI13"/>
      <sheetName val="BUD_GAL__MANUAL13"/>
      <sheetName val="Sheet1_(2)13"/>
      <sheetName val="BUD_GAL__ALAT_BERAT13"/>
      <sheetName val="LAP__MINGG27"/>
      <sheetName val="GAL__ALAT_BERAT4"/>
      <sheetName val="GAL__MANUAL4"/>
      <sheetName val="SRVY_JEMB4"/>
      <sheetName val="VOL_PASANGAN4"/>
      <sheetName val="SRVY_ELEV4"/>
      <sheetName val="TIME_SCHEDULE4"/>
      <sheetName val="LAP__MINGG8"/>
      <sheetName val="DATA_PEND__KUANTITAS4"/>
      <sheetName val="BUD_PS__BT__KALI4"/>
      <sheetName val="BUD_GAL__MANUAL4"/>
      <sheetName val="Sheet1_(2)4"/>
      <sheetName val="BUD_GAL__ALAT_BERAT4"/>
      <sheetName val="LAP__MINGG9"/>
      <sheetName val="GAL__ALAT_BERAT5"/>
      <sheetName val="GAL__MANUAL5"/>
      <sheetName val="SRVY_JEMB5"/>
      <sheetName val="VOL_PASANGAN5"/>
      <sheetName val="SRVY_ELEV5"/>
      <sheetName val="TIME_SCHEDULE5"/>
      <sheetName val="LAP__MINGG10"/>
      <sheetName val="DATA_PEND__KUANTITAS5"/>
      <sheetName val="BUD_PS__BT__KALI5"/>
      <sheetName val="BUD_GAL__MANUAL5"/>
      <sheetName val="Sheet1_(2)5"/>
      <sheetName val="BUD_GAL__ALAT_BERAT5"/>
      <sheetName val="LAP__MINGG11"/>
      <sheetName val="GAL__ALAT_BERAT12"/>
      <sheetName val="GAL__MANUAL12"/>
      <sheetName val="SRVY_JEMB12"/>
      <sheetName val="VOL_PASANGAN12"/>
      <sheetName val="SRVY_ELEV12"/>
      <sheetName val="TIME_SCHEDULE12"/>
      <sheetName val="LAP__MINGG24"/>
      <sheetName val="DATA_PEND__KUANTITAS12"/>
      <sheetName val="BUD_PS__BT__KALI12"/>
      <sheetName val="BUD_GAL__MANUAL12"/>
      <sheetName val="Sheet1_(2)12"/>
      <sheetName val="BUD_GAL__ALAT_BERAT12"/>
      <sheetName val="LAP__MINGG25"/>
      <sheetName val="GAL__ALAT_BERAT11"/>
      <sheetName val="GAL__MANUAL11"/>
      <sheetName val="SRVY_JEMB11"/>
      <sheetName val="VOL_PASANGAN11"/>
      <sheetName val="SRVY_ELEV11"/>
      <sheetName val="TIME_SCHEDULE11"/>
      <sheetName val="LAP__MINGG22"/>
      <sheetName val="DATA_PEND__KUANTITAS11"/>
      <sheetName val="BUD_PS__BT__KALI11"/>
      <sheetName val="BUD_GAL__MANUAL11"/>
      <sheetName val="Sheet1_(2)11"/>
      <sheetName val="BUD_GAL__ALAT_BERAT11"/>
      <sheetName val="LAP__MINGG23"/>
      <sheetName val="GAL__ALAT_BERAT10"/>
      <sheetName val="GAL__MANUAL10"/>
      <sheetName val="SRVY_JEMB10"/>
      <sheetName val="VOL_PASANGAN10"/>
      <sheetName val="SRVY_ELEV10"/>
      <sheetName val="TIME_SCHEDULE10"/>
      <sheetName val="LAP__MINGG20"/>
      <sheetName val="DATA_PEND__KUANTITAS10"/>
      <sheetName val="BUD_PS__BT__KALI10"/>
      <sheetName val="BUD_GAL__MANUAL10"/>
      <sheetName val="Sheet1_(2)10"/>
      <sheetName val="BUD_GAL__ALAT_BERAT10"/>
      <sheetName val="LAP__MINGG21"/>
      <sheetName val="GAL__ALAT_BERAT9"/>
      <sheetName val="GAL__MANUAL9"/>
      <sheetName val="SRVY_JEMB9"/>
      <sheetName val="VOL_PASANGAN9"/>
      <sheetName val="SRVY_ELEV9"/>
      <sheetName val="TIME_SCHEDULE9"/>
      <sheetName val="LAP__MINGG18"/>
      <sheetName val="DATA_PEND__KUANTITAS9"/>
      <sheetName val="BUD_PS__BT__KALI9"/>
      <sheetName val="BUD_GAL__MANUAL9"/>
      <sheetName val="Sheet1_(2)9"/>
      <sheetName val="BUD_GAL__ALAT_BERAT9"/>
      <sheetName val="LAP__MINGG19"/>
      <sheetName val="GAL__ALAT_BERAT6"/>
      <sheetName val="GAL__MANUAL6"/>
      <sheetName val="SRVY_JEMB6"/>
      <sheetName val="VOL_PASANGAN6"/>
      <sheetName val="SRVY_ELEV6"/>
      <sheetName val="TIME_SCHEDULE6"/>
      <sheetName val="LAP__MINGG12"/>
      <sheetName val="DATA_PEND__KUANTITAS6"/>
      <sheetName val="BUD_PS__BT__KALI6"/>
      <sheetName val="BUD_GAL__MANUAL6"/>
      <sheetName val="Sheet1_(2)6"/>
      <sheetName val="BUD_GAL__ALAT_BERAT6"/>
      <sheetName val="LAP__MINGG13"/>
      <sheetName val="GAL__ALAT_BERAT7"/>
      <sheetName val="GAL__MANUAL7"/>
      <sheetName val="SRVY_JEMB7"/>
      <sheetName val="VOL_PASANGAN7"/>
      <sheetName val="SRVY_ELEV7"/>
      <sheetName val="TIME_SCHEDULE7"/>
      <sheetName val="LAP__MINGG14"/>
      <sheetName val="DATA_PEND__KUANTITAS7"/>
      <sheetName val="BUD_PS__BT__KALI7"/>
      <sheetName val="BUD_GAL__MANUAL7"/>
      <sheetName val="Sheet1_(2)7"/>
      <sheetName val="BUD_GAL__ALAT_BERAT7"/>
      <sheetName val="LAP__MINGG15"/>
      <sheetName val="GAL__ALAT_BERAT8"/>
      <sheetName val="GAL__MANUAL8"/>
      <sheetName val="SRVY_JEMB8"/>
      <sheetName val="VOL_PASANGAN8"/>
      <sheetName val="SRVY_ELEV8"/>
      <sheetName val="TIME_SCHEDULE8"/>
      <sheetName val="LAP__MINGG16"/>
      <sheetName val="DATA_PEND__KUANTITAS8"/>
      <sheetName val="BUD_PS__BT__KALI8"/>
      <sheetName val="BUD_GAL__MANUAL8"/>
      <sheetName val="Sheet1_(2)8"/>
      <sheetName val="BUD_GAL__ALAT_BERAT8"/>
      <sheetName val="LAP__MINGG17"/>
      <sheetName val="#REF!"/>
      <sheetName val="Rincian Bah&amp;Ten"/>
      <sheetName val="Analis Kusen 1 ESKALASI"/>
      <sheetName val="RAB RIIL kayu"/>
      <sheetName val="MASTER BAHAN ME"/>
      <sheetName val="lam2c"/>
      <sheetName val="RAB ME"/>
      <sheetName val="HARGA SAT"/>
      <sheetName val="DIVI6"/>
      <sheetName val="NP"/>
      <sheetName val="B.2.1 NON STD_PEMAT &amp; DDG PNHN"/>
      <sheetName val="RAB"/>
      <sheetName val="Koefisien"/>
      <sheetName val="H.Bahan"/>
      <sheetName val="STAF"/>
      <sheetName val="MT-C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0">
          <cell r="F10">
            <v>1.1944339646100457</v>
          </cell>
        </row>
        <row r="67">
          <cell r="F67">
            <v>1.463593948833988</v>
          </cell>
        </row>
        <row r="124">
          <cell r="F124">
            <v>1.9383208735052366</v>
          </cell>
        </row>
        <row r="181">
          <cell r="F181">
            <v>6.9096550220126263</v>
          </cell>
        </row>
        <row r="238">
          <cell r="F238">
            <v>15.498148904831897</v>
          </cell>
        </row>
        <row r="295">
          <cell r="F295">
            <v>22.947004711264832</v>
          </cell>
        </row>
        <row r="353">
          <cell r="F353">
            <v>30.468757716123228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bahan"/>
    </sheetNames>
    <sheetDataSet>
      <sheetData sheetId="0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Sum Alat"/>
      <sheetName val="Sum Alat BM2005"/>
      <sheetName val="Anl E"/>
      <sheetName val="HRG"/>
      <sheetName val="hrg sat.bahan"/>
      <sheetName val="Anl BOW"/>
      <sheetName val="Siring"/>
      <sheetName val="Volume"/>
      <sheetName val="RAB"/>
      <sheetName val="PERHITUNGAN"/>
      <sheetName val="REKAP1"/>
      <sheetName val="REKAP1 (2)"/>
    </sheetNames>
    <sheetDataSet>
      <sheetData sheetId="0"/>
      <sheetData sheetId="1"/>
      <sheetData sheetId="2"/>
      <sheetData sheetId="3"/>
      <sheetData sheetId="4"/>
      <sheetData sheetId="5">
        <row r="14">
          <cell r="F14">
            <v>129566</v>
          </cell>
        </row>
        <row r="30">
          <cell r="F30">
            <v>61835</v>
          </cell>
        </row>
        <row r="33">
          <cell r="F33">
            <v>73144</v>
          </cell>
        </row>
        <row r="41">
          <cell r="F41">
            <v>46684</v>
          </cell>
        </row>
        <row r="44">
          <cell r="F44">
            <v>32500</v>
          </cell>
        </row>
        <row r="54">
          <cell r="F54">
            <v>24310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RAB"/>
      <sheetName val="Rekap"/>
      <sheetName val="Jadwal"/>
      <sheetName val="An Alt"/>
      <sheetName val="Persiapan"/>
      <sheetName val="LS-Persiapan"/>
      <sheetName val="teknis-LS"/>
      <sheetName val="Kisdam"/>
      <sheetName val="an-kisdam"/>
      <sheetName val="Metode"/>
      <sheetName val="M.Pemb.Utama"/>
      <sheetName val="BOQ"/>
      <sheetName val="Sub"/>
      <sheetName val="bahan"/>
      <sheetName val="Usulan Alat"/>
      <sheetName val="Personil"/>
      <sheetName val="Srt-Pnwrn"/>
      <sheetName val="Sheet1"/>
      <sheetName val="Alat Indascon (Dgn Harga)"/>
    </sheetNames>
    <sheetDataSet>
      <sheetData sheetId="0" refreshError="1">
        <row r="19">
          <cell r="H19">
            <v>3950</v>
          </cell>
        </row>
        <row r="39">
          <cell r="H39">
            <v>19800</v>
          </cell>
        </row>
        <row r="65">
          <cell r="H65">
            <v>15700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."/>
      <sheetName val="HSD Upah&amp;Bahan"/>
      <sheetName val="HSD Alat"/>
      <sheetName val="alat"/>
      <sheetName val="agregat"/>
      <sheetName val="quary"/>
      <sheetName val="D9"/>
      <sheetName val="D10"/>
      <sheetName val="MPU"/>
      <sheetName val="Harga S Dasar "/>
      <sheetName val="schedule"/>
      <sheetName val="flow chart insp"/>
      <sheetName val="Sched Pe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COVER"/>
      <sheetName val="REKAP"/>
      <sheetName val="BIAYA"/>
      <sheetName val="SURAT"/>
      <sheetName val="TIME"/>
      <sheetName val="JADWAL"/>
      <sheetName val="DAFTAR"/>
      <sheetName val="TENAGA"/>
      <sheetName val="ORGAN"/>
      <sheetName val="NERACA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bahan"/>
      <sheetName val="VOLUME "/>
      <sheetName val="RAB"/>
      <sheetName val="VOLUME"/>
      <sheetName val="HB"/>
      <sheetName val="harsat"/>
      <sheetName val="Bahan &amp; Upah"/>
      <sheetName val="FORM X COST"/>
      <sheetName val="UNIT PRICE"/>
      <sheetName val="HARGA MATERIAL"/>
      <sheetName val="Daftar Harga"/>
      <sheetName val="VOLUME_2"/>
      <sheetName val="VOLUME_"/>
      <sheetName val="VOLUME_1"/>
      <sheetName val="VOLUME_3"/>
      <sheetName val="VOLUME_13"/>
      <sheetName val="VOLUME_4"/>
      <sheetName val="VOLUME_5"/>
      <sheetName val="VOLUME_12"/>
      <sheetName val="VOLUME_11"/>
      <sheetName val="VOLUME_10"/>
      <sheetName val="VOLUME_9"/>
      <sheetName val="VOLUME_6"/>
      <sheetName val="VOLUME_7"/>
      <sheetName val="VOLUME_8"/>
      <sheetName val="REKAP"/>
      <sheetName val="XLR_NoRangeSheet"/>
      <sheetName val="MASTER BAHAN ME"/>
    </sheetNames>
    <sheetDataSet>
      <sheetData sheetId="0"/>
      <sheetData sheetId="1" refreshError="1">
        <row r="19">
          <cell r="D19">
            <v>7200</v>
          </cell>
        </row>
        <row r="101">
          <cell r="D101">
            <v>51250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IS"/>
      <sheetName val="UPAH"/>
    </sheetNames>
    <sheetDataSet>
      <sheetData sheetId="0"/>
      <sheetData sheetId="1"/>
      <sheetData sheetId="2">
        <row r="44">
          <cell r="G44">
            <v>230000</v>
          </cell>
        </row>
      </sheetData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Daftar Harga"/>
      <sheetName val="Analisa dipakai"/>
      <sheetName val="R. A . B"/>
      <sheetName val="SUM"/>
      <sheetName val="TE TS FA LAN MATV"/>
      <sheetName val=" R A B"/>
      <sheetName val="Analisa"/>
      <sheetName val="REKAP"/>
      <sheetName val="har-sat"/>
      <sheetName val="daf_3_OK_"/>
      <sheetName val="BQ-E20-02(Rp)"/>
      <sheetName val="daf_7_OK_"/>
    </sheetNames>
    <sheetDataSet>
      <sheetData sheetId="0"/>
      <sheetData sheetId="1"/>
      <sheetData sheetId="2"/>
      <sheetData sheetId="3" refreshError="1">
        <row r="12">
          <cell r="D12">
            <v>37500</v>
          </cell>
        </row>
        <row r="57">
          <cell r="D57">
            <v>1225000</v>
          </cell>
        </row>
        <row r="58">
          <cell r="D58">
            <v>1100000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Daftar Harga"/>
      <sheetName val="ANALISA GRS TENGAH"/>
      <sheetName val="SUM"/>
      <sheetName val="HB"/>
      <sheetName val="HB 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U"/>
      <sheetName val="ANALISA"/>
      <sheetName val="Pipa"/>
      <sheetName val="Reservoir"/>
      <sheetName val="Kran Umum"/>
      <sheetName val="REKAP"/>
      <sheetName val="Jadwal"/>
    </sheetNames>
    <sheetDataSet>
      <sheetData sheetId="0" refreshError="1"/>
      <sheetData sheetId="1">
        <row r="274">
          <cell r="L274">
            <v>1000</v>
          </cell>
        </row>
        <row r="282">
          <cell r="I282">
            <v>1170.33</v>
          </cell>
        </row>
        <row r="302">
          <cell r="I302">
            <v>1256.42</v>
          </cell>
        </row>
        <row r="322">
          <cell r="I322">
            <v>1902.83</v>
          </cell>
        </row>
        <row r="342">
          <cell r="I342">
            <v>835</v>
          </cell>
        </row>
        <row r="362">
          <cell r="I362">
            <v>1405.83</v>
          </cell>
        </row>
        <row r="382">
          <cell r="I382">
            <v>1896.67</v>
          </cell>
        </row>
        <row r="402">
          <cell r="I402">
            <v>2206.58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 AKHIR"/>
      <sheetName val="EE TOILET KM GANTI 2013"/>
      <sheetName val="EE TOILET WISATA 2013"/>
      <sheetName val="Harga Sat"/>
      <sheetName val="Daftar 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8">
          <cell r="F18">
            <v>39375</v>
          </cell>
        </row>
        <row r="34">
          <cell r="F34">
            <v>147750</v>
          </cell>
        </row>
        <row r="65">
          <cell r="F65">
            <v>675650</v>
          </cell>
        </row>
        <row r="75">
          <cell r="F75">
            <v>646800</v>
          </cell>
        </row>
        <row r="85">
          <cell r="F85">
            <v>830900</v>
          </cell>
        </row>
        <row r="190">
          <cell r="F190">
            <v>855950</v>
          </cell>
        </row>
        <row r="207">
          <cell r="F207">
            <v>794700</v>
          </cell>
        </row>
        <row r="221">
          <cell r="F221">
            <v>1092850</v>
          </cell>
        </row>
        <row r="235">
          <cell r="F235">
            <v>1103850</v>
          </cell>
        </row>
        <row r="341">
          <cell r="F341">
            <v>100067.5</v>
          </cell>
        </row>
        <row r="361">
          <cell r="F361">
            <v>36711</v>
          </cell>
        </row>
      </sheetData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ji Kuning "/>
      <sheetName val="Aji Kuning"/>
      <sheetName val="Div 1"/>
      <sheetName val="Lampiran 2a-2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Asbuton"/>
      <sheetName val="Satuan Dasar"/>
      <sheetName val="Metode Pelaksanaan"/>
      <sheetName val="Schedulle"/>
      <sheetName val="alat operas"/>
      <sheetName val="MP Utama"/>
      <sheetName val="MoS"/>
      <sheetName val="INPUT"/>
      <sheetName val="H.Satuan"/>
      <sheetName val="HARGA MATERIAL"/>
      <sheetName val="Urai _Resap pengikat"/>
      <sheetName val="BAHAN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Jadwal"/>
      <sheetName val="mc"/>
      <sheetName val="qc"/>
      <sheetName val="Bhn"/>
      <sheetName val="Bobot"/>
      <sheetName val="Lh"/>
      <sheetName val="L. Hr"/>
      <sheetName val="Lm"/>
      <sheetName val="kaper"/>
      <sheetName val="L. Mgg"/>
      <sheetName val="L_ Hr"/>
      <sheetName val="REKAP 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9">
          <cell r="R79" t="str">
            <v>S U S E N O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"/>
      <sheetName val="Time Sch "/>
      <sheetName val="REKAP"/>
      <sheetName val="RAB"/>
      <sheetName val="Analisa B&amp;U@2R0"/>
      <sheetName val="H. Bahan. @2R0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Gapura"/>
      <sheetName val="Analisa"/>
      <sheetName val="Gedung A"/>
      <sheetName val="Persiapa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heet1"/>
      <sheetName val="JW"/>
      <sheetName val="JB"/>
      <sheetName val="JA"/>
      <sheetName val="JU"/>
      <sheetName val="REK"/>
      <sheetName val="RAB"/>
      <sheetName val="010-111"/>
      <sheetName val="112-885"/>
      <sheetName val="P"/>
      <sheetName val="L"/>
      <sheetName val="M"/>
      <sheetName val="E"/>
      <sheetName val="REKAN"/>
      <sheetName val="PB"/>
      <sheetName val="K.8"/>
      <sheetName val="K.9"/>
      <sheetName val="RAB1"/>
      <sheetName val="REKAP_ARSITEKTUR."/>
      <sheetName val="Daftar Harga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22">
          <cell r="A722" t="str">
            <v>ANALISA HARGA SATUAN</v>
          </cell>
          <cell r="L722" t="str">
            <v>KODE</v>
          </cell>
        </row>
        <row r="723">
          <cell r="A723" t="str">
            <v>PENGURUGAN TANAH</v>
          </cell>
        </row>
        <row r="724">
          <cell r="A724" t="str">
            <v>(MENGGUNAKAN BURUH)</v>
          </cell>
          <cell r="L724" t="str">
            <v>K. 220</v>
          </cell>
        </row>
        <row r="726">
          <cell r="A726" t="str">
            <v xml:space="preserve"> PROPINSI            :</v>
          </cell>
          <cell r="C726" t="str">
            <v>LAMPUNG</v>
          </cell>
          <cell r="E726" t="str">
            <v>KODE</v>
          </cell>
          <cell r="F726" t="str">
            <v xml:space="preserve">KOTA </v>
          </cell>
          <cell r="H726" t="str">
            <v>KODE</v>
          </cell>
          <cell r="I726" t="str">
            <v xml:space="preserve"> DISIAPKAN OLEH :</v>
          </cell>
          <cell r="K726" t="str">
            <v>TANGGAL</v>
          </cell>
        </row>
        <row r="727">
          <cell r="E727" t="str">
            <v>[071]</v>
          </cell>
          <cell r="F727" t="str">
            <v>BANDAR LAMPUNG</v>
          </cell>
          <cell r="H727" t="str">
            <v>[018]</v>
          </cell>
          <cell r="I727" t="str">
            <v>Dinas Bina Marga dan Pemukiman</v>
          </cell>
          <cell r="K727" t="str">
            <v>07 Agustus 2005</v>
          </cell>
        </row>
        <row r="730">
          <cell r="A730" t="str">
            <v xml:space="preserve"> URAIAN</v>
          </cell>
          <cell r="F730" t="str">
            <v xml:space="preserve"> ANGGAPAN / ASUMSI</v>
          </cell>
        </row>
        <row r="731">
          <cell r="A731" t="str">
            <v xml:space="preserve"> 1.</v>
          </cell>
          <cell r="B731" t="str">
            <v>Penggalian dan pemuatan ke truk</v>
          </cell>
          <cell r="F731" t="str">
            <v xml:space="preserve"> 1. Menggunakan Tenaga Manusia (60 m3/hari)</v>
          </cell>
        </row>
        <row r="732">
          <cell r="B732" t="str">
            <v>dengan tenaga manusia</v>
          </cell>
          <cell r="F732" t="str">
            <v xml:space="preserve"> 2. Dipakai material dari penggalian di daerah jalan/lokasi lain yang diizinkan</v>
          </cell>
        </row>
        <row r="733">
          <cell r="A733" t="str">
            <v xml:space="preserve"> 2.</v>
          </cell>
          <cell r="B733" t="str">
            <v>Pengiriman ke lokasi pekerjaan dengan truk</v>
          </cell>
          <cell r="F733" t="str">
            <v xml:space="preserve"> 3. Jarak angkut pp &lt; 4 Km ( 1 trip/jam/truk )</v>
          </cell>
        </row>
        <row r="734">
          <cell r="A734" t="str">
            <v xml:space="preserve"> 3.</v>
          </cell>
          <cell r="B734" t="str">
            <v>Membongkar dan meratakan dengan</v>
          </cell>
          <cell r="F734" t="str">
            <v xml:space="preserve"> 4. Lima truk dimuati perjam ( 3m3/0rang/hari )</v>
          </cell>
        </row>
        <row r="735">
          <cell r="B735" t="str">
            <v>tenaga manusia</v>
          </cell>
          <cell r="F735" t="str">
            <v xml:space="preserve"> 5. Waktu muat 12 menit/10 orang/truk; waktu bongkar5 menit/5 orang/ truk</v>
          </cell>
        </row>
        <row r="736">
          <cell r="A736" t="str">
            <v xml:space="preserve"> 4.</v>
          </cell>
          <cell r="B736" t="str">
            <v>Meratakan dan memadatkan lapis demi lapis</v>
          </cell>
          <cell r="F736" t="str">
            <v xml:space="preserve"> 6. Pemadatan menggunakan mesin gilas Tandem</v>
          </cell>
        </row>
        <row r="737">
          <cell r="B737" t="str">
            <v>tebal tiap lapis 10 cm</v>
          </cell>
          <cell r="F737" t="str">
            <v xml:space="preserve"> 7. Kapasitas pemadatan 60 m3 per hari</v>
          </cell>
        </row>
        <row r="738">
          <cell r="F738" t="str">
            <v xml:space="preserve"> 8. Tidak termasuk penyiapan tanah dasar jalan</v>
          </cell>
        </row>
        <row r="739">
          <cell r="F739" t="str">
            <v xml:space="preserve"> 9. Umur alat bantu rata-rata 1 bulan/orang/set @ 3 alat</v>
          </cell>
        </row>
        <row r="743">
          <cell r="B743" t="str">
            <v>PEKERJA</v>
          </cell>
          <cell r="E743" t="str">
            <v>JUMLAH</v>
          </cell>
          <cell r="F743" t="str">
            <v>HARI</v>
          </cell>
          <cell r="G743" t="str">
            <v>KODE</v>
          </cell>
          <cell r="H743" t="str">
            <v>TOTAL VOL</v>
          </cell>
          <cell r="I743" t="str">
            <v>UPAH</v>
          </cell>
          <cell r="J743" t="str">
            <v>BIAYA</v>
          </cell>
          <cell r="K743" t="str">
            <v>SUB TOTAL</v>
          </cell>
        </row>
        <row r="744">
          <cell r="E744" t="str">
            <v>ORANG</v>
          </cell>
          <cell r="H744" t="str">
            <v>(Orang-hari)</v>
          </cell>
          <cell r="I744" t="str">
            <v>(Rp/Org/Hari)</v>
          </cell>
          <cell r="J744" t="str">
            <v>(Rp)</v>
          </cell>
          <cell r="K744" t="str">
            <v>(Rp)</v>
          </cell>
        </row>
        <row r="746">
          <cell r="A746" t="str">
            <v>P</v>
          </cell>
          <cell r="B746" t="str">
            <v>Buruh tak terampil</v>
          </cell>
          <cell r="E746">
            <v>60</v>
          </cell>
          <cell r="F746">
            <v>1</v>
          </cell>
          <cell r="G746" t="str">
            <v>L 101</v>
          </cell>
          <cell r="H746">
            <v>60</v>
          </cell>
          <cell r="I746">
            <v>22000</v>
          </cell>
          <cell r="J746">
            <v>1320000</v>
          </cell>
        </row>
        <row r="747">
          <cell r="A747" t="str">
            <v>E</v>
          </cell>
          <cell r="B747" t="str">
            <v>Mandor</v>
          </cell>
          <cell r="E747">
            <v>2</v>
          </cell>
          <cell r="F747">
            <v>1</v>
          </cell>
          <cell r="G747" t="str">
            <v>L 061</v>
          </cell>
          <cell r="H747">
            <v>2</v>
          </cell>
          <cell r="I747">
            <v>35000</v>
          </cell>
          <cell r="J747">
            <v>70000</v>
          </cell>
        </row>
        <row r="748">
          <cell r="A748" t="str">
            <v>K</v>
          </cell>
          <cell r="B748" t="str">
            <v>Operator terampil</v>
          </cell>
          <cell r="E748">
            <v>1</v>
          </cell>
          <cell r="F748">
            <v>1</v>
          </cell>
          <cell r="G748" t="str">
            <v>L 081</v>
          </cell>
          <cell r="H748">
            <v>1</v>
          </cell>
          <cell r="I748">
            <v>35000</v>
          </cell>
          <cell r="J748">
            <v>35000</v>
          </cell>
        </row>
        <row r="749">
          <cell r="A749" t="str">
            <v>E</v>
          </cell>
          <cell r="B749" t="str">
            <v>Pembantu operator</v>
          </cell>
          <cell r="E749">
            <v>1</v>
          </cell>
          <cell r="F749">
            <v>1</v>
          </cell>
          <cell r="G749" t="str">
            <v>L 083</v>
          </cell>
          <cell r="H749">
            <v>1</v>
          </cell>
          <cell r="I749">
            <v>22000</v>
          </cell>
          <cell r="J749">
            <v>22000</v>
          </cell>
        </row>
        <row r="750">
          <cell r="A750" t="str">
            <v>R</v>
          </cell>
          <cell r="B750" t="str">
            <v xml:space="preserve">Sopir </v>
          </cell>
          <cell r="E750">
            <v>6</v>
          </cell>
          <cell r="F750">
            <v>1</v>
          </cell>
          <cell r="G750" t="str">
            <v>L 091</v>
          </cell>
          <cell r="H750">
            <v>6</v>
          </cell>
          <cell r="I750">
            <v>30000</v>
          </cell>
          <cell r="J750">
            <v>180000</v>
          </cell>
        </row>
        <row r="751">
          <cell r="A751" t="str">
            <v>J</v>
          </cell>
          <cell r="B751" t="str">
            <v>Pembantu sopir</v>
          </cell>
          <cell r="E751">
            <v>6</v>
          </cell>
          <cell r="F751">
            <v>1</v>
          </cell>
          <cell r="G751" t="str">
            <v>L 099</v>
          </cell>
          <cell r="H751">
            <v>6</v>
          </cell>
          <cell r="I751">
            <v>22000</v>
          </cell>
          <cell r="J751">
            <v>132000</v>
          </cell>
        </row>
        <row r="752">
          <cell r="A752" t="str">
            <v>A</v>
          </cell>
        </row>
        <row r="760">
          <cell r="D760" t="str">
            <v xml:space="preserve"> JUMLAH BIAYA UNTUK PEKERJA</v>
          </cell>
          <cell r="L760">
            <v>1759000</v>
          </cell>
        </row>
        <row r="761">
          <cell r="B761" t="str">
            <v>MATERIAL</v>
          </cell>
          <cell r="F761" t="str">
            <v>SATUAN</v>
          </cell>
          <cell r="G761" t="str">
            <v>KODE</v>
          </cell>
          <cell r="H761" t="str">
            <v>TOTAL VOL</v>
          </cell>
          <cell r="I761" t="str">
            <v>HARGA SATUAN</v>
          </cell>
          <cell r="J761" t="str">
            <v>BIAYA</v>
          </cell>
          <cell r="K761" t="str">
            <v>SUB TOTAL</v>
          </cell>
        </row>
        <row r="762">
          <cell r="I762" t="str">
            <v>(Rp/Satuan)</v>
          </cell>
          <cell r="J762" t="str">
            <v>(Rp)</v>
          </cell>
          <cell r="K762" t="str">
            <v>(Rp)</v>
          </cell>
        </row>
        <row r="764">
          <cell r="A764" t="str">
            <v>M</v>
          </cell>
          <cell r="B764" t="str">
            <v>Alat bantu @ 3 alat</v>
          </cell>
          <cell r="F764" t="str">
            <v>set</v>
          </cell>
          <cell r="G764" t="str">
            <v>M 170</v>
          </cell>
          <cell r="H764">
            <v>2.4</v>
          </cell>
          <cell r="I764">
            <v>50000</v>
          </cell>
          <cell r="J764">
            <v>120000</v>
          </cell>
        </row>
        <row r="765">
          <cell r="A765" t="str">
            <v>A</v>
          </cell>
        </row>
        <row r="766">
          <cell r="A766" t="str">
            <v>T</v>
          </cell>
        </row>
        <row r="767">
          <cell r="A767" t="str">
            <v>E</v>
          </cell>
        </row>
        <row r="768">
          <cell r="A768" t="str">
            <v>R</v>
          </cell>
        </row>
        <row r="769">
          <cell r="A769" t="str">
            <v>I</v>
          </cell>
        </row>
        <row r="770">
          <cell r="A770" t="str">
            <v>A</v>
          </cell>
        </row>
        <row r="771">
          <cell r="A771" t="str">
            <v>L</v>
          </cell>
        </row>
        <row r="773">
          <cell r="E773" t="str">
            <v xml:space="preserve"> </v>
          </cell>
        </row>
        <row r="774">
          <cell r="E774" t="str">
            <v xml:space="preserve"> </v>
          </cell>
        </row>
        <row r="775">
          <cell r="E775" t="str">
            <v xml:space="preserve"> </v>
          </cell>
        </row>
        <row r="776">
          <cell r="E776" t="str">
            <v xml:space="preserve"> </v>
          </cell>
        </row>
        <row r="778">
          <cell r="D778" t="str">
            <v xml:space="preserve"> JUMLAH BIAYA UNTUK MATERIAL</v>
          </cell>
          <cell r="L778">
            <v>120000</v>
          </cell>
        </row>
        <row r="779">
          <cell r="B779" t="str">
            <v>PERALATAN</v>
          </cell>
          <cell r="E779" t="str">
            <v>JUMLAH</v>
          </cell>
          <cell r="F779" t="str">
            <v xml:space="preserve">HARI </v>
          </cell>
          <cell r="G779" t="str">
            <v>KODE</v>
          </cell>
          <cell r="H779" t="str">
            <v>JAM KERJA</v>
          </cell>
          <cell r="I779" t="str">
            <v>HARGA</v>
          </cell>
          <cell r="J779" t="str">
            <v>BIAYA</v>
          </cell>
          <cell r="K779" t="str">
            <v>SUB TOTAL</v>
          </cell>
        </row>
        <row r="780">
          <cell r="E780" t="str">
            <v>ALAT</v>
          </cell>
          <cell r="F780" t="str">
            <v>KERJA</v>
          </cell>
          <cell r="I780" t="str">
            <v>(Rp/Jam)</v>
          </cell>
          <cell r="J780" t="str">
            <v>(Rp)</v>
          </cell>
          <cell r="K780" t="str">
            <v>(Rp)</v>
          </cell>
        </row>
        <row r="782">
          <cell r="A782" t="str">
            <v>P</v>
          </cell>
          <cell r="B782" t="str">
            <v>Mesin Gilas Tandem 6 - 10 tonne</v>
          </cell>
          <cell r="E782">
            <v>1</v>
          </cell>
          <cell r="F782">
            <v>1</v>
          </cell>
          <cell r="G782" t="str">
            <v>E 081</v>
          </cell>
          <cell r="H782">
            <v>5</v>
          </cell>
          <cell r="I782">
            <v>100000</v>
          </cell>
          <cell r="J782">
            <v>500000</v>
          </cell>
        </row>
        <row r="783">
          <cell r="A783" t="str">
            <v>E</v>
          </cell>
          <cell r="B783" t="str">
            <v>Truk Tangki Air 115 HP</v>
          </cell>
          <cell r="E783">
            <v>1</v>
          </cell>
          <cell r="F783">
            <v>1</v>
          </cell>
          <cell r="G783" t="str">
            <v>E 182</v>
          </cell>
          <cell r="H783">
            <v>5</v>
          </cell>
          <cell r="I783">
            <v>65000</v>
          </cell>
          <cell r="J783">
            <v>325000</v>
          </cell>
        </row>
        <row r="784">
          <cell r="A784" t="str">
            <v>R</v>
          </cell>
          <cell r="B784" t="str">
            <v>Truk bak terbuka (3,5 ton)/115 HP</v>
          </cell>
          <cell r="E784">
            <v>5</v>
          </cell>
          <cell r="F784">
            <v>1</v>
          </cell>
          <cell r="G784" t="str">
            <v>E 221</v>
          </cell>
          <cell r="H784">
            <v>30</v>
          </cell>
          <cell r="I784">
            <v>55000</v>
          </cell>
          <cell r="J784">
            <v>1650000</v>
          </cell>
        </row>
        <row r="785">
          <cell r="A785" t="str">
            <v>A</v>
          </cell>
        </row>
        <row r="786">
          <cell r="A786" t="str">
            <v>L</v>
          </cell>
        </row>
        <row r="787">
          <cell r="A787" t="str">
            <v>A</v>
          </cell>
        </row>
        <row r="788">
          <cell r="A788" t="str">
            <v>T</v>
          </cell>
        </row>
        <row r="789">
          <cell r="A789" t="str">
            <v>A</v>
          </cell>
        </row>
        <row r="790">
          <cell r="A790" t="str">
            <v>N</v>
          </cell>
        </row>
        <row r="796">
          <cell r="D796" t="str">
            <v xml:space="preserve"> JUMLAH BIAYA UNTUK PERALATAN</v>
          </cell>
          <cell r="L796">
            <v>2475000</v>
          </cell>
        </row>
        <row r="797">
          <cell r="J797" t="str">
            <v xml:space="preserve"> T O T A L (Rp)</v>
          </cell>
          <cell r="L797">
            <v>4354000</v>
          </cell>
        </row>
        <row r="799">
          <cell r="B799" t="str">
            <v>VOLUME  :</v>
          </cell>
          <cell r="C799">
            <v>60</v>
          </cell>
          <cell r="E799" t="str">
            <v>SATUAN  :</v>
          </cell>
          <cell r="F799" t="str">
            <v>M 3</v>
          </cell>
          <cell r="H799" t="str">
            <v>HARGA SATUAN  :</v>
          </cell>
          <cell r="I799">
            <v>72566.67</v>
          </cell>
          <cell r="J799" t="str">
            <v xml:space="preserve">                  per</v>
          </cell>
          <cell r="K799" t="str">
            <v>M 3</v>
          </cell>
        </row>
        <row r="882">
          <cell r="A882" t="str">
            <v>ANALISA HARGA SATUAN</v>
          </cell>
          <cell r="L882" t="str">
            <v>KODE</v>
          </cell>
        </row>
        <row r="883">
          <cell r="A883" t="str">
            <v>GALIAN TANAH UNTUK KONSTRUKSI</v>
          </cell>
        </row>
        <row r="884">
          <cell r="A884" t="str">
            <v>(MENGGUNAKAN BURUH)</v>
          </cell>
          <cell r="L884" t="str">
            <v>K. 224</v>
          </cell>
        </row>
        <row r="886">
          <cell r="A886" t="str">
            <v xml:space="preserve"> PROPINSI            :</v>
          </cell>
          <cell r="C886" t="str">
            <v>LAMPUNG</v>
          </cell>
          <cell r="E886" t="str">
            <v>KODE</v>
          </cell>
          <cell r="F886" t="str">
            <v xml:space="preserve">KOTA </v>
          </cell>
          <cell r="H886" t="str">
            <v>KODE</v>
          </cell>
          <cell r="I886" t="str">
            <v xml:space="preserve"> DISIAPKAN OLEH :</v>
          </cell>
          <cell r="K886" t="str">
            <v>TANGGAL</v>
          </cell>
        </row>
        <row r="887">
          <cell r="E887" t="str">
            <v>[071]</v>
          </cell>
          <cell r="F887" t="str">
            <v>BANDAR LAMPUNG</v>
          </cell>
          <cell r="H887" t="str">
            <v>[018]</v>
          </cell>
          <cell r="I887" t="str">
            <v>Dinas Bina Marga dan Pemukiman</v>
          </cell>
          <cell r="K887" t="str">
            <v>07 Agustus 2005</v>
          </cell>
        </row>
        <row r="890">
          <cell r="A890" t="str">
            <v xml:space="preserve"> URAIAN</v>
          </cell>
          <cell r="F890" t="str">
            <v xml:space="preserve"> ANGGAPAN / ASUMSI</v>
          </cell>
        </row>
        <row r="891">
          <cell r="A891" t="str">
            <v xml:space="preserve"> 1.</v>
          </cell>
          <cell r="B891" t="str">
            <v>Penggalian Tanah dengan Tenaga Manusia (50</v>
          </cell>
          <cell r="F891" t="str">
            <v xml:space="preserve"> 1. Menggunakan Tenaga Manusia</v>
          </cell>
        </row>
        <row r="892">
          <cell r="B892" t="str">
            <v>m3/hari)</v>
          </cell>
          <cell r="F892" t="str">
            <v xml:space="preserve"> 2. Kapasitas Kerja kelompok 50 m3/hari</v>
          </cell>
        </row>
        <row r="893">
          <cell r="A893" t="str">
            <v xml:space="preserve"> 2.</v>
          </cell>
          <cell r="B893" t="str">
            <v>Tanah galian disingkirkan sejauh minimal 30 m</v>
          </cell>
          <cell r="F893" t="str">
            <v xml:space="preserve"> 3. Kedalaman rata-rata galian sampai dengan 3,00 meter</v>
          </cell>
        </row>
        <row r="894">
          <cell r="B894" t="str">
            <v>darri lubanggalian</v>
          </cell>
          <cell r="F894" t="str">
            <v xml:space="preserve"> 4. Untuk jenis tanah berbatu, harga satuan pekerjaan K224 dikalikan dengan faktor 1,5</v>
          </cell>
        </row>
        <row r="903">
          <cell r="B903" t="str">
            <v>PEKERJA</v>
          </cell>
          <cell r="E903" t="str">
            <v>JUMLAH</v>
          </cell>
          <cell r="F903" t="str">
            <v>HARI</v>
          </cell>
          <cell r="G903" t="str">
            <v>KODE</v>
          </cell>
          <cell r="H903" t="str">
            <v>TOTAL VOL</v>
          </cell>
          <cell r="I903" t="str">
            <v>UPAH</v>
          </cell>
          <cell r="J903" t="str">
            <v>BIAYA</v>
          </cell>
          <cell r="K903" t="str">
            <v>SUB TOTAL</v>
          </cell>
        </row>
        <row r="904">
          <cell r="E904" t="str">
            <v>ORANG</v>
          </cell>
          <cell r="H904" t="str">
            <v>(Orang hari)</v>
          </cell>
          <cell r="I904" t="str">
            <v>(Rp/Org/Hari)</v>
          </cell>
          <cell r="J904" t="str">
            <v>(Rp)</v>
          </cell>
          <cell r="K904" t="str">
            <v>(Rp)</v>
          </cell>
        </row>
        <row r="906">
          <cell r="A906" t="str">
            <v>P</v>
          </cell>
          <cell r="B906" t="str">
            <v>Buruh tak terampil</v>
          </cell>
          <cell r="E906">
            <v>30</v>
          </cell>
          <cell r="F906">
            <v>1</v>
          </cell>
          <cell r="G906" t="str">
            <v>L 101</v>
          </cell>
          <cell r="H906">
            <v>30</v>
          </cell>
          <cell r="I906">
            <v>22000</v>
          </cell>
          <cell r="J906">
            <v>660000</v>
          </cell>
        </row>
        <row r="907">
          <cell r="A907" t="str">
            <v>E</v>
          </cell>
          <cell r="B907" t="str">
            <v>Mandor</v>
          </cell>
          <cell r="E907">
            <v>1</v>
          </cell>
          <cell r="F907">
            <v>1</v>
          </cell>
          <cell r="G907" t="str">
            <v>L 061</v>
          </cell>
          <cell r="H907">
            <v>1</v>
          </cell>
          <cell r="I907">
            <v>35000</v>
          </cell>
          <cell r="J907">
            <v>35000</v>
          </cell>
        </row>
        <row r="908">
          <cell r="A908" t="str">
            <v>K</v>
          </cell>
        </row>
        <row r="909">
          <cell r="A909" t="str">
            <v>E</v>
          </cell>
        </row>
        <row r="910">
          <cell r="A910" t="str">
            <v>R</v>
          </cell>
        </row>
        <row r="911">
          <cell r="A911" t="str">
            <v>J</v>
          </cell>
        </row>
        <row r="912">
          <cell r="A912" t="str">
            <v>A</v>
          </cell>
        </row>
        <row r="920">
          <cell r="D920" t="str">
            <v xml:space="preserve"> JUMLAH BIAYA UNTUK PEKERJA</v>
          </cell>
          <cell r="L920">
            <v>695000</v>
          </cell>
        </row>
        <row r="921">
          <cell r="B921" t="str">
            <v>MATERIAL</v>
          </cell>
          <cell r="F921" t="str">
            <v>SATUAN</v>
          </cell>
          <cell r="G921" t="str">
            <v>KODE</v>
          </cell>
          <cell r="H921" t="str">
            <v>TOTAL VOL</v>
          </cell>
          <cell r="I921" t="str">
            <v>HARGA SATUAN</v>
          </cell>
          <cell r="J921" t="str">
            <v>BIAYA</v>
          </cell>
          <cell r="K921" t="str">
            <v>SUB TOTAL</v>
          </cell>
        </row>
        <row r="922">
          <cell r="H922" t="str">
            <v>(Orang hari)</v>
          </cell>
          <cell r="I922" t="str">
            <v>(Rp.)</v>
          </cell>
          <cell r="J922" t="str">
            <v>(Rp)</v>
          </cell>
          <cell r="K922" t="str">
            <v>(Rp)</v>
          </cell>
        </row>
        <row r="924">
          <cell r="A924" t="str">
            <v>M</v>
          </cell>
          <cell r="B924" t="str">
            <v>Alat bantu ( set @ 3 alat )</v>
          </cell>
          <cell r="F924" t="str">
            <v>Set</v>
          </cell>
          <cell r="G924" t="str">
            <v>M 170</v>
          </cell>
          <cell r="H924">
            <v>1.2</v>
          </cell>
          <cell r="I924">
            <v>50000</v>
          </cell>
          <cell r="J924">
            <v>60000</v>
          </cell>
        </row>
        <row r="925">
          <cell r="A925" t="str">
            <v>A</v>
          </cell>
        </row>
        <row r="926">
          <cell r="A926" t="str">
            <v>T</v>
          </cell>
        </row>
        <row r="927">
          <cell r="A927" t="str">
            <v>E</v>
          </cell>
        </row>
        <row r="928">
          <cell r="A928" t="str">
            <v>R</v>
          </cell>
        </row>
        <row r="929">
          <cell r="A929" t="str">
            <v>I</v>
          </cell>
        </row>
        <row r="930">
          <cell r="A930" t="str">
            <v>A</v>
          </cell>
        </row>
        <row r="931">
          <cell r="A931" t="str">
            <v>L</v>
          </cell>
        </row>
        <row r="933">
          <cell r="E933" t="str">
            <v xml:space="preserve"> </v>
          </cell>
        </row>
        <row r="934">
          <cell r="E934" t="str">
            <v xml:space="preserve"> </v>
          </cell>
        </row>
        <row r="935">
          <cell r="E935" t="str">
            <v xml:space="preserve"> </v>
          </cell>
        </row>
        <row r="936">
          <cell r="E936" t="str">
            <v xml:space="preserve"> </v>
          </cell>
        </row>
        <row r="938">
          <cell r="D938" t="str">
            <v xml:space="preserve"> JUMLAH BIAYA UNTUK MATERIAL</v>
          </cell>
          <cell r="L938">
            <v>60000</v>
          </cell>
        </row>
        <row r="939">
          <cell r="B939" t="str">
            <v>PERALATAN</v>
          </cell>
          <cell r="E939" t="str">
            <v>JUMLAH</v>
          </cell>
          <cell r="F939" t="str">
            <v xml:space="preserve">HARI </v>
          </cell>
          <cell r="G939" t="str">
            <v>KODE</v>
          </cell>
          <cell r="H939" t="str">
            <v>JAM KERJA</v>
          </cell>
          <cell r="I939" t="str">
            <v>HARGA</v>
          </cell>
          <cell r="J939" t="str">
            <v>BIAYA</v>
          </cell>
          <cell r="K939" t="str">
            <v>SUB TOTAL</v>
          </cell>
        </row>
        <row r="940">
          <cell r="E940" t="str">
            <v>ALAT</v>
          </cell>
          <cell r="F940" t="str">
            <v>KERJA</v>
          </cell>
          <cell r="I940" t="str">
            <v>(Rp/Jam)</v>
          </cell>
          <cell r="J940" t="str">
            <v>(Rp)</v>
          </cell>
          <cell r="K940" t="str">
            <v>(Rp)</v>
          </cell>
        </row>
        <row r="942">
          <cell r="A942" t="str">
            <v>P</v>
          </cell>
        </row>
        <row r="943">
          <cell r="A943" t="str">
            <v>E</v>
          </cell>
        </row>
        <row r="944">
          <cell r="A944" t="str">
            <v>R</v>
          </cell>
        </row>
        <row r="945">
          <cell r="A945" t="str">
            <v>A</v>
          </cell>
        </row>
        <row r="946">
          <cell r="A946" t="str">
            <v>L</v>
          </cell>
        </row>
        <row r="947">
          <cell r="A947" t="str">
            <v>A</v>
          </cell>
        </row>
        <row r="948">
          <cell r="A948" t="str">
            <v>T</v>
          </cell>
        </row>
        <row r="949">
          <cell r="A949" t="str">
            <v>A</v>
          </cell>
        </row>
        <row r="950">
          <cell r="A950" t="str">
            <v>N</v>
          </cell>
        </row>
        <row r="956">
          <cell r="D956" t="str">
            <v xml:space="preserve"> JUMLAH BIAYA UNTUK PERALATAN</v>
          </cell>
          <cell r="L956">
            <v>0</v>
          </cell>
        </row>
        <row r="957">
          <cell r="J957" t="str">
            <v xml:space="preserve"> T O T A L (Rp)</v>
          </cell>
          <cell r="L957">
            <v>755000</v>
          </cell>
        </row>
        <row r="959">
          <cell r="B959" t="str">
            <v>VOLUME  :</v>
          </cell>
          <cell r="C959">
            <v>40</v>
          </cell>
          <cell r="E959" t="str">
            <v>SATUAN  :</v>
          </cell>
          <cell r="F959" t="str">
            <v>M 3</v>
          </cell>
          <cell r="H959" t="str">
            <v>HARGA SATUAN  :</v>
          </cell>
          <cell r="I959">
            <v>18875</v>
          </cell>
          <cell r="J959" t="str">
            <v xml:space="preserve">                  per</v>
          </cell>
          <cell r="K959" t="str">
            <v>M 3</v>
          </cell>
        </row>
        <row r="1042">
          <cell r="A1042" t="str">
            <v>ANALISA HARGA SATUAN</v>
          </cell>
          <cell r="L1042" t="str">
            <v>KODE</v>
          </cell>
        </row>
        <row r="1043">
          <cell r="A1043" t="str">
            <v>PENIMBUNAN BADAN JALAN</v>
          </cell>
        </row>
        <row r="1044">
          <cell r="A1044" t="str">
            <v>(MENGGUNAKAN BURUH)</v>
          </cell>
          <cell r="L1044" t="str">
            <v>K. 310</v>
          </cell>
        </row>
        <row r="1046">
          <cell r="A1046" t="str">
            <v xml:space="preserve"> PROPINSI            :</v>
          </cell>
          <cell r="C1046" t="str">
            <v>LAMPUNG</v>
          </cell>
          <cell r="E1046" t="str">
            <v>KODE</v>
          </cell>
          <cell r="F1046" t="str">
            <v xml:space="preserve">KOTA </v>
          </cell>
          <cell r="H1046" t="str">
            <v>KODE</v>
          </cell>
          <cell r="I1046" t="str">
            <v xml:space="preserve"> DISIAPKAN OLEH :</v>
          </cell>
          <cell r="K1046" t="str">
            <v>TANGGAL</v>
          </cell>
        </row>
        <row r="1047">
          <cell r="E1047" t="str">
            <v>[071]</v>
          </cell>
          <cell r="F1047" t="str">
            <v>BANDAR LAMPUNG</v>
          </cell>
          <cell r="H1047" t="str">
            <v>[018]</v>
          </cell>
          <cell r="I1047" t="str">
            <v>Dinas Bina Marga dan Pemukiman</v>
          </cell>
          <cell r="K1047" t="str">
            <v>07 Agustus 2005</v>
          </cell>
        </row>
        <row r="1050">
          <cell r="A1050" t="str">
            <v xml:space="preserve"> URAIAN</v>
          </cell>
          <cell r="F1050" t="str">
            <v xml:space="preserve"> ANGGAPAN / ASUMSI</v>
          </cell>
        </row>
        <row r="1051">
          <cell r="A1051" t="str">
            <v xml:space="preserve"> 1.</v>
          </cell>
          <cell r="B1051" t="str">
            <v>Material dihampar maksimum</v>
          </cell>
          <cell r="F1051" t="str">
            <v xml:space="preserve"> 1. Menggunakan tenaga manusia ( 60 M3/hari )</v>
          </cell>
        </row>
        <row r="1052">
          <cell r="B1052" t="str">
            <v>tebal setiap lapis 20 cm.</v>
          </cell>
          <cell r="F1052" t="str">
            <v xml:space="preserve"> 2. Harga Material tergantung harga di lokasi pekerjaan.</v>
          </cell>
        </row>
        <row r="1053">
          <cell r="A1053" t="str">
            <v xml:space="preserve"> 2. </v>
          </cell>
          <cell r="B1053" t="str">
            <v xml:space="preserve">Setiap lapis dipadatkan minimum 4 kali </v>
          </cell>
          <cell r="F1053" t="str">
            <v xml:space="preserve"> 3. Umur alat bantu rata-rata 1 bulan/orang/set @ 3 alat</v>
          </cell>
        </row>
        <row r="1054">
          <cell r="B1054" t="str">
            <v>lintasan dengan mesin gilas roda karet.</v>
          </cell>
        </row>
        <row r="1063">
          <cell r="B1063" t="str">
            <v>PEKERJA</v>
          </cell>
          <cell r="E1063" t="str">
            <v>JUMLAH</v>
          </cell>
          <cell r="F1063" t="str">
            <v>HARI</v>
          </cell>
          <cell r="G1063" t="str">
            <v>KODE</v>
          </cell>
          <cell r="H1063" t="str">
            <v>TOTAL VOL</v>
          </cell>
          <cell r="I1063" t="str">
            <v>UPAH</v>
          </cell>
          <cell r="J1063" t="str">
            <v>BIAYA</v>
          </cell>
          <cell r="K1063" t="str">
            <v>SUB TOTAL</v>
          </cell>
        </row>
        <row r="1064">
          <cell r="E1064" t="str">
            <v>ORANG</v>
          </cell>
          <cell r="H1064" t="str">
            <v>(Orang-hari)</v>
          </cell>
          <cell r="I1064" t="str">
            <v>(Rp/Org/Hari)</v>
          </cell>
          <cell r="J1064" t="str">
            <v>(Rp)</v>
          </cell>
          <cell r="K1064" t="str">
            <v>(Rp)</v>
          </cell>
        </row>
        <row r="1066">
          <cell r="A1066" t="str">
            <v>P</v>
          </cell>
          <cell r="B1066" t="str">
            <v>Buruh tak terampil</v>
          </cell>
          <cell r="E1066">
            <v>60</v>
          </cell>
          <cell r="F1066">
            <v>1</v>
          </cell>
          <cell r="G1066" t="str">
            <v>L 101</v>
          </cell>
          <cell r="H1066">
            <v>60</v>
          </cell>
          <cell r="I1066">
            <v>22000</v>
          </cell>
          <cell r="J1066">
            <v>1320000</v>
          </cell>
        </row>
        <row r="1067">
          <cell r="A1067" t="str">
            <v>E</v>
          </cell>
          <cell r="B1067" t="str">
            <v>Mandor</v>
          </cell>
          <cell r="E1067">
            <v>2</v>
          </cell>
          <cell r="F1067">
            <v>1</v>
          </cell>
          <cell r="G1067" t="str">
            <v>L 061</v>
          </cell>
          <cell r="H1067">
            <v>2</v>
          </cell>
          <cell r="I1067">
            <v>35000</v>
          </cell>
          <cell r="J1067">
            <v>70000</v>
          </cell>
        </row>
        <row r="1068">
          <cell r="A1068" t="str">
            <v>K</v>
          </cell>
          <cell r="B1068" t="str">
            <v>Operator terampil</v>
          </cell>
          <cell r="E1068">
            <v>1</v>
          </cell>
          <cell r="F1068">
            <v>1</v>
          </cell>
          <cell r="G1068" t="str">
            <v>L 081</v>
          </cell>
          <cell r="H1068">
            <v>1</v>
          </cell>
          <cell r="I1068">
            <v>35000</v>
          </cell>
          <cell r="J1068">
            <v>35000</v>
          </cell>
        </row>
        <row r="1069">
          <cell r="A1069" t="str">
            <v>E</v>
          </cell>
          <cell r="B1069" t="str">
            <v>Pembantu operator</v>
          </cell>
          <cell r="E1069">
            <v>1</v>
          </cell>
          <cell r="F1069">
            <v>1</v>
          </cell>
          <cell r="G1069" t="str">
            <v>L 083</v>
          </cell>
          <cell r="H1069">
            <v>1</v>
          </cell>
          <cell r="I1069">
            <v>22000</v>
          </cell>
          <cell r="J1069">
            <v>22000</v>
          </cell>
        </row>
        <row r="1070">
          <cell r="A1070" t="str">
            <v>R</v>
          </cell>
          <cell r="B1070" t="str">
            <v>Sopir terampil</v>
          </cell>
          <cell r="E1070">
            <v>1</v>
          </cell>
          <cell r="F1070">
            <v>1</v>
          </cell>
          <cell r="G1070" t="str">
            <v>L 091</v>
          </cell>
          <cell r="H1070">
            <v>1</v>
          </cell>
          <cell r="I1070">
            <v>30000</v>
          </cell>
          <cell r="J1070">
            <v>30000</v>
          </cell>
        </row>
        <row r="1071">
          <cell r="A1071" t="str">
            <v>J</v>
          </cell>
          <cell r="B1071" t="str">
            <v>Pembantu Sopir</v>
          </cell>
          <cell r="E1071">
            <v>1</v>
          </cell>
          <cell r="F1071">
            <v>1</v>
          </cell>
          <cell r="G1071" t="str">
            <v>L 099</v>
          </cell>
          <cell r="H1071">
            <v>1</v>
          </cell>
          <cell r="I1071">
            <v>22000</v>
          </cell>
          <cell r="J1071">
            <v>22000</v>
          </cell>
        </row>
        <row r="1072">
          <cell r="A1072" t="str">
            <v>A</v>
          </cell>
        </row>
        <row r="1080">
          <cell r="D1080" t="str">
            <v xml:space="preserve"> JUMLAH BIAYA UNTUK PEKERJA</v>
          </cell>
          <cell r="L1080">
            <v>1499000</v>
          </cell>
        </row>
        <row r="1081">
          <cell r="B1081" t="str">
            <v>MATERIAL</v>
          </cell>
          <cell r="F1081" t="str">
            <v>SATUAN</v>
          </cell>
          <cell r="G1081" t="str">
            <v>KODE</v>
          </cell>
          <cell r="H1081" t="str">
            <v>TOTAL VOL</v>
          </cell>
          <cell r="I1081" t="str">
            <v>HARGA SATUAN</v>
          </cell>
          <cell r="J1081" t="str">
            <v>BIAYA</v>
          </cell>
          <cell r="K1081" t="str">
            <v>SUB TOTAL</v>
          </cell>
        </row>
        <row r="1082">
          <cell r="I1082" t="str">
            <v>(Rp/Satuan)</v>
          </cell>
          <cell r="J1082" t="str">
            <v>(Rp)</v>
          </cell>
          <cell r="K1082" t="str">
            <v>(Rp)</v>
          </cell>
        </row>
        <row r="1084">
          <cell r="A1084" t="str">
            <v>M</v>
          </cell>
          <cell r="B1084" t="str">
            <v>Timbunan Pilihan</v>
          </cell>
          <cell r="F1084" t="str">
            <v>m3</v>
          </cell>
          <cell r="G1084" t="str">
            <v>M 050</v>
          </cell>
          <cell r="H1084">
            <v>72</v>
          </cell>
          <cell r="I1084">
            <v>73920</v>
          </cell>
          <cell r="J1084">
            <v>5322240</v>
          </cell>
        </row>
        <row r="1085">
          <cell r="A1085" t="str">
            <v>A</v>
          </cell>
          <cell r="B1085" t="str">
            <v xml:space="preserve">Alat bantu (set @ 3 alat) </v>
          </cell>
          <cell r="F1085" t="str">
            <v>set</v>
          </cell>
          <cell r="G1085" t="str">
            <v>M 170</v>
          </cell>
          <cell r="H1085">
            <v>2.4</v>
          </cell>
          <cell r="I1085">
            <v>50000</v>
          </cell>
          <cell r="J1085">
            <v>120000</v>
          </cell>
        </row>
        <row r="1086">
          <cell r="A1086" t="str">
            <v>T</v>
          </cell>
        </row>
        <row r="1087">
          <cell r="A1087" t="str">
            <v>E</v>
          </cell>
        </row>
        <row r="1088">
          <cell r="A1088" t="str">
            <v>R</v>
          </cell>
        </row>
        <row r="1089">
          <cell r="A1089" t="str">
            <v>I</v>
          </cell>
        </row>
        <row r="1090">
          <cell r="A1090" t="str">
            <v>A</v>
          </cell>
        </row>
        <row r="1091">
          <cell r="A1091" t="str">
            <v>L</v>
          </cell>
        </row>
        <row r="1093">
          <cell r="E1093" t="str">
            <v xml:space="preserve"> </v>
          </cell>
        </row>
        <row r="1094">
          <cell r="E1094" t="str">
            <v xml:space="preserve"> </v>
          </cell>
        </row>
        <row r="1095">
          <cell r="E1095" t="str">
            <v xml:space="preserve"> </v>
          </cell>
        </row>
        <row r="1096">
          <cell r="E1096" t="str">
            <v xml:space="preserve"> </v>
          </cell>
        </row>
        <row r="1098">
          <cell r="D1098" t="str">
            <v xml:space="preserve"> JUMLAH BIAYA UNTUK MATERIAL</v>
          </cell>
          <cell r="L1098">
            <v>5442240</v>
          </cell>
        </row>
        <row r="1099">
          <cell r="B1099" t="str">
            <v>PERALATAN</v>
          </cell>
          <cell r="E1099" t="str">
            <v>JUMLAH</v>
          </cell>
          <cell r="F1099" t="str">
            <v xml:space="preserve">HARI </v>
          </cell>
          <cell r="G1099" t="str">
            <v>KODE</v>
          </cell>
          <cell r="H1099" t="str">
            <v>JAM KERJA</v>
          </cell>
          <cell r="I1099" t="str">
            <v>HARGA</v>
          </cell>
          <cell r="J1099" t="str">
            <v>BIAYA</v>
          </cell>
          <cell r="K1099" t="str">
            <v>SUB TOTAL</v>
          </cell>
        </row>
        <row r="1100">
          <cell r="E1100" t="str">
            <v>ALAT</v>
          </cell>
          <cell r="F1100" t="str">
            <v>KERJA</v>
          </cell>
          <cell r="I1100" t="str">
            <v>(Rp/Jam)</v>
          </cell>
          <cell r="J1100" t="str">
            <v>(Rp)</v>
          </cell>
          <cell r="K1100" t="str">
            <v>(Rp)</v>
          </cell>
        </row>
        <row r="1102">
          <cell r="A1102" t="str">
            <v>P</v>
          </cell>
          <cell r="B1102" t="str">
            <v>Mesin Gilas Roda karet 8 - 15 T</v>
          </cell>
          <cell r="E1102">
            <v>1</v>
          </cell>
          <cell r="F1102">
            <v>1</v>
          </cell>
          <cell r="G1102" t="str">
            <v>E 084</v>
          </cell>
          <cell r="H1102">
            <v>5</v>
          </cell>
          <cell r="I1102">
            <v>150000</v>
          </cell>
          <cell r="J1102">
            <v>750000</v>
          </cell>
        </row>
        <row r="1103">
          <cell r="A1103" t="str">
            <v>E</v>
          </cell>
          <cell r="B1103" t="str">
            <v>Truk tangki air 115 HP</v>
          </cell>
          <cell r="E1103">
            <v>1</v>
          </cell>
          <cell r="F1103">
            <v>1</v>
          </cell>
          <cell r="G1103" t="str">
            <v>E 182</v>
          </cell>
          <cell r="H1103">
            <v>5</v>
          </cell>
          <cell r="I1103">
            <v>65000</v>
          </cell>
          <cell r="J1103">
            <v>325000</v>
          </cell>
        </row>
        <row r="1104">
          <cell r="A1104" t="str">
            <v>R</v>
          </cell>
        </row>
        <row r="1105">
          <cell r="A1105" t="str">
            <v>A</v>
          </cell>
        </row>
        <row r="1106">
          <cell r="A1106" t="str">
            <v>L</v>
          </cell>
        </row>
        <row r="1107">
          <cell r="A1107" t="str">
            <v>A</v>
          </cell>
        </row>
        <row r="1108">
          <cell r="A1108" t="str">
            <v>T</v>
          </cell>
        </row>
        <row r="1109">
          <cell r="A1109" t="str">
            <v>A</v>
          </cell>
        </row>
        <row r="1110">
          <cell r="A1110" t="str">
            <v>N</v>
          </cell>
        </row>
        <row r="1116">
          <cell r="D1116" t="str">
            <v xml:space="preserve"> JUMLAH BIAYA UNTUK PERALATAN</v>
          </cell>
          <cell r="L1116">
            <v>1075000</v>
          </cell>
        </row>
        <row r="1117">
          <cell r="J1117" t="str">
            <v xml:space="preserve"> T O T A L (Rp)</v>
          </cell>
          <cell r="L1117">
            <v>8016240</v>
          </cell>
        </row>
        <row r="1119">
          <cell r="B1119" t="str">
            <v>VOLUME  :</v>
          </cell>
          <cell r="C1119">
            <v>60</v>
          </cell>
          <cell r="E1119" t="str">
            <v>SATUAN  :</v>
          </cell>
          <cell r="F1119" t="str">
            <v>M3</v>
          </cell>
          <cell r="H1119" t="str">
            <v>HARGA SATUAN  :</v>
          </cell>
          <cell r="I1119">
            <v>133604</v>
          </cell>
          <cell r="J1119" t="str">
            <v xml:space="preserve">                  per</v>
          </cell>
          <cell r="K1119" t="str">
            <v>M3</v>
          </cell>
        </row>
        <row r="1202">
          <cell r="A1202" t="str">
            <v>ANALISA HARGA SATUAN</v>
          </cell>
          <cell r="L1202" t="str">
            <v>KODE</v>
          </cell>
        </row>
        <row r="1203">
          <cell r="A1203" t="str">
            <v>GALIAN TANAH DAN PEMBUANGAN</v>
          </cell>
        </row>
        <row r="1204">
          <cell r="A1204" t="str">
            <v>(MENGGUNAKAN BURUH)</v>
          </cell>
          <cell r="L1204" t="str">
            <v>K 320</v>
          </cell>
        </row>
        <row r="1206">
          <cell r="A1206" t="str">
            <v xml:space="preserve"> PROPINSI            :</v>
          </cell>
          <cell r="C1206" t="str">
            <v>LAMPUNG</v>
          </cell>
          <cell r="E1206" t="str">
            <v>KODE</v>
          </cell>
          <cell r="F1206" t="str">
            <v xml:space="preserve">KOTA </v>
          </cell>
          <cell r="H1206" t="str">
            <v>KODE</v>
          </cell>
          <cell r="I1206" t="str">
            <v xml:space="preserve"> DISIAPKAN OLEH :</v>
          </cell>
          <cell r="K1206" t="str">
            <v>TANGGAL</v>
          </cell>
        </row>
        <row r="1207">
          <cell r="E1207" t="str">
            <v>[071]</v>
          </cell>
          <cell r="F1207" t="str">
            <v>BANDAR LAMPUNG</v>
          </cell>
          <cell r="H1207" t="str">
            <v>[018]</v>
          </cell>
          <cell r="I1207" t="str">
            <v>Dinas Bina Marga dan Pemukiman</v>
          </cell>
          <cell r="K1207" t="str">
            <v>07 Agustus 2005</v>
          </cell>
        </row>
        <row r="1210">
          <cell r="A1210" t="str">
            <v xml:space="preserve"> URAIAN</v>
          </cell>
          <cell r="F1210" t="str">
            <v xml:space="preserve"> ANGGAPAN / ASUMSI</v>
          </cell>
        </row>
        <row r="1211">
          <cell r="A1211" t="str">
            <v xml:space="preserve"> 1.</v>
          </cell>
          <cell r="B1211" t="str">
            <v>Digali dengan tenaga manusia</v>
          </cell>
          <cell r="F1211" t="str">
            <v xml:space="preserve"> 1.  Menggunakan tenaga manusia (32 m3/hari)  </v>
          </cell>
        </row>
        <row r="1212">
          <cell r="A1212" t="str">
            <v xml:space="preserve"> 2.</v>
          </cell>
          <cell r="B1212" t="str">
            <v xml:space="preserve">Permukaan  tanah dibentuk dan diratakan </v>
          </cell>
          <cell r="F1212" t="str">
            <v xml:space="preserve"> 2.  20 %  dibuang di lokasi tanpa diangkut dengan truk</v>
          </cell>
        </row>
        <row r="1213">
          <cell r="B1213" t="str">
            <v>dengan tenaga manusia</v>
          </cell>
          <cell r="F1213" t="str">
            <v xml:space="preserve"> 3.  80 %  dibuang dan diangkut dengan truk</v>
          </cell>
        </row>
        <row r="1214">
          <cell r="A1214" t="str">
            <v xml:space="preserve"> 3.</v>
          </cell>
          <cell r="B1214" t="str">
            <v>Dimuat ke truk dengan tenaga manusia</v>
          </cell>
          <cell r="F1214" t="str">
            <v xml:space="preserve"> 4.  Jarak 1 rit PP &lt; 2km</v>
          </cell>
        </row>
        <row r="1215">
          <cell r="A1215" t="str">
            <v xml:space="preserve"> 4.</v>
          </cell>
          <cell r="B1215" t="str">
            <v>Membuang tanah menggunakan truk 3,50 ton</v>
          </cell>
          <cell r="F1215" t="str">
            <v xml:space="preserve"> 5.  1,6 rit pp/jam/truk</v>
          </cell>
        </row>
        <row r="1216">
          <cell r="F1216" t="str">
            <v xml:space="preserve"> 6.  Umur alat bantu rata-rata 1 bulan/orang/set @3 alat</v>
          </cell>
        </row>
        <row r="1222">
          <cell r="F1222" t="str">
            <v xml:space="preserve"> </v>
          </cell>
        </row>
        <row r="1223">
          <cell r="B1223" t="str">
            <v>PEKERJA</v>
          </cell>
          <cell r="E1223" t="str">
            <v>JUMLAH</v>
          </cell>
          <cell r="F1223" t="str">
            <v>HARI</v>
          </cell>
          <cell r="G1223" t="str">
            <v>KODE</v>
          </cell>
          <cell r="H1223" t="str">
            <v>TOTAL VOL</v>
          </cell>
          <cell r="I1223" t="str">
            <v>UPAH</v>
          </cell>
          <cell r="J1223" t="str">
            <v>BIAYA</v>
          </cell>
          <cell r="K1223" t="str">
            <v>SUB TOTAL</v>
          </cell>
        </row>
        <row r="1224">
          <cell r="E1224" t="str">
            <v>ORANG</v>
          </cell>
          <cell r="H1224" t="str">
            <v>(Orang-hari)</v>
          </cell>
          <cell r="I1224" t="str">
            <v>(Rp/Org/Hari)</v>
          </cell>
          <cell r="J1224" t="str">
            <v>(Rp)</v>
          </cell>
          <cell r="K1224" t="str">
            <v>(Rp)</v>
          </cell>
        </row>
        <row r="1226">
          <cell r="A1226" t="str">
            <v>P</v>
          </cell>
          <cell r="B1226" t="str">
            <v xml:space="preserve"> Buruh tak terampil</v>
          </cell>
          <cell r="E1226">
            <v>36</v>
          </cell>
          <cell r="F1226">
            <v>1</v>
          </cell>
          <cell r="G1226" t="str">
            <v>L 101</v>
          </cell>
          <cell r="H1226">
            <v>36</v>
          </cell>
          <cell r="I1226">
            <v>22000</v>
          </cell>
          <cell r="J1226">
            <v>792000</v>
          </cell>
        </row>
        <row r="1227">
          <cell r="A1227" t="str">
            <v>E</v>
          </cell>
          <cell r="B1227" t="str">
            <v xml:space="preserve"> Mandor</v>
          </cell>
          <cell r="E1227">
            <v>1</v>
          </cell>
          <cell r="F1227">
            <v>1</v>
          </cell>
          <cell r="G1227" t="str">
            <v>L 061</v>
          </cell>
          <cell r="H1227">
            <v>1</v>
          </cell>
          <cell r="I1227">
            <v>35000</v>
          </cell>
          <cell r="J1227">
            <v>35000</v>
          </cell>
        </row>
        <row r="1228">
          <cell r="A1228" t="str">
            <v>K</v>
          </cell>
          <cell r="B1228" t="str">
            <v xml:space="preserve"> Sopir terampil</v>
          </cell>
          <cell r="E1228">
            <v>2</v>
          </cell>
          <cell r="F1228">
            <v>1</v>
          </cell>
          <cell r="G1228" t="str">
            <v>L 091</v>
          </cell>
          <cell r="H1228">
            <v>2</v>
          </cell>
          <cell r="I1228">
            <v>30000</v>
          </cell>
          <cell r="J1228">
            <v>60000</v>
          </cell>
        </row>
        <row r="1229">
          <cell r="A1229" t="str">
            <v>E</v>
          </cell>
          <cell r="B1229" t="str">
            <v xml:space="preserve"> Pembantu sopir</v>
          </cell>
          <cell r="E1229">
            <v>2</v>
          </cell>
          <cell r="F1229">
            <v>1</v>
          </cell>
          <cell r="G1229" t="str">
            <v>L 099</v>
          </cell>
          <cell r="H1229">
            <v>2</v>
          </cell>
          <cell r="I1229">
            <v>22000</v>
          </cell>
          <cell r="J1229">
            <v>44000</v>
          </cell>
        </row>
        <row r="1230">
          <cell r="A1230" t="str">
            <v>R</v>
          </cell>
        </row>
        <row r="1231">
          <cell r="A1231" t="str">
            <v>J</v>
          </cell>
        </row>
        <row r="1232">
          <cell r="A1232" t="str">
            <v>A</v>
          </cell>
        </row>
        <row r="1240">
          <cell r="D1240" t="str">
            <v xml:space="preserve"> JUMLAH BIAYA UNTUK PEKERJA</v>
          </cell>
          <cell r="L1240">
            <v>931000</v>
          </cell>
        </row>
        <row r="1241">
          <cell r="B1241" t="str">
            <v>MATERIAL</v>
          </cell>
          <cell r="F1241" t="str">
            <v>SATUAN</v>
          </cell>
          <cell r="G1241" t="str">
            <v>KODE</v>
          </cell>
          <cell r="H1241" t="str">
            <v>TOTAL VOL</v>
          </cell>
          <cell r="I1241" t="str">
            <v>HARGA SATUAN</v>
          </cell>
          <cell r="J1241" t="str">
            <v>BIAYA</v>
          </cell>
          <cell r="K1241" t="str">
            <v>SUB TOTAL</v>
          </cell>
        </row>
        <row r="1242">
          <cell r="I1242" t="str">
            <v>(Rp/Satuan)</v>
          </cell>
          <cell r="J1242" t="str">
            <v>(Rp)</v>
          </cell>
          <cell r="K1242" t="str">
            <v>(Rp)</v>
          </cell>
        </row>
        <row r="1244">
          <cell r="A1244" t="str">
            <v>M</v>
          </cell>
          <cell r="B1244" t="str">
            <v xml:space="preserve"> Alat bantu ( set @ 3 alat )</v>
          </cell>
          <cell r="F1244" t="str">
            <v>set</v>
          </cell>
          <cell r="G1244" t="str">
            <v>M 170</v>
          </cell>
          <cell r="H1244">
            <v>1.44</v>
          </cell>
          <cell r="I1244">
            <v>50000</v>
          </cell>
          <cell r="J1244">
            <v>72000</v>
          </cell>
        </row>
        <row r="1245">
          <cell r="A1245" t="str">
            <v>A</v>
          </cell>
        </row>
        <row r="1246">
          <cell r="A1246" t="str">
            <v xml:space="preserve">T </v>
          </cell>
        </row>
        <row r="1247">
          <cell r="A1247" t="str">
            <v>E</v>
          </cell>
        </row>
        <row r="1248">
          <cell r="A1248" t="str">
            <v>R</v>
          </cell>
        </row>
        <row r="1249">
          <cell r="A1249" t="str">
            <v>I</v>
          </cell>
        </row>
        <row r="1250">
          <cell r="A1250" t="str">
            <v>A</v>
          </cell>
        </row>
        <row r="1251">
          <cell r="A1251" t="str">
            <v>L</v>
          </cell>
        </row>
        <row r="1253">
          <cell r="E1253" t="str">
            <v xml:space="preserve"> </v>
          </cell>
        </row>
        <row r="1254">
          <cell r="E1254" t="str">
            <v xml:space="preserve"> </v>
          </cell>
        </row>
        <row r="1255">
          <cell r="B1255" t="str">
            <v xml:space="preserve"> </v>
          </cell>
          <cell r="E1255" t="str">
            <v xml:space="preserve"> </v>
          </cell>
          <cell r="F1255" t="str">
            <v xml:space="preserve"> </v>
          </cell>
          <cell r="G1255" t="str">
            <v xml:space="preserve"> </v>
          </cell>
          <cell r="H1255" t="str">
            <v xml:space="preserve"> </v>
          </cell>
          <cell r="I1255" t="str">
            <v xml:space="preserve"> </v>
          </cell>
        </row>
        <row r="1256">
          <cell r="B1256" t="str">
            <v xml:space="preserve"> </v>
          </cell>
          <cell r="E1256" t="str">
            <v xml:space="preserve"> </v>
          </cell>
          <cell r="F1256" t="str">
            <v xml:space="preserve"> </v>
          </cell>
          <cell r="G1256" t="str">
            <v xml:space="preserve"> </v>
          </cell>
          <cell r="H1256" t="str">
            <v xml:space="preserve"> </v>
          </cell>
          <cell r="I1256" t="str">
            <v xml:space="preserve"> </v>
          </cell>
        </row>
        <row r="1257">
          <cell r="A1257" t="str">
            <v xml:space="preserve"> </v>
          </cell>
        </row>
        <row r="1258">
          <cell r="D1258" t="str">
            <v xml:space="preserve"> JUMLAH BIAYA UNTUK MATERIAL</v>
          </cell>
          <cell r="L1258">
            <v>72000</v>
          </cell>
        </row>
        <row r="1259">
          <cell r="B1259" t="str">
            <v>PERALATAN</v>
          </cell>
          <cell r="E1259" t="str">
            <v>JUMLAH</v>
          </cell>
          <cell r="F1259" t="str">
            <v xml:space="preserve">HARI </v>
          </cell>
          <cell r="G1259" t="str">
            <v>KODE</v>
          </cell>
          <cell r="H1259" t="str">
            <v>JAM KERJA</v>
          </cell>
          <cell r="I1259" t="str">
            <v>HARGA</v>
          </cell>
          <cell r="J1259" t="str">
            <v>BIAYA</v>
          </cell>
          <cell r="K1259" t="str">
            <v>SUB TOTAL</v>
          </cell>
        </row>
        <row r="1260">
          <cell r="E1260" t="str">
            <v>ALAT</v>
          </cell>
          <cell r="F1260" t="str">
            <v>KERJA</v>
          </cell>
          <cell r="I1260" t="str">
            <v>(Rp/Jam)</v>
          </cell>
          <cell r="J1260" t="str">
            <v>(Rp)</v>
          </cell>
          <cell r="K1260" t="str">
            <v>(Rp)</v>
          </cell>
        </row>
        <row r="1262">
          <cell r="A1262" t="str">
            <v>P</v>
          </cell>
          <cell r="B1262" t="str">
            <v xml:space="preserve"> Truk bak terbuka 3,5 ton / 115 HP</v>
          </cell>
          <cell r="E1262">
            <v>2</v>
          </cell>
          <cell r="F1262">
            <v>1</v>
          </cell>
          <cell r="G1262" t="str">
            <v>E 221</v>
          </cell>
          <cell r="H1262">
            <v>10</v>
          </cell>
          <cell r="I1262">
            <v>55000</v>
          </cell>
          <cell r="J1262">
            <v>550000</v>
          </cell>
        </row>
        <row r="1263">
          <cell r="A1263" t="str">
            <v>E</v>
          </cell>
        </row>
        <row r="1264">
          <cell r="A1264" t="str">
            <v>R</v>
          </cell>
        </row>
        <row r="1265">
          <cell r="A1265" t="str">
            <v>A</v>
          </cell>
        </row>
        <row r="1266">
          <cell r="A1266" t="str">
            <v>L</v>
          </cell>
        </row>
        <row r="1267">
          <cell r="A1267" t="str">
            <v>A</v>
          </cell>
        </row>
        <row r="1268">
          <cell r="A1268" t="str">
            <v>T</v>
          </cell>
        </row>
        <row r="1269">
          <cell r="A1269" t="str">
            <v>A</v>
          </cell>
        </row>
        <row r="1270">
          <cell r="A1270" t="str">
            <v>N</v>
          </cell>
        </row>
        <row r="1276">
          <cell r="D1276" t="str">
            <v xml:space="preserve"> JUMLAH BIAYA UNTUK PERALATAN</v>
          </cell>
          <cell r="L1276">
            <v>550000</v>
          </cell>
        </row>
        <row r="1277">
          <cell r="J1277" t="str">
            <v xml:space="preserve"> T O T A L (Rp)</v>
          </cell>
          <cell r="L1277">
            <v>1553000</v>
          </cell>
        </row>
        <row r="1279">
          <cell r="B1279" t="str">
            <v>VOLUME  :</v>
          </cell>
          <cell r="C1279">
            <v>32</v>
          </cell>
          <cell r="E1279" t="str">
            <v>SATUAN  :</v>
          </cell>
          <cell r="F1279" t="str">
            <v>M3</v>
          </cell>
          <cell r="H1279" t="str">
            <v>HARGA SATUAN  :</v>
          </cell>
          <cell r="I1279">
            <v>48531.25</v>
          </cell>
          <cell r="J1279" t="str">
            <v xml:space="preserve">                  per</v>
          </cell>
          <cell r="K1279" t="str">
            <v>M3</v>
          </cell>
        </row>
        <row r="1362">
          <cell r="A1362" t="str">
            <v>ANALISA HARGA SATUAN</v>
          </cell>
          <cell r="L1362" t="str">
            <v>KODE</v>
          </cell>
        </row>
        <row r="1363">
          <cell r="A1363" t="str">
            <v>PENYIAPAN TANAH DASAR</v>
          </cell>
        </row>
        <row r="1364">
          <cell r="A1364" t="str">
            <v>(MENGGUNAKAN BURUH)</v>
          </cell>
          <cell r="L1364" t="str">
            <v>K. 341</v>
          </cell>
        </row>
        <row r="1366">
          <cell r="A1366" t="str">
            <v xml:space="preserve"> PROPINSI            :</v>
          </cell>
          <cell r="C1366" t="str">
            <v>LAMPUNG</v>
          </cell>
          <cell r="E1366" t="str">
            <v>KODE</v>
          </cell>
          <cell r="F1366" t="str">
            <v xml:space="preserve">KOTA </v>
          </cell>
          <cell r="H1366" t="str">
            <v>KODE</v>
          </cell>
          <cell r="I1366" t="str">
            <v xml:space="preserve"> DISIAPKAN OLEH :</v>
          </cell>
          <cell r="K1366" t="str">
            <v>TANGGAL</v>
          </cell>
        </row>
        <row r="1367">
          <cell r="E1367" t="str">
            <v>[071]</v>
          </cell>
          <cell r="F1367" t="str">
            <v>BANDAR LAMPUNG</v>
          </cell>
          <cell r="H1367" t="str">
            <v>[018]</v>
          </cell>
          <cell r="I1367" t="str">
            <v>Dinas Bina Marga dan Pemukiman</v>
          </cell>
          <cell r="K1367" t="str">
            <v>07 Agustus 2005</v>
          </cell>
        </row>
        <row r="1370">
          <cell r="A1370" t="str">
            <v xml:space="preserve"> URAIAN</v>
          </cell>
          <cell r="F1370" t="str">
            <v xml:space="preserve"> ANGGAPAN / ASUMSI</v>
          </cell>
        </row>
        <row r="1371">
          <cell r="A1371" t="str">
            <v xml:space="preserve"> 1.</v>
          </cell>
          <cell r="B1371" t="str">
            <v>Pembentukan tanah dasar dengan tenaga manusia</v>
          </cell>
          <cell r="F1371" t="str">
            <v xml:space="preserve"> 1. Menggunakan tenaga orang (8m x 400m/hari)</v>
          </cell>
        </row>
        <row r="1372">
          <cell r="A1372" t="str">
            <v xml:space="preserve"> 2.</v>
          </cell>
          <cell r="B1372" t="str">
            <v>Dipadatkan dengan mesin gilas 3 roda sampai 100 %</v>
          </cell>
          <cell r="F1372" t="str">
            <v xml:space="preserve"> 2. Damija dibersihkan dari semak dll</v>
          </cell>
        </row>
        <row r="1373">
          <cell r="B1373" t="str">
            <v>MDD (AASSHTO T 99)</v>
          </cell>
          <cell r="F1373" t="str">
            <v xml:space="preserve"> 3. Lebar dasar jalan 8 m</v>
          </cell>
        </row>
        <row r="1374">
          <cell r="F1374" t="str">
            <v xml:space="preserve"> 4. Hasil kerja menyiapkan dasar jalan 400m/hari</v>
          </cell>
        </row>
        <row r="1375">
          <cell r="F1375" t="str">
            <v xml:space="preserve"> 5. Kapasitas kerja 40 m2/orang-hari</v>
          </cell>
        </row>
        <row r="1376">
          <cell r="F1376" t="str">
            <v xml:space="preserve"> 6. Umur alat bantu rata-rata 1 bulan/orang/set @ 3 alat</v>
          </cell>
        </row>
        <row r="1383">
          <cell r="B1383" t="str">
            <v>PEKERJA</v>
          </cell>
          <cell r="E1383" t="str">
            <v>JUMLAH</v>
          </cell>
          <cell r="F1383" t="str">
            <v>HARI</v>
          </cell>
          <cell r="G1383" t="str">
            <v>KODE</v>
          </cell>
          <cell r="H1383" t="str">
            <v>TOTAL VOL</v>
          </cell>
          <cell r="I1383" t="str">
            <v>UPAH</v>
          </cell>
          <cell r="J1383" t="str">
            <v>BIAYA</v>
          </cell>
          <cell r="K1383" t="str">
            <v>SUB TOTAL</v>
          </cell>
        </row>
        <row r="1384">
          <cell r="E1384" t="str">
            <v>ORANG</v>
          </cell>
          <cell r="H1384" t="str">
            <v>(Orang hari)</v>
          </cell>
          <cell r="I1384" t="str">
            <v>(Rp/Org/Hari)</v>
          </cell>
          <cell r="J1384" t="str">
            <v>(Rp)</v>
          </cell>
          <cell r="K1384" t="str">
            <v>(Rp)</v>
          </cell>
        </row>
        <row r="1386">
          <cell r="A1386" t="str">
            <v>P</v>
          </cell>
          <cell r="B1386" t="str">
            <v>Buruh tak terampil</v>
          </cell>
          <cell r="E1386">
            <v>80</v>
          </cell>
          <cell r="F1386">
            <v>1</v>
          </cell>
          <cell r="G1386" t="str">
            <v>L 101</v>
          </cell>
          <cell r="H1386">
            <v>80</v>
          </cell>
          <cell r="I1386">
            <v>22000</v>
          </cell>
          <cell r="J1386">
            <v>1760000</v>
          </cell>
        </row>
        <row r="1387">
          <cell r="A1387" t="str">
            <v>E</v>
          </cell>
          <cell r="B1387" t="str">
            <v>Mandor</v>
          </cell>
          <cell r="E1387">
            <v>1</v>
          </cell>
          <cell r="F1387">
            <v>1</v>
          </cell>
          <cell r="G1387" t="str">
            <v>L 061</v>
          </cell>
          <cell r="H1387">
            <v>1</v>
          </cell>
          <cell r="I1387">
            <v>35000</v>
          </cell>
          <cell r="J1387">
            <v>35000</v>
          </cell>
        </row>
        <row r="1388">
          <cell r="A1388" t="str">
            <v>K</v>
          </cell>
          <cell r="B1388" t="str">
            <v>Operator Terampil</v>
          </cell>
          <cell r="E1388">
            <v>1</v>
          </cell>
          <cell r="F1388">
            <v>1</v>
          </cell>
          <cell r="G1388" t="str">
            <v>L 081</v>
          </cell>
          <cell r="H1388">
            <v>1</v>
          </cell>
          <cell r="I1388">
            <v>35000</v>
          </cell>
          <cell r="J1388">
            <v>35000</v>
          </cell>
        </row>
        <row r="1389">
          <cell r="A1389" t="str">
            <v>E</v>
          </cell>
          <cell r="B1389" t="str">
            <v>Pembantu Operator</v>
          </cell>
          <cell r="E1389">
            <v>1</v>
          </cell>
          <cell r="F1389">
            <v>1</v>
          </cell>
          <cell r="G1389" t="str">
            <v>L 083</v>
          </cell>
          <cell r="H1389">
            <v>1</v>
          </cell>
          <cell r="I1389">
            <v>22000</v>
          </cell>
          <cell r="J1389">
            <v>22000</v>
          </cell>
        </row>
        <row r="1390">
          <cell r="A1390" t="str">
            <v>R</v>
          </cell>
        </row>
        <row r="1391">
          <cell r="A1391" t="str">
            <v>J</v>
          </cell>
        </row>
        <row r="1392">
          <cell r="A1392" t="str">
            <v>A</v>
          </cell>
        </row>
        <row r="1400">
          <cell r="D1400" t="str">
            <v xml:space="preserve"> JUMLAH BIAYA UNTUK PEKERJA</v>
          </cell>
          <cell r="L1400">
            <v>1852000</v>
          </cell>
        </row>
        <row r="1401">
          <cell r="B1401" t="str">
            <v>MATERIAL</v>
          </cell>
          <cell r="F1401" t="str">
            <v>SATUAN</v>
          </cell>
          <cell r="G1401" t="str">
            <v>KODE</v>
          </cell>
          <cell r="H1401" t="str">
            <v>TOTAL VOL</v>
          </cell>
          <cell r="I1401" t="str">
            <v>HARGA SATUAN</v>
          </cell>
          <cell r="J1401" t="str">
            <v>BIAYA</v>
          </cell>
          <cell r="K1401" t="str">
            <v>SUB TOTAL</v>
          </cell>
        </row>
        <row r="1402">
          <cell r="H1402" t="str">
            <v>(Orang hari)</v>
          </cell>
          <cell r="I1402" t="str">
            <v>(Rp.)</v>
          </cell>
          <cell r="J1402" t="str">
            <v>(Rp)</v>
          </cell>
          <cell r="K1402" t="str">
            <v>(Rp)</v>
          </cell>
        </row>
        <row r="1404">
          <cell r="A1404" t="str">
            <v>M</v>
          </cell>
          <cell r="B1404" t="str">
            <v>Alat bantu (set @ 3 alat)</v>
          </cell>
          <cell r="F1404" t="str">
            <v>Set</v>
          </cell>
          <cell r="G1404" t="str">
            <v>M 170</v>
          </cell>
          <cell r="H1404">
            <v>3.2</v>
          </cell>
          <cell r="I1404">
            <v>50000</v>
          </cell>
          <cell r="J1404">
            <v>160000</v>
          </cell>
        </row>
        <row r="1405">
          <cell r="A1405" t="str">
            <v>A</v>
          </cell>
        </row>
        <row r="1406">
          <cell r="A1406" t="str">
            <v>T</v>
          </cell>
        </row>
        <row r="1407">
          <cell r="A1407" t="str">
            <v>E</v>
          </cell>
        </row>
        <row r="1408">
          <cell r="A1408" t="str">
            <v>R</v>
          </cell>
        </row>
        <row r="1409">
          <cell r="A1409" t="str">
            <v>I</v>
          </cell>
        </row>
        <row r="1410">
          <cell r="A1410" t="str">
            <v>A</v>
          </cell>
        </row>
        <row r="1411">
          <cell r="A1411" t="str">
            <v>L</v>
          </cell>
        </row>
        <row r="1413">
          <cell r="E1413" t="str">
            <v xml:space="preserve"> </v>
          </cell>
        </row>
        <row r="1414">
          <cell r="E1414" t="str">
            <v xml:space="preserve"> </v>
          </cell>
        </row>
        <row r="1415">
          <cell r="E1415" t="str">
            <v xml:space="preserve"> </v>
          </cell>
        </row>
        <row r="1416">
          <cell r="E1416" t="str">
            <v xml:space="preserve"> </v>
          </cell>
        </row>
        <row r="1418">
          <cell r="D1418" t="str">
            <v xml:space="preserve"> JUMLAH BIAYA UNTUK MATERIAL</v>
          </cell>
          <cell r="L1418">
            <v>160000</v>
          </cell>
        </row>
        <row r="1419">
          <cell r="B1419" t="str">
            <v>PERALATAN</v>
          </cell>
          <cell r="E1419" t="str">
            <v>JUMLAH</v>
          </cell>
          <cell r="F1419" t="str">
            <v xml:space="preserve">HARI </v>
          </cell>
          <cell r="G1419" t="str">
            <v>KODE</v>
          </cell>
          <cell r="H1419" t="str">
            <v>JAM KERJA</v>
          </cell>
          <cell r="I1419" t="str">
            <v>HARGA</v>
          </cell>
          <cell r="J1419" t="str">
            <v>BIAYA</v>
          </cell>
          <cell r="K1419" t="str">
            <v>SUB TOTAL</v>
          </cell>
        </row>
        <row r="1420">
          <cell r="E1420" t="str">
            <v>ALAT</v>
          </cell>
          <cell r="F1420" t="str">
            <v>KERJA</v>
          </cell>
          <cell r="I1420" t="str">
            <v>(Rp/Jam)</v>
          </cell>
          <cell r="J1420" t="str">
            <v>(Rp)</v>
          </cell>
          <cell r="K1420" t="str">
            <v>(Rp)</v>
          </cell>
        </row>
        <row r="1422">
          <cell r="A1422" t="str">
            <v>P</v>
          </cell>
          <cell r="B1422" t="str">
            <v>Mesin Gilas 3 Roda 8 - 10 ton</v>
          </cell>
          <cell r="E1422">
            <v>1</v>
          </cell>
          <cell r="F1422">
            <v>1</v>
          </cell>
          <cell r="G1422" t="str">
            <v>E 080</v>
          </cell>
          <cell r="H1422">
            <v>5</v>
          </cell>
          <cell r="I1422">
            <v>100000</v>
          </cell>
          <cell r="J1422">
            <v>500000</v>
          </cell>
        </row>
        <row r="1423">
          <cell r="A1423" t="str">
            <v>E</v>
          </cell>
        </row>
        <row r="1424">
          <cell r="A1424" t="str">
            <v>R</v>
          </cell>
        </row>
        <row r="1425">
          <cell r="A1425" t="str">
            <v>A</v>
          </cell>
        </row>
        <row r="1426">
          <cell r="A1426" t="str">
            <v>L</v>
          </cell>
        </row>
        <row r="1427">
          <cell r="A1427" t="str">
            <v>A</v>
          </cell>
        </row>
        <row r="1428">
          <cell r="A1428" t="str">
            <v>T</v>
          </cell>
        </row>
        <row r="1429">
          <cell r="A1429" t="str">
            <v>A</v>
          </cell>
        </row>
        <row r="1430">
          <cell r="A1430" t="str">
            <v>N</v>
          </cell>
        </row>
        <row r="1436">
          <cell r="D1436" t="str">
            <v xml:space="preserve"> JUMLAH BIAYA UNTUK PERALATAN</v>
          </cell>
          <cell r="L1436">
            <v>500000</v>
          </cell>
        </row>
        <row r="1437">
          <cell r="J1437" t="str">
            <v xml:space="preserve"> T O T A L (Rp)</v>
          </cell>
          <cell r="L1437">
            <v>2512000</v>
          </cell>
        </row>
        <row r="1439">
          <cell r="B1439" t="str">
            <v>VOLUME  :</v>
          </cell>
          <cell r="C1439">
            <v>32</v>
          </cell>
          <cell r="E1439" t="str">
            <v>SATUAN  :</v>
          </cell>
          <cell r="F1439" t="str">
            <v>Are</v>
          </cell>
          <cell r="H1439" t="str">
            <v>HARGA SATUAN  :</v>
          </cell>
          <cell r="I1439">
            <v>78500</v>
          </cell>
          <cell r="J1439" t="str">
            <v xml:space="preserve">                  per</v>
          </cell>
          <cell r="K1439" t="str">
            <v>Are</v>
          </cell>
        </row>
        <row r="1842">
          <cell r="A1842" t="str">
            <v>ANALISA HARGA SATUAN</v>
          </cell>
          <cell r="L1842" t="str">
            <v>KODE</v>
          </cell>
        </row>
        <row r="1843">
          <cell r="A1843" t="str">
            <v>MEMBERSIHKAN SEMAK DLL PADA BAHU JALAN</v>
          </cell>
        </row>
        <row r="1844">
          <cell r="A1844" t="str">
            <v>(MENGGUNAKAN BURUH)</v>
          </cell>
          <cell r="L1844" t="str">
            <v>K. 422</v>
          </cell>
        </row>
        <row r="1846">
          <cell r="A1846" t="str">
            <v xml:space="preserve"> PROPINSI            :</v>
          </cell>
          <cell r="C1846" t="str">
            <v>LAMPUNG</v>
          </cell>
          <cell r="E1846" t="str">
            <v>KODE</v>
          </cell>
          <cell r="F1846" t="str">
            <v xml:space="preserve">KOTA </v>
          </cell>
          <cell r="H1846" t="str">
            <v>KODE</v>
          </cell>
          <cell r="I1846" t="str">
            <v xml:space="preserve"> DISIAPKAN OLEH :</v>
          </cell>
          <cell r="K1846" t="str">
            <v>TANGGAL</v>
          </cell>
        </row>
        <row r="1847">
          <cell r="E1847" t="str">
            <v>[071]</v>
          </cell>
          <cell r="F1847" t="str">
            <v>BANDAR LAMPUNG</v>
          </cell>
          <cell r="H1847" t="str">
            <v>[018]</v>
          </cell>
          <cell r="I1847" t="str">
            <v>Dinas Bina Marga dan Pemukiman</v>
          </cell>
          <cell r="K1847" t="str">
            <v>07 Agustus 2005</v>
          </cell>
        </row>
        <row r="1850">
          <cell r="A1850" t="str">
            <v xml:space="preserve"> URAIAN</v>
          </cell>
          <cell r="F1850" t="str">
            <v xml:space="preserve"> ANGGAPAN / ASUMSI</v>
          </cell>
        </row>
        <row r="1851">
          <cell r="A1851" t="str">
            <v xml:space="preserve"> 1.</v>
          </cell>
          <cell r="B1851" t="str">
            <v>Potong semak belukar yang tumbuh pada</v>
          </cell>
          <cell r="F1851" t="str">
            <v xml:space="preserve"> 1. Menggunakan tenaga manusia ( 2 x1,5 x 500 m/hari )</v>
          </cell>
        </row>
        <row r="1852">
          <cell r="A1852" t="str">
            <v xml:space="preserve"> </v>
          </cell>
          <cell r="B1852" t="str">
            <v>bahu jalan</v>
          </cell>
          <cell r="F1852" t="str">
            <v xml:space="preserve"> 2. Dengan lebar 1,5 m dari tepi jalan rata-rata luas yang dibersihkan 1500 m2/Km </v>
          </cell>
        </row>
        <row r="1853">
          <cell r="A1853" t="str">
            <v xml:space="preserve"> 2.</v>
          </cell>
          <cell r="B1853" t="str">
            <v xml:space="preserve">Bersihkan rumput/semak dari bahu jalan dan </v>
          </cell>
          <cell r="F1853" t="str">
            <v xml:space="preserve">     satu sisi</v>
          </cell>
        </row>
        <row r="1854">
          <cell r="A1854" t="str">
            <v xml:space="preserve"> </v>
          </cell>
          <cell r="B1854" t="str">
            <v>aspal</v>
          </cell>
          <cell r="F1854" t="str">
            <v xml:space="preserve"> 3. Hasil kerja 60 m2/orang-hari</v>
          </cell>
        </row>
        <row r="1855">
          <cell r="F1855" t="str">
            <v xml:space="preserve"> 4. Sampah/reruntuhan dibuang sejauh 1 km</v>
          </cell>
        </row>
        <row r="1856">
          <cell r="F1856" t="str">
            <v xml:space="preserve"> 5. Umur alat bantu 1 bulan/orang/set @ 3 alat</v>
          </cell>
        </row>
        <row r="1862">
          <cell r="F1862" t="str">
            <v xml:space="preserve"> </v>
          </cell>
        </row>
        <row r="1863">
          <cell r="B1863" t="str">
            <v>PEKERJA</v>
          </cell>
          <cell r="E1863" t="str">
            <v>JUMLAH</v>
          </cell>
          <cell r="F1863" t="str">
            <v>HARI</v>
          </cell>
          <cell r="G1863" t="str">
            <v>KODE</v>
          </cell>
          <cell r="H1863" t="str">
            <v>TOTAL VOL</v>
          </cell>
          <cell r="I1863" t="str">
            <v>UPAH</v>
          </cell>
          <cell r="J1863" t="str">
            <v>BIAYA</v>
          </cell>
          <cell r="K1863" t="str">
            <v>SUB TOTAL</v>
          </cell>
        </row>
        <row r="1864">
          <cell r="E1864" t="str">
            <v>ORANG</v>
          </cell>
          <cell r="H1864" t="str">
            <v>(Orang-hari)</v>
          </cell>
          <cell r="I1864" t="str">
            <v>(Rp/Org/Hari)</v>
          </cell>
          <cell r="J1864" t="str">
            <v>(Rp)</v>
          </cell>
          <cell r="K1864" t="str">
            <v>(Rp)</v>
          </cell>
        </row>
        <row r="1866">
          <cell r="A1866" t="str">
            <v>P</v>
          </cell>
          <cell r="B1866" t="str">
            <v xml:space="preserve"> Buruh tak terampil</v>
          </cell>
          <cell r="E1866">
            <v>25</v>
          </cell>
          <cell r="F1866">
            <v>1</v>
          </cell>
          <cell r="G1866" t="str">
            <v>L 101</v>
          </cell>
          <cell r="H1866">
            <v>25</v>
          </cell>
          <cell r="I1866">
            <v>22000</v>
          </cell>
          <cell r="J1866">
            <v>550000</v>
          </cell>
        </row>
        <row r="1867">
          <cell r="A1867" t="str">
            <v>E</v>
          </cell>
          <cell r="B1867" t="str">
            <v xml:space="preserve"> Mandor</v>
          </cell>
          <cell r="E1867">
            <v>1</v>
          </cell>
          <cell r="F1867">
            <v>1</v>
          </cell>
          <cell r="G1867" t="str">
            <v>L 061</v>
          </cell>
          <cell r="H1867">
            <v>1</v>
          </cell>
          <cell r="I1867">
            <v>35000</v>
          </cell>
          <cell r="J1867">
            <v>35000</v>
          </cell>
        </row>
        <row r="1868">
          <cell r="A1868" t="str">
            <v>K</v>
          </cell>
        </row>
        <row r="1869">
          <cell r="A1869" t="str">
            <v>E</v>
          </cell>
        </row>
        <row r="1870">
          <cell r="A1870" t="str">
            <v>R</v>
          </cell>
        </row>
        <row r="1871">
          <cell r="A1871" t="str">
            <v>J</v>
          </cell>
        </row>
        <row r="1872">
          <cell r="A1872" t="str">
            <v>A</v>
          </cell>
        </row>
        <row r="1880">
          <cell r="D1880" t="str">
            <v xml:space="preserve"> JUMLAH BIAYA UNTUK PEKERJA</v>
          </cell>
          <cell r="L1880">
            <v>585000</v>
          </cell>
        </row>
        <row r="1881">
          <cell r="B1881" t="str">
            <v>MATERIAL</v>
          </cell>
          <cell r="F1881" t="str">
            <v>SATUAN</v>
          </cell>
          <cell r="G1881" t="str">
            <v>KODE</v>
          </cell>
          <cell r="H1881" t="str">
            <v>TOTAL VOL</v>
          </cell>
          <cell r="I1881" t="str">
            <v>HARGA SATUAN</v>
          </cell>
          <cell r="J1881" t="str">
            <v>BIAYA</v>
          </cell>
          <cell r="K1881" t="str">
            <v>SUB TOTAL</v>
          </cell>
        </row>
        <row r="1882">
          <cell r="I1882" t="str">
            <v>(Rp/Satuan)</v>
          </cell>
          <cell r="J1882" t="str">
            <v>(Rp)</v>
          </cell>
          <cell r="K1882" t="str">
            <v>(Rp)</v>
          </cell>
        </row>
        <row r="1883">
          <cell r="A1883" t="str">
            <v xml:space="preserve"> </v>
          </cell>
        </row>
        <row r="1884">
          <cell r="A1884" t="str">
            <v>M</v>
          </cell>
          <cell r="B1884" t="str">
            <v>Alat bantu ( set @ 3 alat )</v>
          </cell>
          <cell r="F1884" t="str">
            <v>set</v>
          </cell>
          <cell r="G1884" t="str">
            <v>M 170</v>
          </cell>
          <cell r="H1884">
            <v>1</v>
          </cell>
          <cell r="I1884">
            <v>50000</v>
          </cell>
          <cell r="J1884">
            <v>50000</v>
          </cell>
        </row>
        <row r="1885">
          <cell r="A1885" t="str">
            <v>A</v>
          </cell>
        </row>
        <row r="1886">
          <cell r="A1886" t="str">
            <v>T</v>
          </cell>
        </row>
        <row r="1887">
          <cell r="A1887" t="str">
            <v>E</v>
          </cell>
        </row>
        <row r="1888">
          <cell r="A1888" t="str">
            <v>R</v>
          </cell>
        </row>
        <row r="1889">
          <cell r="A1889" t="str">
            <v>I</v>
          </cell>
        </row>
        <row r="1890">
          <cell r="A1890" t="str">
            <v>A</v>
          </cell>
        </row>
        <row r="1891">
          <cell r="A1891" t="str">
            <v>L</v>
          </cell>
        </row>
        <row r="1893">
          <cell r="B1893" t="str">
            <v xml:space="preserve"> </v>
          </cell>
          <cell r="E1893" t="str">
            <v xml:space="preserve"> </v>
          </cell>
          <cell r="F1893" t="str">
            <v xml:space="preserve"> </v>
          </cell>
          <cell r="G1893" t="str">
            <v xml:space="preserve"> </v>
          </cell>
          <cell r="H1893" t="str">
            <v xml:space="preserve"> </v>
          </cell>
          <cell r="I1893" t="str">
            <v xml:space="preserve"> </v>
          </cell>
        </row>
        <row r="1894">
          <cell r="B1894" t="str">
            <v xml:space="preserve"> </v>
          </cell>
          <cell r="E1894" t="str">
            <v xml:space="preserve"> </v>
          </cell>
          <cell r="F1894" t="str">
            <v xml:space="preserve"> </v>
          </cell>
          <cell r="G1894" t="str">
            <v xml:space="preserve"> </v>
          </cell>
          <cell r="H1894" t="str">
            <v xml:space="preserve"> </v>
          </cell>
          <cell r="I1894" t="str">
            <v xml:space="preserve"> </v>
          </cell>
        </row>
        <row r="1895">
          <cell r="B1895" t="str">
            <v xml:space="preserve"> </v>
          </cell>
          <cell r="E1895" t="str">
            <v xml:space="preserve"> </v>
          </cell>
          <cell r="F1895" t="str">
            <v xml:space="preserve"> </v>
          </cell>
          <cell r="G1895" t="str">
            <v xml:space="preserve"> </v>
          </cell>
          <cell r="H1895" t="str">
            <v xml:space="preserve"> </v>
          </cell>
          <cell r="I1895" t="str">
            <v xml:space="preserve"> </v>
          </cell>
        </row>
        <row r="1896">
          <cell r="B1896" t="str">
            <v xml:space="preserve"> </v>
          </cell>
          <cell r="E1896" t="str">
            <v xml:space="preserve"> </v>
          </cell>
          <cell r="F1896" t="str">
            <v xml:space="preserve"> </v>
          </cell>
          <cell r="G1896" t="str">
            <v xml:space="preserve"> </v>
          </cell>
          <cell r="H1896" t="str">
            <v xml:space="preserve"> </v>
          </cell>
          <cell r="I1896" t="str">
            <v xml:space="preserve"> </v>
          </cell>
        </row>
        <row r="1898">
          <cell r="D1898" t="str">
            <v xml:space="preserve"> JUMLAH BIAYA UNTUK MATERIAL</v>
          </cell>
          <cell r="L1898">
            <v>50000</v>
          </cell>
        </row>
        <row r="1899">
          <cell r="B1899" t="str">
            <v>PERALATAN</v>
          </cell>
          <cell r="E1899" t="str">
            <v>JUMLAH</v>
          </cell>
          <cell r="F1899" t="str">
            <v xml:space="preserve">HARI </v>
          </cell>
          <cell r="G1899" t="str">
            <v>KODE</v>
          </cell>
          <cell r="H1899" t="str">
            <v>JAM KERJA</v>
          </cell>
          <cell r="I1899" t="str">
            <v>HARGA</v>
          </cell>
          <cell r="J1899" t="str">
            <v>BIAYA</v>
          </cell>
          <cell r="K1899" t="str">
            <v>SUB TOTAL</v>
          </cell>
        </row>
        <row r="1900">
          <cell r="E1900" t="str">
            <v>ALAT</v>
          </cell>
          <cell r="F1900" t="str">
            <v>KERJA</v>
          </cell>
          <cell r="I1900" t="str">
            <v>(Rp/Jam)</v>
          </cell>
          <cell r="J1900" t="str">
            <v>(Rp)</v>
          </cell>
          <cell r="K1900" t="str">
            <v>(Rp)</v>
          </cell>
        </row>
        <row r="1902">
          <cell r="A1902" t="str">
            <v>P</v>
          </cell>
        </row>
        <row r="1903">
          <cell r="A1903" t="str">
            <v>E</v>
          </cell>
        </row>
        <row r="1904">
          <cell r="A1904" t="str">
            <v>R</v>
          </cell>
        </row>
        <row r="1905">
          <cell r="A1905" t="str">
            <v>A</v>
          </cell>
        </row>
        <row r="1906">
          <cell r="A1906" t="str">
            <v>L</v>
          </cell>
        </row>
        <row r="1907">
          <cell r="A1907" t="str">
            <v>A</v>
          </cell>
        </row>
        <row r="1908">
          <cell r="A1908" t="str">
            <v>T</v>
          </cell>
        </row>
        <row r="1909">
          <cell r="A1909" t="str">
            <v>A</v>
          </cell>
        </row>
        <row r="1910">
          <cell r="A1910" t="str">
            <v>N</v>
          </cell>
        </row>
        <row r="1916">
          <cell r="D1916" t="str">
            <v xml:space="preserve"> JUMLAH BIAYA UNTUK PERALATAN</v>
          </cell>
          <cell r="L1916">
            <v>0</v>
          </cell>
        </row>
        <row r="1917">
          <cell r="J1917" t="str">
            <v xml:space="preserve"> T O T A L (Rp)</v>
          </cell>
          <cell r="L1917">
            <v>635000</v>
          </cell>
        </row>
        <row r="1919">
          <cell r="B1919" t="str">
            <v>VOLUME  :</v>
          </cell>
          <cell r="C1919">
            <v>15</v>
          </cell>
          <cell r="E1919" t="str">
            <v>SATUAN  :</v>
          </cell>
          <cell r="F1919" t="str">
            <v>Are</v>
          </cell>
          <cell r="H1919" t="str">
            <v>HARGA SATUAN  :</v>
          </cell>
          <cell r="I1919">
            <v>42333.33</v>
          </cell>
          <cell r="J1919" t="str">
            <v xml:space="preserve">                  per</v>
          </cell>
          <cell r="K1919" t="str">
            <v>Are</v>
          </cell>
        </row>
        <row r="2002">
          <cell r="A2002" t="str">
            <v>ANALISA HARGA SATUAN</v>
          </cell>
          <cell r="L2002" t="str">
            <v>KODE</v>
          </cell>
        </row>
        <row r="2003">
          <cell r="A2003" t="str">
            <v>MEMBERSIHKAN PARIT SAMPING</v>
          </cell>
        </row>
        <row r="2004">
          <cell r="A2004" t="str">
            <v>(MENGGUNAKAN BURUH)</v>
          </cell>
          <cell r="L2004" t="str">
            <v>K. 424</v>
          </cell>
        </row>
        <row r="2006">
          <cell r="A2006" t="str">
            <v xml:space="preserve"> PROPINSI            :</v>
          </cell>
          <cell r="C2006" t="str">
            <v>LAMPUNG</v>
          </cell>
          <cell r="E2006" t="str">
            <v>KODE</v>
          </cell>
          <cell r="F2006" t="str">
            <v xml:space="preserve">KOTA </v>
          </cell>
          <cell r="H2006" t="str">
            <v>KODE</v>
          </cell>
          <cell r="I2006" t="str">
            <v xml:space="preserve"> DISIAPKAN OLEH :</v>
          </cell>
          <cell r="K2006" t="str">
            <v>TANGGAL</v>
          </cell>
        </row>
        <row r="2007">
          <cell r="E2007" t="str">
            <v>[071]</v>
          </cell>
          <cell r="F2007" t="str">
            <v>BANDAR LAMPUNG</v>
          </cell>
          <cell r="H2007" t="str">
            <v>[018]</v>
          </cell>
          <cell r="I2007" t="str">
            <v>Dinas Bina Marga dan Pemukiman</v>
          </cell>
          <cell r="K2007" t="str">
            <v>07 Agustus 2005</v>
          </cell>
        </row>
        <row r="2010">
          <cell r="A2010" t="str">
            <v xml:space="preserve"> URAIAN</v>
          </cell>
          <cell r="F2010" t="str">
            <v xml:space="preserve"> ANGGAPAN / ASUMSI</v>
          </cell>
        </row>
        <row r="2011">
          <cell r="A2011" t="str">
            <v xml:space="preserve"> 1.</v>
          </cell>
          <cell r="B2011" t="str">
            <v>Bersihkan saluran samping dan gorong-gorong dari</v>
          </cell>
          <cell r="F2011" t="str">
            <v xml:space="preserve"> 1. Menggunakan Tenaga Manusia 500 m perhari</v>
          </cell>
        </row>
        <row r="2012">
          <cell r="B2012" t="str">
            <v>kotoran/sampah dan tumbuh-tumbuhan</v>
          </cell>
          <cell r="F2012" t="str">
            <v xml:space="preserve"> 2. Membersihkan sampah, kotoran yang menyumbat, tumbuh-tumbuhan dari parit</v>
          </cell>
        </row>
        <row r="2013">
          <cell r="A2013" t="str">
            <v xml:space="preserve"> 2. </v>
          </cell>
          <cell r="B2013" t="str">
            <v>Buang sampah/kotoran tersebut dengan</v>
          </cell>
          <cell r="F2013" t="str">
            <v xml:space="preserve">     dan gorong-gorong.</v>
          </cell>
        </row>
        <row r="2014">
          <cell r="B2014" t="str">
            <v>menggunakan truck, dimuat oleh tenaga orang</v>
          </cell>
          <cell r="F2014" t="str">
            <v xml:space="preserve"> 3. Pembuangan reruntuhan sejauh 1,00 km (10 m3/100m)</v>
          </cell>
        </row>
        <row r="2015">
          <cell r="F2015" t="str">
            <v xml:space="preserve"> 4. Kapasitas 1,6 rit PP/jam/truck</v>
          </cell>
        </row>
        <row r="2016">
          <cell r="F2016" t="str">
            <v xml:space="preserve"> 5. Penggunaan alat bantu 1 bulan/orang/set @ 3 alat.</v>
          </cell>
        </row>
        <row r="2023">
          <cell r="B2023" t="str">
            <v>PEKERJA</v>
          </cell>
          <cell r="E2023" t="str">
            <v>JUMLAH</v>
          </cell>
          <cell r="F2023" t="str">
            <v>HARI</v>
          </cell>
          <cell r="G2023" t="str">
            <v>KODE</v>
          </cell>
          <cell r="H2023" t="str">
            <v>TOTAL VOL</v>
          </cell>
          <cell r="I2023" t="str">
            <v>UPAH</v>
          </cell>
          <cell r="J2023" t="str">
            <v>BIAYA</v>
          </cell>
          <cell r="K2023" t="str">
            <v>SUB TOTAL</v>
          </cell>
        </row>
        <row r="2024">
          <cell r="E2024" t="str">
            <v>ORANG</v>
          </cell>
          <cell r="H2024" t="str">
            <v>(Orang hari)</v>
          </cell>
          <cell r="I2024" t="str">
            <v>(Rp/Org/Hari)</v>
          </cell>
          <cell r="J2024" t="str">
            <v>(Rp)</v>
          </cell>
          <cell r="K2024" t="str">
            <v>(Rp)</v>
          </cell>
        </row>
        <row r="2026">
          <cell r="A2026" t="str">
            <v>P</v>
          </cell>
          <cell r="B2026" t="str">
            <v>Buruh tak terampil</v>
          </cell>
          <cell r="E2026">
            <v>36</v>
          </cell>
          <cell r="F2026">
            <v>1</v>
          </cell>
          <cell r="G2026" t="str">
            <v>L 101</v>
          </cell>
          <cell r="H2026">
            <v>36</v>
          </cell>
          <cell r="I2026">
            <v>22000</v>
          </cell>
          <cell r="J2026">
            <v>792000</v>
          </cell>
        </row>
        <row r="2027">
          <cell r="A2027" t="str">
            <v>E</v>
          </cell>
          <cell r="B2027" t="str">
            <v>Mandor</v>
          </cell>
          <cell r="E2027">
            <v>1</v>
          </cell>
          <cell r="F2027">
            <v>1</v>
          </cell>
          <cell r="G2027" t="str">
            <v>L 061</v>
          </cell>
          <cell r="H2027">
            <v>1</v>
          </cell>
          <cell r="I2027">
            <v>35000</v>
          </cell>
          <cell r="J2027">
            <v>35000</v>
          </cell>
        </row>
        <row r="2028">
          <cell r="A2028" t="str">
            <v>K</v>
          </cell>
          <cell r="B2028" t="str">
            <v>Sopir Terampil</v>
          </cell>
          <cell r="E2028">
            <v>2</v>
          </cell>
          <cell r="F2028">
            <v>1</v>
          </cell>
          <cell r="G2028" t="str">
            <v>L 091</v>
          </cell>
          <cell r="H2028">
            <v>2</v>
          </cell>
          <cell r="I2028">
            <v>30000</v>
          </cell>
          <cell r="J2028">
            <v>60000</v>
          </cell>
        </row>
        <row r="2029">
          <cell r="A2029" t="str">
            <v>E</v>
          </cell>
          <cell r="B2029" t="str">
            <v>Pembantu Sopir</v>
          </cell>
          <cell r="E2029">
            <v>2</v>
          </cell>
          <cell r="F2029">
            <v>1</v>
          </cell>
          <cell r="G2029" t="str">
            <v>L 099</v>
          </cell>
          <cell r="H2029">
            <v>2</v>
          </cell>
          <cell r="I2029">
            <v>22000</v>
          </cell>
          <cell r="J2029">
            <v>44000</v>
          </cell>
        </row>
        <row r="2030">
          <cell r="A2030" t="str">
            <v>R</v>
          </cell>
        </row>
        <row r="2031">
          <cell r="A2031" t="str">
            <v>J</v>
          </cell>
        </row>
        <row r="2032">
          <cell r="A2032" t="str">
            <v>A</v>
          </cell>
        </row>
        <row r="2040">
          <cell r="D2040" t="str">
            <v xml:space="preserve"> JUMLAH BIAYA UNTUK PEKERJA</v>
          </cell>
          <cell r="L2040">
            <v>931000</v>
          </cell>
        </row>
        <row r="2041">
          <cell r="B2041" t="str">
            <v>MATERIAL</v>
          </cell>
          <cell r="F2041" t="str">
            <v>SATUAN</v>
          </cell>
          <cell r="G2041" t="str">
            <v>KODE</v>
          </cell>
          <cell r="H2041" t="str">
            <v>TOTAL VOL</v>
          </cell>
          <cell r="I2041" t="str">
            <v>HARGA SATUAN</v>
          </cell>
          <cell r="J2041" t="str">
            <v>BIAYA</v>
          </cell>
          <cell r="K2041" t="str">
            <v>SUB TOTAL</v>
          </cell>
        </row>
        <row r="2042">
          <cell r="H2042" t="str">
            <v>(Orang hari)</v>
          </cell>
          <cell r="I2042" t="str">
            <v>(Rp.)</v>
          </cell>
          <cell r="J2042" t="str">
            <v>(Rp)</v>
          </cell>
          <cell r="K2042" t="str">
            <v>(Rp)</v>
          </cell>
        </row>
        <row r="2044">
          <cell r="A2044" t="str">
            <v>M</v>
          </cell>
          <cell r="B2044" t="str">
            <v>Alat Bantu (set @ 3 alat)</v>
          </cell>
          <cell r="F2044" t="str">
            <v xml:space="preserve">set </v>
          </cell>
          <cell r="G2044" t="str">
            <v>M 170</v>
          </cell>
          <cell r="H2044">
            <v>1.44</v>
          </cell>
          <cell r="I2044">
            <v>50000</v>
          </cell>
          <cell r="J2044">
            <v>72000</v>
          </cell>
        </row>
        <row r="2045">
          <cell r="A2045" t="str">
            <v>A</v>
          </cell>
        </row>
        <row r="2046">
          <cell r="A2046" t="str">
            <v>T</v>
          </cell>
        </row>
        <row r="2047">
          <cell r="A2047" t="str">
            <v>E</v>
          </cell>
        </row>
        <row r="2048">
          <cell r="A2048" t="str">
            <v>R</v>
          </cell>
        </row>
        <row r="2049">
          <cell r="A2049" t="str">
            <v>I</v>
          </cell>
        </row>
        <row r="2050">
          <cell r="A2050" t="str">
            <v>A</v>
          </cell>
        </row>
        <row r="2051">
          <cell r="A2051" t="str">
            <v>L</v>
          </cell>
        </row>
        <row r="2053">
          <cell r="E2053" t="str">
            <v xml:space="preserve"> </v>
          </cell>
        </row>
        <row r="2054">
          <cell r="E2054" t="str">
            <v xml:space="preserve"> </v>
          </cell>
        </row>
        <row r="2055">
          <cell r="E2055" t="str">
            <v xml:space="preserve"> </v>
          </cell>
        </row>
        <row r="2056">
          <cell r="E2056" t="str">
            <v xml:space="preserve"> </v>
          </cell>
        </row>
        <row r="2058">
          <cell r="D2058" t="str">
            <v xml:space="preserve"> JUMLAH BIAYA UNTUK MATERIAL</v>
          </cell>
          <cell r="L2058">
            <v>72000</v>
          </cell>
        </row>
        <row r="2059">
          <cell r="B2059" t="str">
            <v>PERALATAN</v>
          </cell>
          <cell r="E2059" t="str">
            <v>JUMLAH</v>
          </cell>
          <cell r="F2059" t="str">
            <v xml:space="preserve">HARI </v>
          </cell>
          <cell r="G2059" t="str">
            <v>KODE</v>
          </cell>
          <cell r="H2059" t="str">
            <v>JAM KERJA</v>
          </cell>
          <cell r="I2059" t="str">
            <v>HARGA</v>
          </cell>
          <cell r="J2059" t="str">
            <v>BIAYA</v>
          </cell>
          <cell r="K2059" t="str">
            <v>SUB TOTAL</v>
          </cell>
        </row>
        <row r="2060">
          <cell r="E2060" t="str">
            <v>ALAT</v>
          </cell>
          <cell r="F2060" t="str">
            <v>KERJA</v>
          </cell>
          <cell r="I2060" t="str">
            <v>(Rp/Jam)</v>
          </cell>
          <cell r="J2060" t="str">
            <v>(Rp)</v>
          </cell>
          <cell r="K2060" t="str">
            <v>(Rp)</v>
          </cell>
        </row>
        <row r="2062">
          <cell r="A2062" t="str">
            <v>P</v>
          </cell>
          <cell r="B2062" t="str">
            <v>Truck Bak Terbuka 3,50 ton115 Hp</v>
          </cell>
          <cell r="E2062">
            <v>2</v>
          </cell>
          <cell r="F2062">
            <v>1</v>
          </cell>
          <cell r="G2062" t="str">
            <v>E 221</v>
          </cell>
          <cell r="H2062">
            <v>10</v>
          </cell>
          <cell r="I2062">
            <v>55000</v>
          </cell>
          <cell r="J2062">
            <v>550000</v>
          </cell>
        </row>
        <row r="2063">
          <cell r="A2063" t="str">
            <v>E</v>
          </cell>
        </row>
        <row r="2064">
          <cell r="A2064" t="str">
            <v>R</v>
          </cell>
        </row>
        <row r="2065">
          <cell r="A2065" t="str">
            <v>A</v>
          </cell>
        </row>
        <row r="2066">
          <cell r="A2066" t="str">
            <v>L</v>
          </cell>
        </row>
        <row r="2067">
          <cell r="A2067" t="str">
            <v>A</v>
          </cell>
        </row>
        <row r="2068">
          <cell r="A2068" t="str">
            <v>T</v>
          </cell>
        </row>
        <row r="2069">
          <cell r="A2069" t="str">
            <v>A</v>
          </cell>
        </row>
        <row r="2070">
          <cell r="A2070" t="str">
            <v>N</v>
          </cell>
        </row>
        <row r="2076">
          <cell r="D2076" t="str">
            <v xml:space="preserve"> JUMLAH BIAYA UNTUK PERALATAN</v>
          </cell>
          <cell r="L2076">
            <v>550000</v>
          </cell>
        </row>
        <row r="2077">
          <cell r="J2077" t="str">
            <v xml:space="preserve"> T O T A L (Rp)</v>
          </cell>
          <cell r="L2077">
            <v>1553000</v>
          </cell>
        </row>
        <row r="2079">
          <cell r="B2079" t="str">
            <v>VOLUME  :</v>
          </cell>
          <cell r="C2079">
            <v>500</v>
          </cell>
          <cell r="E2079" t="str">
            <v>SATUAN  :</v>
          </cell>
          <cell r="F2079" t="str">
            <v>M '</v>
          </cell>
          <cell r="H2079" t="str">
            <v>HARGA SATUAN  :</v>
          </cell>
          <cell r="I2079">
            <v>3106</v>
          </cell>
          <cell r="J2079" t="str">
            <v xml:space="preserve">                  per</v>
          </cell>
          <cell r="K2079" t="str">
            <v>M '</v>
          </cell>
        </row>
        <row r="2562">
          <cell r="A2562" t="str">
            <v>ANALISA HARGA SATUAN</v>
          </cell>
          <cell r="L2562" t="str">
            <v>KODE</v>
          </cell>
        </row>
        <row r="2563">
          <cell r="A2563" t="str">
            <v xml:space="preserve">  LAPIS PONDASI BAWAH(LPB)/KONSTRUKSI TELFORD</v>
          </cell>
        </row>
        <row r="2564">
          <cell r="A2564" t="str">
            <v>(MENGGUNAKAN BURUH)</v>
          </cell>
          <cell r="L2564" t="str">
            <v>K 516</v>
          </cell>
        </row>
        <row r="2566">
          <cell r="A2566" t="str">
            <v xml:space="preserve"> PROPINSI            :</v>
          </cell>
          <cell r="C2566" t="str">
            <v>LAMPUNG</v>
          </cell>
          <cell r="E2566" t="str">
            <v>KODE</v>
          </cell>
          <cell r="F2566" t="str">
            <v xml:space="preserve">KOTA </v>
          </cell>
          <cell r="H2566" t="str">
            <v>KODE</v>
          </cell>
          <cell r="I2566" t="str">
            <v xml:space="preserve"> DISIAPKAN OLEH :</v>
          </cell>
          <cell r="K2566" t="str">
            <v>TANGGAL</v>
          </cell>
        </row>
        <row r="2567">
          <cell r="E2567" t="str">
            <v>[071]</v>
          </cell>
          <cell r="F2567" t="str">
            <v>BANDAR LAMPUNG</v>
          </cell>
          <cell r="H2567" t="str">
            <v>[018]</v>
          </cell>
          <cell r="I2567" t="str">
            <v>Dinas Bina Marga dan Pemukiman</v>
          </cell>
          <cell r="K2567" t="str">
            <v>07 Agustus 2005</v>
          </cell>
        </row>
        <row r="2570">
          <cell r="A2570" t="str">
            <v xml:space="preserve"> URAIAN</v>
          </cell>
          <cell r="F2570" t="str">
            <v xml:space="preserve"> ANGGAPAN / ASUMSI</v>
          </cell>
        </row>
        <row r="2571">
          <cell r="A2571" t="str">
            <v xml:space="preserve"> 1.</v>
          </cell>
          <cell r="B2571" t="str">
            <v>Material disiapkan di lokasi pekerjaan</v>
          </cell>
          <cell r="F2571" t="str">
            <v xml:space="preserve"> 1. Menggunakan Tenaga Manusia 400 m2/hari</v>
          </cell>
        </row>
        <row r="2572">
          <cell r="A2572" t="str">
            <v xml:space="preserve"> 2.</v>
          </cell>
          <cell r="B2572" t="str">
            <v xml:space="preserve">Batu Pecah berukuran besar 5 - 7 cm </v>
          </cell>
          <cell r="F2572" t="str">
            <v xml:space="preserve"> 2. Pasir disiapkan dilokasi pekerjaan oleh leveransir</v>
          </cell>
        </row>
        <row r="2573">
          <cell r="B2573" t="str">
            <v>dihampar pada perkerasan yang rusak</v>
          </cell>
          <cell r="F2573" t="str">
            <v xml:space="preserve"> 3. Batu sudah dipecah</v>
          </cell>
        </row>
        <row r="2574">
          <cell r="A2574" t="str">
            <v xml:space="preserve"> 3.</v>
          </cell>
          <cell r="B2574" t="str">
            <v>Batu Pecah berukuran yang lebih kecil</v>
          </cell>
          <cell r="F2574" t="str">
            <v xml:space="preserve"> 4. Tanah dasar sudah disiapkan</v>
          </cell>
        </row>
        <row r="2575">
          <cell r="B2575" t="str">
            <v>mengisi rongga diatasnya sehingga rata</v>
          </cell>
          <cell r="F2575" t="str">
            <v xml:space="preserve"> 5. Dipadatkan sampai tebal 20 cm</v>
          </cell>
        </row>
        <row r="2576">
          <cell r="B2576" t="str">
            <v xml:space="preserve">kemudian dipadatkan dan digilas dengan </v>
          </cell>
          <cell r="F2576" t="str">
            <v xml:space="preserve"> 6. Koefisien Kepdatan = 1.2</v>
          </cell>
        </row>
        <row r="2577">
          <cell r="B2577" t="str">
            <v>mesin gilas</v>
          </cell>
          <cell r="F2577" t="str">
            <v xml:space="preserve"> 7. Umur alat bantu rata-rata 1 orang/bulan/set @ 3 alat</v>
          </cell>
        </row>
        <row r="2583">
          <cell r="B2583" t="str">
            <v>PEKERJA</v>
          </cell>
          <cell r="E2583" t="str">
            <v>JUMLAH</v>
          </cell>
          <cell r="F2583" t="str">
            <v>HARI</v>
          </cell>
          <cell r="G2583" t="str">
            <v>KODE</v>
          </cell>
          <cell r="H2583" t="str">
            <v>TOTAL VOL</v>
          </cell>
          <cell r="I2583" t="str">
            <v>HARGA SATUAN</v>
          </cell>
          <cell r="J2583" t="str">
            <v>BIAYA</v>
          </cell>
          <cell r="K2583" t="str">
            <v>SUB TOTAL</v>
          </cell>
        </row>
        <row r="2584">
          <cell r="E2584" t="str">
            <v>ORANG</v>
          </cell>
          <cell r="H2584" t="str">
            <v>(Orang hari)</v>
          </cell>
          <cell r="I2584" t="str">
            <v>(Rp/Org/Hari)</v>
          </cell>
          <cell r="J2584" t="str">
            <v>(Rp)</v>
          </cell>
          <cell r="K2584" t="str">
            <v>(Rp)</v>
          </cell>
        </row>
        <row r="2586">
          <cell r="A2586" t="str">
            <v>P</v>
          </cell>
          <cell r="B2586" t="str">
            <v>Buruh tak terampil</v>
          </cell>
          <cell r="E2586">
            <v>99</v>
          </cell>
          <cell r="F2586">
            <v>1</v>
          </cell>
          <cell r="G2586" t="str">
            <v>L 101</v>
          </cell>
          <cell r="H2586">
            <v>99</v>
          </cell>
          <cell r="I2586">
            <v>22000</v>
          </cell>
          <cell r="J2586">
            <v>2178000</v>
          </cell>
        </row>
        <row r="2587">
          <cell r="A2587" t="str">
            <v>E</v>
          </cell>
          <cell r="B2587" t="str">
            <v>Operator terampil</v>
          </cell>
          <cell r="E2587">
            <v>1</v>
          </cell>
          <cell r="F2587">
            <v>1</v>
          </cell>
          <cell r="G2587" t="str">
            <v>L 081</v>
          </cell>
          <cell r="H2587">
            <v>1</v>
          </cell>
          <cell r="I2587">
            <v>35000</v>
          </cell>
          <cell r="J2587">
            <v>35000</v>
          </cell>
        </row>
        <row r="2588">
          <cell r="A2588" t="str">
            <v>K</v>
          </cell>
          <cell r="B2588" t="str">
            <v>Mandor</v>
          </cell>
          <cell r="E2588">
            <v>3</v>
          </cell>
          <cell r="F2588">
            <v>1</v>
          </cell>
          <cell r="G2588" t="str">
            <v>L 061</v>
          </cell>
          <cell r="H2588">
            <v>3</v>
          </cell>
          <cell r="I2588">
            <v>35000</v>
          </cell>
          <cell r="J2588">
            <v>105000</v>
          </cell>
        </row>
        <row r="2589">
          <cell r="A2589" t="str">
            <v>E</v>
          </cell>
        </row>
        <row r="2590">
          <cell r="A2590" t="str">
            <v>R</v>
          </cell>
        </row>
        <row r="2591">
          <cell r="A2591" t="str">
            <v>J</v>
          </cell>
        </row>
        <row r="2592">
          <cell r="A2592" t="str">
            <v>A</v>
          </cell>
        </row>
        <row r="2600">
          <cell r="D2600" t="str">
            <v xml:space="preserve"> JUMLAH BIAYA UNTUK PEKERJA</v>
          </cell>
          <cell r="L2600">
            <v>2318000</v>
          </cell>
        </row>
        <row r="2601">
          <cell r="B2601" t="str">
            <v>MATERIAL</v>
          </cell>
          <cell r="F2601" t="str">
            <v>SATUAN</v>
          </cell>
          <cell r="G2601" t="str">
            <v>KODE</v>
          </cell>
          <cell r="H2601" t="str">
            <v>TOTAL VOL</v>
          </cell>
          <cell r="I2601" t="str">
            <v>HARGA SATUAN</v>
          </cell>
          <cell r="J2601" t="str">
            <v>BIAYA</v>
          </cell>
          <cell r="K2601" t="str">
            <v>SUB TOTAL</v>
          </cell>
        </row>
        <row r="2602">
          <cell r="H2602" t="str">
            <v>(Orang hari)</v>
          </cell>
          <cell r="I2602" t="str">
            <v>(Rp.)</v>
          </cell>
          <cell r="J2602" t="str">
            <v>(Rp)</v>
          </cell>
          <cell r="K2602" t="str">
            <v>(Rp)</v>
          </cell>
        </row>
        <row r="2604">
          <cell r="A2604" t="str">
            <v>M</v>
          </cell>
          <cell r="B2604" t="str">
            <v>Pasir Urug</v>
          </cell>
          <cell r="F2604" t="str">
            <v>M3</v>
          </cell>
          <cell r="G2604" t="str">
            <v>M 040</v>
          </cell>
          <cell r="H2604">
            <v>30</v>
          </cell>
          <cell r="I2604">
            <v>69300</v>
          </cell>
          <cell r="J2604">
            <v>2079000</v>
          </cell>
        </row>
        <row r="2605">
          <cell r="A2605" t="str">
            <v>A</v>
          </cell>
          <cell r="B2605" t="str">
            <v>Batu pecah 15/20</v>
          </cell>
          <cell r="F2605" t="str">
            <v>M3</v>
          </cell>
          <cell r="G2605" t="str">
            <v>M 020</v>
          </cell>
          <cell r="H2605">
            <v>50</v>
          </cell>
          <cell r="I2605">
            <v>106838</v>
          </cell>
          <cell r="J2605">
            <v>5341900</v>
          </cell>
        </row>
        <row r="2606">
          <cell r="A2606" t="str">
            <v>T</v>
          </cell>
          <cell r="B2606" t="str">
            <v>Batu pecah 5/7</v>
          </cell>
          <cell r="F2606" t="str">
            <v>M3</v>
          </cell>
          <cell r="G2606" t="str">
            <v>M 022</v>
          </cell>
          <cell r="H2606">
            <v>20</v>
          </cell>
          <cell r="I2606">
            <v>101063</v>
          </cell>
          <cell r="J2606">
            <v>2021260</v>
          </cell>
        </row>
        <row r="2607">
          <cell r="A2607" t="str">
            <v>E</v>
          </cell>
          <cell r="B2607" t="str">
            <v>Alat Bantu</v>
          </cell>
          <cell r="F2607" t="str">
            <v>Kg</v>
          </cell>
          <cell r="G2607" t="str">
            <v>M 170</v>
          </cell>
          <cell r="H2607">
            <v>4</v>
          </cell>
          <cell r="I2607">
            <v>50000</v>
          </cell>
          <cell r="J2607">
            <v>200000</v>
          </cell>
        </row>
        <row r="2608">
          <cell r="A2608" t="str">
            <v>R</v>
          </cell>
        </row>
        <row r="2609">
          <cell r="A2609" t="str">
            <v>I</v>
          </cell>
        </row>
        <row r="2610">
          <cell r="A2610" t="str">
            <v>A</v>
          </cell>
        </row>
        <row r="2611">
          <cell r="A2611" t="str">
            <v>L</v>
          </cell>
        </row>
        <row r="2613">
          <cell r="E2613" t="str">
            <v xml:space="preserve"> </v>
          </cell>
        </row>
        <row r="2614">
          <cell r="E2614" t="str">
            <v xml:space="preserve"> </v>
          </cell>
        </row>
        <row r="2615">
          <cell r="E2615" t="str">
            <v xml:space="preserve"> </v>
          </cell>
        </row>
        <row r="2616">
          <cell r="E2616" t="str">
            <v xml:space="preserve"> </v>
          </cell>
        </row>
        <row r="2618">
          <cell r="D2618" t="str">
            <v xml:space="preserve"> JUMLAH BIAYA UNTUK MATERIAL</v>
          </cell>
          <cell r="L2618">
            <v>9642160</v>
          </cell>
        </row>
        <row r="2619">
          <cell r="B2619" t="str">
            <v>PERALATAN</v>
          </cell>
          <cell r="E2619" t="str">
            <v>JUMLAH</v>
          </cell>
          <cell r="F2619" t="str">
            <v xml:space="preserve">HARI </v>
          </cell>
          <cell r="G2619" t="str">
            <v>KODE</v>
          </cell>
          <cell r="H2619" t="str">
            <v>JAM KERJA</v>
          </cell>
          <cell r="I2619" t="str">
            <v>HARGA</v>
          </cell>
          <cell r="J2619" t="str">
            <v>BIAYA</v>
          </cell>
          <cell r="K2619" t="str">
            <v>SUB TOTAL</v>
          </cell>
        </row>
        <row r="2620">
          <cell r="E2620" t="str">
            <v>ALAT</v>
          </cell>
          <cell r="F2620" t="str">
            <v>KERJA</v>
          </cell>
          <cell r="I2620" t="str">
            <v>(Rp/Jam)</v>
          </cell>
          <cell r="J2620" t="str">
            <v>(Rp)</v>
          </cell>
          <cell r="K2620" t="str">
            <v>(Rp)</v>
          </cell>
        </row>
        <row r="2622">
          <cell r="A2622" t="str">
            <v>P</v>
          </cell>
          <cell r="B2622" t="str">
            <v>Mesin Gilas tiga roda 8 - 10 t</v>
          </cell>
          <cell r="E2622">
            <v>1</v>
          </cell>
          <cell r="F2622">
            <v>1</v>
          </cell>
          <cell r="G2622" t="str">
            <v>E 080</v>
          </cell>
          <cell r="H2622">
            <v>5</v>
          </cell>
          <cell r="I2622">
            <v>100000</v>
          </cell>
          <cell r="J2622">
            <v>500000</v>
          </cell>
        </row>
        <row r="2623">
          <cell r="A2623" t="str">
            <v>E</v>
          </cell>
        </row>
        <row r="2624">
          <cell r="A2624" t="str">
            <v>R</v>
          </cell>
        </row>
        <row r="2625">
          <cell r="A2625" t="str">
            <v>A</v>
          </cell>
        </row>
        <row r="2626">
          <cell r="A2626" t="str">
            <v>L</v>
          </cell>
        </row>
        <row r="2627">
          <cell r="A2627" t="str">
            <v>A</v>
          </cell>
        </row>
        <row r="2628">
          <cell r="A2628" t="str">
            <v>T</v>
          </cell>
        </row>
        <row r="2629">
          <cell r="A2629" t="str">
            <v>A</v>
          </cell>
        </row>
        <row r="2630">
          <cell r="A2630" t="str">
            <v>N</v>
          </cell>
        </row>
        <row r="2636">
          <cell r="D2636" t="str">
            <v xml:space="preserve"> JUMLAH BIAYA UNTUK PERALATAN</v>
          </cell>
          <cell r="L2636">
            <v>500000</v>
          </cell>
        </row>
        <row r="2637">
          <cell r="J2637" t="str">
            <v xml:space="preserve"> T O T A L (Rp)</v>
          </cell>
          <cell r="L2637">
            <v>12460160</v>
          </cell>
        </row>
        <row r="2639">
          <cell r="B2639" t="str">
            <v>VOLUME  :</v>
          </cell>
          <cell r="C2639">
            <v>60</v>
          </cell>
          <cell r="E2639" t="str">
            <v>SATUAN  :</v>
          </cell>
          <cell r="F2639" t="str">
            <v>M 3</v>
          </cell>
          <cell r="H2639" t="str">
            <v>HARGA SATUAN  :</v>
          </cell>
          <cell r="I2639">
            <v>207669.33</v>
          </cell>
          <cell r="J2639" t="str">
            <v xml:space="preserve">                  per</v>
          </cell>
          <cell r="K2639" t="str">
            <v>M 3</v>
          </cell>
        </row>
        <row r="3282">
          <cell r="A3282" t="str">
            <v>ANALISA HARGA SATUAN</v>
          </cell>
          <cell r="L3282" t="str">
            <v>KODE</v>
          </cell>
        </row>
        <row r="3283">
          <cell r="A3283" t="str">
            <v>LAPIS PENETRASI PERMUKAAN MACADAM 5Cm (LAPEN)</v>
          </cell>
        </row>
        <row r="3284">
          <cell r="A3284" t="str">
            <v>(MENGGUNAKAN BURUH)</v>
          </cell>
          <cell r="L3284" t="str">
            <v>K. 618</v>
          </cell>
        </row>
        <row r="3286">
          <cell r="A3286" t="str">
            <v xml:space="preserve"> PROPINSI            :</v>
          </cell>
          <cell r="C3286" t="str">
            <v>LAMPUNG</v>
          </cell>
          <cell r="E3286" t="str">
            <v>KODE</v>
          </cell>
          <cell r="F3286" t="str">
            <v xml:space="preserve">KOTA </v>
          </cell>
          <cell r="H3286" t="str">
            <v>KODE</v>
          </cell>
          <cell r="I3286" t="str">
            <v xml:space="preserve"> DISIAPKAN OLEH :</v>
          </cell>
          <cell r="K3286" t="str">
            <v>TANGGAL</v>
          </cell>
        </row>
        <row r="3287">
          <cell r="E3287" t="str">
            <v>[071]</v>
          </cell>
          <cell r="F3287" t="str">
            <v>BANDAR LAMPUNG</v>
          </cell>
          <cell r="H3287" t="str">
            <v>[018]</v>
          </cell>
          <cell r="I3287" t="str">
            <v>Dinas Bina Marga dan Pemukiman</v>
          </cell>
          <cell r="K3287" t="str">
            <v>07 Agustus 2005</v>
          </cell>
        </row>
        <row r="3290">
          <cell r="A3290" t="str">
            <v xml:space="preserve"> URAIAN</v>
          </cell>
          <cell r="F3290" t="str">
            <v xml:space="preserve"> ANGGAPAN / ASUMSI</v>
          </cell>
        </row>
        <row r="3291">
          <cell r="A3291" t="str">
            <v xml:space="preserve"> 1.</v>
          </cell>
          <cell r="B3291" t="str">
            <v>Semprotkan Aspal Prime Coat 0,50 Ltr/m2</v>
          </cell>
          <cell r="F3291" t="str">
            <v xml:space="preserve"> 1. Menggunakan Tenaga Manusia</v>
          </cell>
        </row>
        <row r="3292">
          <cell r="A3292" t="str">
            <v xml:space="preserve"> 2.</v>
          </cell>
          <cell r="B3292" t="str">
            <v>Hampar Batu Pecah 3/5 cm, 20 m2/m3</v>
          </cell>
          <cell r="F3292" t="str">
            <v xml:space="preserve"> 2. Material dikirim ke lokasi pekerjaan oleh Pemasok</v>
          </cell>
        </row>
        <row r="3293">
          <cell r="A3293" t="str">
            <v xml:space="preserve"> 3. </v>
          </cell>
          <cell r="B3293" t="str">
            <v>Hampar Batu Pecah 2/3 cm, 45 m2/m3</v>
          </cell>
          <cell r="F3293" t="str">
            <v xml:space="preserve"> 3. Tebal Total Perkerasan 5 cm</v>
          </cell>
        </row>
        <row r="3294">
          <cell r="A3294" t="str">
            <v xml:space="preserve"> 4.</v>
          </cell>
          <cell r="B3294" t="str">
            <v>Setiap Lapis Batu Dipadatkan</v>
          </cell>
          <cell r="F3294" t="str">
            <v xml:space="preserve"> 4. Kapasitas Penghamparan 2800 m2 perminggu (atau 6 hari)</v>
          </cell>
        </row>
        <row r="3295">
          <cell r="A3295" t="str">
            <v xml:space="preserve"> 5.</v>
          </cell>
          <cell r="B3295" t="str">
            <v>Semprotkan aspal 4,80 ltr / m2</v>
          </cell>
          <cell r="F3295" t="str">
            <v xml:space="preserve"> 5. Agregat dimuat ke truk dengan tenaga manusia</v>
          </cell>
        </row>
        <row r="3296">
          <cell r="A3296" t="str">
            <v xml:space="preserve"> 6.</v>
          </cell>
          <cell r="B3296" t="str">
            <v>Hampar Batu Pecah 1/2 cm, 64  m2/m3</v>
          </cell>
          <cell r="F3296" t="str">
            <v xml:space="preserve"> 6. Rujukan sesuai dengan spesifikasi BM maret 98 buku 3 </v>
          </cell>
        </row>
        <row r="3297">
          <cell r="A3297" t="str">
            <v xml:space="preserve"> 7.</v>
          </cell>
          <cell r="B3297" t="str">
            <v>Semprotkan aspal 1,50 ltr / m2</v>
          </cell>
        </row>
        <row r="3298">
          <cell r="A3298" t="str">
            <v xml:space="preserve"> 8.</v>
          </cell>
          <cell r="B3298" t="str">
            <v>Hampar Pasir (Blinder) 400 m2/m3</v>
          </cell>
        </row>
        <row r="3303">
          <cell r="B3303" t="str">
            <v>PEKERJA</v>
          </cell>
          <cell r="E3303" t="str">
            <v>JUMLAH</v>
          </cell>
          <cell r="F3303" t="str">
            <v>HARI</v>
          </cell>
          <cell r="G3303" t="str">
            <v>KODE</v>
          </cell>
          <cell r="H3303" t="str">
            <v>TOTAL VOL</v>
          </cell>
          <cell r="I3303" t="str">
            <v>UPAH</v>
          </cell>
          <cell r="J3303" t="str">
            <v>BIAYA</v>
          </cell>
          <cell r="K3303" t="str">
            <v>SUB TOTAL</v>
          </cell>
        </row>
        <row r="3304">
          <cell r="E3304" t="str">
            <v>ORANG</v>
          </cell>
          <cell r="H3304" t="str">
            <v>(Orang hari)</v>
          </cell>
          <cell r="I3304" t="str">
            <v>(Rp/Org/Hari)</v>
          </cell>
          <cell r="J3304" t="str">
            <v>(Rp)</v>
          </cell>
          <cell r="K3304" t="str">
            <v>(Rp)</v>
          </cell>
        </row>
        <row r="3306">
          <cell r="A3306" t="str">
            <v>P</v>
          </cell>
          <cell r="B3306" t="str">
            <v>Buruh tak terampil</v>
          </cell>
          <cell r="E3306">
            <v>66</v>
          </cell>
          <cell r="F3306">
            <v>3</v>
          </cell>
          <cell r="G3306" t="str">
            <v>L 101</v>
          </cell>
          <cell r="H3306">
            <v>198</v>
          </cell>
          <cell r="I3306">
            <v>22000</v>
          </cell>
          <cell r="J3306">
            <v>4356000</v>
          </cell>
        </row>
        <row r="3307">
          <cell r="A3307" t="str">
            <v>E</v>
          </cell>
          <cell r="B3307" t="str">
            <v>Mandor</v>
          </cell>
          <cell r="E3307">
            <v>2</v>
          </cell>
          <cell r="F3307">
            <v>3</v>
          </cell>
          <cell r="G3307" t="str">
            <v>L 061</v>
          </cell>
          <cell r="H3307">
            <v>6</v>
          </cell>
          <cell r="I3307">
            <v>35000</v>
          </cell>
          <cell r="J3307">
            <v>210000</v>
          </cell>
        </row>
        <row r="3308">
          <cell r="A3308" t="str">
            <v>K</v>
          </cell>
          <cell r="B3308" t="str">
            <v>Operator Terampil</v>
          </cell>
          <cell r="E3308">
            <v>2</v>
          </cell>
          <cell r="F3308">
            <v>3</v>
          </cell>
          <cell r="G3308" t="str">
            <v>L 081</v>
          </cell>
          <cell r="H3308">
            <v>6</v>
          </cell>
          <cell r="I3308">
            <v>35000</v>
          </cell>
          <cell r="J3308">
            <v>210000</v>
          </cell>
        </row>
        <row r="3309">
          <cell r="A3309" t="str">
            <v>E</v>
          </cell>
          <cell r="B3309" t="str">
            <v>Pembantu Operator</v>
          </cell>
          <cell r="E3309">
            <v>2</v>
          </cell>
          <cell r="F3309">
            <v>3</v>
          </cell>
          <cell r="G3309" t="str">
            <v>L 083</v>
          </cell>
          <cell r="H3309">
            <v>6</v>
          </cell>
          <cell r="I3309">
            <v>22000</v>
          </cell>
          <cell r="J3309">
            <v>132000</v>
          </cell>
        </row>
        <row r="3310">
          <cell r="A3310" t="str">
            <v>R</v>
          </cell>
          <cell r="B3310" t="str">
            <v>SopirTerampil</v>
          </cell>
          <cell r="E3310">
            <v>1</v>
          </cell>
          <cell r="F3310">
            <v>3</v>
          </cell>
          <cell r="G3310" t="str">
            <v>L 091</v>
          </cell>
          <cell r="H3310">
            <v>3</v>
          </cell>
          <cell r="I3310">
            <v>30000</v>
          </cell>
          <cell r="J3310">
            <v>90000</v>
          </cell>
        </row>
        <row r="3311">
          <cell r="A3311" t="str">
            <v>J</v>
          </cell>
          <cell r="B3311" t="str">
            <v>Pembantu Sopir</v>
          </cell>
          <cell r="E3311">
            <v>1</v>
          </cell>
          <cell r="F3311">
            <v>3</v>
          </cell>
          <cell r="G3311" t="str">
            <v>L 099</v>
          </cell>
          <cell r="H3311">
            <v>3</v>
          </cell>
          <cell r="I3311">
            <v>22000</v>
          </cell>
          <cell r="J3311">
            <v>66000</v>
          </cell>
        </row>
        <row r="3312">
          <cell r="A3312" t="str">
            <v>A</v>
          </cell>
          <cell r="B3312" t="str">
            <v>Buruh Terampil</v>
          </cell>
          <cell r="E3312">
            <v>2</v>
          </cell>
          <cell r="F3312">
            <v>3</v>
          </cell>
          <cell r="G3312" t="str">
            <v>L 106</v>
          </cell>
          <cell r="H3312">
            <v>6</v>
          </cell>
          <cell r="I3312">
            <v>25000</v>
          </cell>
          <cell r="J3312">
            <v>150000</v>
          </cell>
        </row>
        <row r="3320">
          <cell r="D3320" t="str">
            <v xml:space="preserve"> JUMLAH BIAYA UNTUK PEKERJA</v>
          </cell>
          <cell r="L3320">
            <v>5214000</v>
          </cell>
        </row>
        <row r="3321">
          <cell r="B3321" t="str">
            <v>MATERIAL</v>
          </cell>
          <cell r="F3321" t="str">
            <v>SATUAN</v>
          </cell>
          <cell r="G3321" t="str">
            <v>KODE</v>
          </cell>
          <cell r="H3321" t="str">
            <v>TOTAL VOL</v>
          </cell>
          <cell r="I3321" t="str">
            <v>HARGA SATUAN</v>
          </cell>
          <cell r="J3321" t="str">
            <v>BIAYA</v>
          </cell>
          <cell r="K3321" t="str">
            <v>SUB TOTAL</v>
          </cell>
        </row>
        <row r="3322">
          <cell r="H3322" t="str">
            <v>(Orang hari)</v>
          </cell>
          <cell r="I3322" t="str">
            <v>(Rp.)</v>
          </cell>
          <cell r="J3322" t="str">
            <v>(Rp)</v>
          </cell>
          <cell r="K3322" t="str">
            <v>(Rp)</v>
          </cell>
        </row>
        <row r="3324">
          <cell r="A3324" t="str">
            <v>M</v>
          </cell>
          <cell r="B3324" t="str">
            <v>Alat bantu (set @ 3 alat)</v>
          </cell>
          <cell r="F3324" t="str">
            <v>Kg</v>
          </cell>
          <cell r="G3324" t="str">
            <v>M 170</v>
          </cell>
          <cell r="H3324">
            <v>8.16</v>
          </cell>
          <cell r="I3324">
            <v>50000</v>
          </cell>
          <cell r="J3324">
            <v>408000</v>
          </cell>
        </row>
        <row r="3325">
          <cell r="A3325" t="str">
            <v>A</v>
          </cell>
          <cell r="B3325" t="str">
            <v>Minyak bakar</v>
          </cell>
          <cell r="F3325" t="str">
            <v>Liter</v>
          </cell>
          <cell r="G3325" t="str">
            <v>M 065</v>
          </cell>
          <cell r="H3325">
            <v>450</v>
          </cell>
          <cell r="I3325">
            <v>1386</v>
          </cell>
          <cell r="J3325">
            <v>623700</v>
          </cell>
        </row>
        <row r="3326">
          <cell r="A3326" t="str">
            <v>T</v>
          </cell>
          <cell r="B3326" t="str">
            <v>Batu pecah 3-5 cm</v>
          </cell>
          <cell r="F3326" t="str">
            <v>M3</v>
          </cell>
          <cell r="G3326" t="str">
            <v>M 023</v>
          </cell>
          <cell r="H3326">
            <v>56</v>
          </cell>
          <cell r="I3326">
            <v>101063</v>
          </cell>
          <cell r="J3326">
            <v>5659528</v>
          </cell>
        </row>
        <row r="3327">
          <cell r="A3327" t="str">
            <v>E</v>
          </cell>
          <cell r="B3327" t="str">
            <v>Batu pecah 2-3 cm</v>
          </cell>
          <cell r="F3327" t="str">
            <v>M3</v>
          </cell>
          <cell r="G3327" t="str">
            <v>M 024</v>
          </cell>
          <cell r="H3327">
            <v>31.11</v>
          </cell>
          <cell r="I3327">
            <v>124163</v>
          </cell>
          <cell r="J3327">
            <v>3862710.93</v>
          </cell>
        </row>
        <row r="3328">
          <cell r="A3328" t="str">
            <v>R</v>
          </cell>
          <cell r="B3328" t="str">
            <v>Batu pacah 1-2 cm</v>
          </cell>
          <cell r="F3328" t="str">
            <v>M3</v>
          </cell>
          <cell r="G3328" t="str">
            <v>M 025</v>
          </cell>
          <cell r="H3328">
            <v>15.55</v>
          </cell>
          <cell r="I3328">
            <v>129938</v>
          </cell>
          <cell r="J3328">
            <v>2020535.9</v>
          </cell>
        </row>
        <row r="3329">
          <cell r="A3329" t="str">
            <v>I</v>
          </cell>
          <cell r="B3329" t="str">
            <v>Pasir ayak untuk beton</v>
          </cell>
          <cell r="F3329" t="str">
            <v>M3</v>
          </cell>
          <cell r="G3329" t="str">
            <v>M 041</v>
          </cell>
          <cell r="H3329">
            <v>3.5</v>
          </cell>
          <cell r="I3329">
            <v>69300</v>
          </cell>
          <cell r="J3329">
            <v>242550</v>
          </cell>
        </row>
        <row r="3330">
          <cell r="A3330" t="str">
            <v>A</v>
          </cell>
          <cell r="B3330" t="str">
            <v>Aspal</v>
          </cell>
          <cell r="F3330" t="str">
            <v>Kg</v>
          </cell>
          <cell r="G3330" t="str">
            <v>M 061</v>
          </cell>
          <cell r="H3330">
            <v>6720</v>
          </cell>
          <cell r="I3330">
            <v>4700</v>
          </cell>
          <cell r="J3330">
            <v>31584000</v>
          </cell>
        </row>
        <row r="3331">
          <cell r="A3331" t="str">
            <v>L</v>
          </cell>
        </row>
        <row r="3333">
          <cell r="E3333" t="str">
            <v xml:space="preserve"> </v>
          </cell>
        </row>
        <row r="3334">
          <cell r="E3334" t="str">
            <v xml:space="preserve"> </v>
          </cell>
        </row>
        <row r="3335">
          <cell r="E3335" t="str">
            <v xml:space="preserve"> </v>
          </cell>
        </row>
        <row r="3336">
          <cell r="E3336" t="str">
            <v xml:space="preserve"> </v>
          </cell>
        </row>
        <row r="3338">
          <cell r="D3338" t="str">
            <v xml:space="preserve"> JUMLAH BIAYA UNTUK MATERIAL</v>
          </cell>
          <cell r="L3338">
            <v>44401024.829999998</v>
          </cell>
        </row>
        <row r="3339">
          <cell r="B3339" t="str">
            <v>PERALATAN</v>
          </cell>
          <cell r="E3339" t="str">
            <v>JUMLAH</v>
          </cell>
          <cell r="F3339" t="str">
            <v xml:space="preserve">HARI </v>
          </cell>
          <cell r="G3339" t="str">
            <v>KODE</v>
          </cell>
          <cell r="H3339" t="str">
            <v>JAM KERJA</v>
          </cell>
          <cell r="I3339" t="str">
            <v>HARGA</v>
          </cell>
          <cell r="J3339" t="str">
            <v>BIAYA</v>
          </cell>
          <cell r="K3339" t="str">
            <v>SUB TOTAL</v>
          </cell>
        </row>
        <row r="3340">
          <cell r="E3340" t="str">
            <v>ALAT</v>
          </cell>
          <cell r="F3340" t="str">
            <v>KERJA</v>
          </cell>
          <cell r="I3340" t="str">
            <v>(Rp/Jam)</v>
          </cell>
          <cell r="J3340" t="str">
            <v>(Rp)</v>
          </cell>
          <cell r="K3340" t="str">
            <v>(Rp)</v>
          </cell>
        </row>
        <row r="3342">
          <cell r="A3342" t="str">
            <v>P</v>
          </cell>
          <cell r="B3342" t="str">
            <v>Mesin Gilas 3 Roda 6 -8 ton</v>
          </cell>
          <cell r="E3342">
            <v>1</v>
          </cell>
          <cell r="F3342">
            <v>3</v>
          </cell>
          <cell r="G3342" t="str">
            <v>E 080</v>
          </cell>
          <cell r="H3342">
            <v>15</v>
          </cell>
          <cell r="I3342">
            <v>100000</v>
          </cell>
          <cell r="J3342">
            <v>1500000</v>
          </cell>
        </row>
        <row r="3343">
          <cell r="A3343" t="str">
            <v>E</v>
          </cell>
          <cell r="B3343" t="str">
            <v>Mesin Penyemprot Aspal 1000 liter</v>
          </cell>
          <cell r="E3343">
            <v>1</v>
          </cell>
          <cell r="F3343">
            <v>3</v>
          </cell>
          <cell r="G3343" t="str">
            <v>E 153</v>
          </cell>
          <cell r="H3343">
            <v>15</v>
          </cell>
          <cell r="I3343">
            <v>95000</v>
          </cell>
          <cell r="J3343">
            <v>1425000</v>
          </cell>
        </row>
        <row r="3344">
          <cell r="A3344" t="str">
            <v>R</v>
          </cell>
          <cell r="B3344" t="str">
            <v>Truck Bak terbuka  3,50 ton / 115 Hp</v>
          </cell>
          <cell r="E3344">
            <v>1</v>
          </cell>
          <cell r="F3344">
            <v>3</v>
          </cell>
          <cell r="G3344" t="str">
            <v>E 221</v>
          </cell>
          <cell r="H3344">
            <v>15</v>
          </cell>
          <cell r="I3344">
            <v>55000</v>
          </cell>
          <cell r="J3344">
            <v>825000</v>
          </cell>
        </row>
        <row r="3345">
          <cell r="A3345" t="str">
            <v>A</v>
          </cell>
        </row>
        <row r="3346">
          <cell r="A3346" t="str">
            <v>L</v>
          </cell>
        </row>
        <row r="3347">
          <cell r="A3347" t="str">
            <v>A</v>
          </cell>
        </row>
        <row r="3348">
          <cell r="A3348" t="str">
            <v>T</v>
          </cell>
        </row>
        <row r="3349">
          <cell r="A3349" t="str">
            <v>A</v>
          </cell>
        </row>
        <row r="3350">
          <cell r="A3350" t="str">
            <v>N</v>
          </cell>
        </row>
        <row r="3356">
          <cell r="D3356" t="str">
            <v xml:space="preserve"> JUMLAH BIAYA UNTUK PERALATAN</v>
          </cell>
          <cell r="L3356">
            <v>3750000</v>
          </cell>
        </row>
        <row r="3357">
          <cell r="J3357" t="str">
            <v xml:space="preserve"> T O T A L (Rp)</v>
          </cell>
          <cell r="L3357">
            <v>53365024.829999998</v>
          </cell>
        </row>
        <row r="3359">
          <cell r="B3359" t="str">
            <v>VOLUME  :</v>
          </cell>
          <cell r="C3359">
            <v>1400</v>
          </cell>
          <cell r="E3359" t="str">
            <v>SATUAN  :</v>
          </cell>
          <cell r="F3359" t="str">
            <v>M 2</v>
          </cell>
          <cell r="H3359" t="str">
            <v>HARGA SATUAN  :</v>
          </cell>
          <cell r="I3359">
            <v>38117.870000000003</v>
          </cell>
          <cell r="J3359" t="str">
            <v xml:space="preserve">                  per</v>
          </cell>
          <cell r="K3359" t="str">
            <v>M 2</v>
          </cell>
        </row>
        <row r="3522">
          <cell r="A3522" t="str">
            <v>ANALISA HARGA SATUAN</v>
          </cell>
          <cell r="L3522" t="str">
            <v>KODE</v>
          </cell>
        </row>
        <row r="3523">
          <cell r="A3523" t="str">
            <v>PENGHAMPARAN LAPIS TIPIS ASPAL PASIR 2 Cm (LATASIR)</v>
          </cell>
        </row>
        <row r="3524">
          <cell r="A3524" t="str">
            <v>(MENGGUNAKAN BURUH)</v>
          </cell>
          <cell r="L3524" t="str">
            <v>K. 638</v>
          </cell>
        </row>
        <row r="3526">
          <cell r="A3526" t="str">
            <v xml:space="preserve"> PROPINSI            :</v>
          </cell>
          <cell r="C3526" t="str">
            <v>LAMPUNG</v>
          </cell>
          <cell r="E3526" t="str">
            <v>KODE</v>
          </cell>
          <cell r="F3526" t="str">
            <v xml:space="preserve">KOTA </v>
          </cell>
          <cell r="H3526" t="str">
            <v>KODE</v>
          </cell>
          <cell r="I3526" t="str">
            <v xml:space="preserve"> DISIAPKAN OLEH :</v>
          </cell>
          <cell r="K3526" t="str">
            <v>TANGGAL</v>
          </cell>
        </row>
        <row r="3527">
          <cell r="E3527" t="str">
            <v>[071]</v>
          </cell>
          <cell r="F3527" t="str">
            <v>BANDAR LAMPUNG</v>
          </cell>
          <cell r="H3527" t="str">
            <v>[018]</v>
          </cell>
          <cell r="I3527" t="str">
            <v>Dinas Bina Marga dan Pemukiman</v>
          </cell>
          <cell r="K3527" t="str">
            <v>07 Agustus 2005</v>
          </cell>
        </row>
        <row r="3530">
          <cell r="A3530" t="str">
            <v xml:space="preserve"> URAIAN</v>
          </cell>
          <cell r="F3530" t="str">
            <v xml:space="preserve"> ANGGAPAN / ASUMSI</v>
          </cell>
        </row>
        <row r="3531">
          <cell r="A3531" t="str">
            <v xml:space="preserve"> 1.</v>
          </cell>
          <cell r="B3531" t="str">
            <v>Membersihkan permukaan aspal lama</v>
          </cell>
          <cell r="F3531" t="str">
            <v xml:space="preserve"> 1. Menggunakan Tenaga Manusia (1600 m2/hari)</v>
          </cell>
        </row>
        <row r="3532">
          <cell r="B3532" t="str">
            <v>dengan menggunakan tenaga manusia</v>
          </cell>
          <cell r="F3532" t="str">
            <v xml:space="preserve"> 2. Pasir aspal dikirim ke lokasi oleh pemasok dari AMP</v>
          </cell>
        </row>
        <row r="3533">
          <cell r="A3533" t="str">
            <v xml:space="preserve"> 2.</v>
          </cell>
          <cell r="B3533" t="str">
            <v>Dilapis dengan lapis tack/pengikat</v>
          </cell>
          <cell r="F3533" t="str">
            <v xml:space="preserve"> 3. BJ padat 1.9 ton/m3</v>
          </cell>
        </row>
        <row r="3534">
          <cell r="A3534" t="str">
            <v xml:space="preserve"> 3.</v>
          </cell>
          <cell r="B3534" t="str">
            <v>Hamparkan pasir aspal dengan tenaga</v>
          </cell>
          <cell r="F3534" t="str">
            <v xml:space="preserve"> 4. Tebal padat rata-rata 2 cm</v>
          </cell>
        </row>
        <row r="3535">
          <cell r="B3535" t="str">
            <v>manusia</v>
          </cell>
          <cell r="F3535" t="str">
            <v xml:space="preserve"> 5. Lapis tack/pengikat aspal cutback dihampar @ 0,5 lt/m2</v>
          </cell>
        </row>
        <row r="3536">
          <cell r="A3536" t="str">
            <v xml:space="preserve"> 4. </v>
          </cell>
          <cell r="B3536" t="str">
            <v xml:space="preserve">Digilas sampai padat </v>
          </cell>
          <cell r="F3536" t="str">
            <v xml:space="preserve"> 6. Sesuai Spesifikasi B.M. No. 02/PT/B/1983</v>
          </cell>
        </row>
        <row r="3543">
          <cell r="B3543" t="str">
            <v>PEKERJA</v>
          </cell>
          <cell r="E3543" t="str">
            <v>JUMLAH</v>
          </cell>
          <cell r="F3543" t="str">
            <v>HARI</v>
          </cell>
          <cell r="G3543" t="str">
            <v>KODE</v>
          </cell>
          <cell r="H3543" t="str">
            <v>TOTAL VOL</v>
          </cell>
          <cell r="I3543" t="str">
            <v>UPAH</v>
          </cell>
          <cell r="J3543" t="str">
            <v>BIAYA</v>
          </cell>
          <cell r="K3543" t="str">
            <v>SUB TOTAL</v>
          </cell>
        </row>
        <row r="3544">
          <cell r="E3544" t="str">
            <v>ORANG</v>
          </cell>
          <cell r="H3544" t="str">
            <v>(Orang-hari)</v>
          </cell>
          <cell r="I3544" t="str">
            <v>(Rp/Org/Hari)</v>
          </cell>
          <cell r="J3544" t="str">
            <v>(Rp)</v>
          </cell>
          <cell r="K3544" t="str">
            <v>(Rp)</v>
          </cell>
        </row>
        <row r="3546">
          <cell r="A3546" t="str">
            <v>P</v>
          </cell>
          <cell r="B3546" t="str">
            <v>Buruh tak terampil</v>
          </cell>
          <cell r="E3546">
            <v>12</v>
          </cell>
          <cell r="F3546">
            <v>1</v>
          </cell>
          <cell r="G3546" t="str">
            <v>L 101</v>
          </cell>
          <cell r="H3546">
            <v>12</v>
          </cell>
          <cell r="I3546">
            <v>22000</v>
          </cell>
          <cell r="J3546">
            <v>264000</v>
          </cell>
        </row>
        <row r="3547">
          <cell r="A3547" t="str">
            <v>E</v>
          </cell>
          <cell r="B3547" t="str">
            <v>Mandor</v>
          </cell>
          <cell r="E3547">
            <v>1</v>
          </cell>
          <cell r="F3547">
            <v>1</v>
          </cell>
          <cell r="G3547" t="str">
            <v>L 061</v>
          </cell>
          <cell r="H3547">
            <v>1</v>
          </cell>
          <cell r="I3547">
            <v>35000</v>
          </cell>
          <cell r="J3547">
            <v>35000</v>
          </cell>
        </row>
        <row r="3548">
          <cell r="A3548" t="str">
            <v>K</v>
          </cell>
          <cell r="B3548" t="str">
            <v>Operator terampil</v>
          </cell>
          <cell r="E3548">
            <v>3</v>
          </cell>
          <cell r="F3548">
            <v>1</v>
          </cell>
          <cell r="G3548" t="str">
            <v>L 081</v>
          </cell>
          <cell r="H3548">
            <v>3</v>
          </cell>
          <cell r="I3548">
            <v>35000</v>
          </cell>
          <cell r="J3548">
            <v>105000</v>
          </cell>
        </row>
        <row r="3549">
          <cell r="A3549" t="str">
            <v>E</v>
          </cell>
          <cell r="B3549" t="str">
            <v>Pembantu Operator</v>
          </cell>
          <cell r="E3549">
            <v>1</v>
          </cell>
          <cell r="F3549">
            <v>1</v>
          </cell>
          <cell r="G3549" t="str">
            <v>L 091</v>
          </cell>
          <cell r="H3549">
            <v>1</v>
          </cell>
          <cell r="I3549">
            <v>30000</v>
          </cell>
          <cell r="J3549">
            <v>30000</v>
          </cell>
        </row>
        <row r="3550">
          <cell r="A3550" t="str">
            <v>R</v>
          </cell>
          <cell r="B3550" t="str">
            <v>Sopir terampil</v>
          </cell>
          <cell r="E3550">
            <v>3</v>
          </cell>
          <cell r="F3550">
            <v>1</v>
          </cell>
          <cell r="G3550" t="str">
            <v>L 083</v>
          </cell>
          <cell r="H3550">
            <v>3</v>
          </cell>
          <cell r="I3550">
            <v>22000</v>
          </cell>
          <cell r="J3550">
            <v>66000</v>
          </cell>
        </row>
        <row r="3551">
          <cell r="A3551" t="str">
            <v>J</v>
          </cell>
          <cell r="B3551" t="str">
            <v>Pembantu Sopir</v>
          </cell>
          <cell r="E3551">
            <v>1</v>
          </cell>
          <cell r="F3551">
            <v>1</v>
          </cell>
          <cell r="G3551" t="str">
            <v>L 099</v>
          </cell>
          <cell r="H3551">
            <v>1</v>
          </cell>
          <cell r="I3551">
            <v>22000</v>
          </cell>
          <cell r="J3551">
            <v>22000</v>
          </cell>
        </row>
        <row r="3552">
          <cell r="A3552" t="str">
            <v>A</v>
          </cell>
          <cell r="B3552" t="str">
            <v>Buruh terampil</v>
          </cell>
          <cell r="E3552">
            <v>2</v>
          </cell>
          <cell r="F3552">
            <v>1</v>
          </cell>
          <cell r="G3552" t="str">
            <v>L 106</v>
          </cell>
          <cell r="H3552">
            <v>2</v>
          </cell>
          <cell r="I3552">
            <v>25000</v>
          </cell>
          <cell r="J3552">
            <v>50000</v>
          </cell>
        </row>
        <row r="3560">
          <cell r="D3560" t="str">
            <v xml:space="preserve"> JUMLAH BIAYA UNTUK PEKERJA</v>
          </cell>
          <cell r="L3560">
            <v>572000</v>
          </cell>
        </row>
        <row r="3561">
          <cell r="B3561" t="str">
            <v>MATERIAL</v>
          </cell>
          <cell r="F3561" t="str">
            <v>SATUAN</v>
          </cell>
          <cell r="G3561" t="str">
            <v>KODE</v>
          </cell>
          <cell r="H3561" t="str">
            <v>TOTAL VOL</v>
          </cell>
          <cell r="I3561" t="str">
            <v>H A R G A</v>
          </cell>
          <cell r="J3561" t="str">
            <v>BIAYA</v>
          </cell>
          <cell r="K3561" t="str">
            <v>SUB TOTAL</v>
          </cell>
        </row>
        <row r="3562">
          <cell r="I3562" t="str">
            <v>(Rp/Satuan)</v>
          </cell>
          <cell r="J3562" t="str">
            <v>(Rp)</v>
          </cell>
          <cell r="K3562" t="str">
            <v>(Rp)</v>
          </cell>
        </row>
        <row r="3564">
          <cell r="A3564" t="str">
            <v>M</v>
          </cell>
          <cell r="B3564" t="str">
            <v>Campuran panas LATASIR</v>
          </cell>
          <cell r="F3564" t="str">
            <v>Ton</v>
          </cell>
          <cell r="G3564" t="str">
            <v>K 020</v>
          </cell>
          <cell r="H3564">
            <v>60</v>
          </cell>
          <cell r="I3564">
            <v>741300.51</v>
          </cell>
          <cell r="J3564">
            <v>44478030.600000001</v>
          </cell>
        </row>
        <row r="3565">
          <cell r="A3565" t="str">
            <v>A</v>
          </cell>
          <cell r="B3565" t="str">
            <v>Aspal curah</v>
          </cell>
          <cell r="F3565" t="str">
            <v>Kg</v>
          </cell>
          <cell r="G3565" t="str">
            <v>M 061</v>
          </cell>
          <cell r="H3565">
            <v>640</v>
          </cell>
          <cell r="I3565">
            <v>4700</v>
          </cell>
          <cell r="J3565">
            <v>3008000</v>
          </cell>
        </row>
        <row r="3566">
          <cell r="A3566" t="str">
            <v>T</v>
          </cell>
          <cell r="B3566" t="str">
            <v>Minyak bakar</v>
          </cell>
          <cell r="F3566" t="str">
            <v>Lt</v>
          </cell>
          <cell r="G3566" t="str">
            <v>M 065</v>
          </cell>
          <cell r="H3566">
            <v>160</v>
          </cell>
          <cell r="I3566">
            <v>1386</v>
          </cell>
          <cell r="J3566">
            <v>221760</v>
          </cell>
        </row>
        <row r="3567">
          <cell r="A3567" t="str">
            <v>E</v>
          </cell>
          <cell r="B3567" t="str">
            <v>Alat bantu ( set @ 3 alat )</v>
          </cell>
          <cell r="F3567" t="str">
            <v>set</v>
          </cell>
          <cell r="G3567" t="str">
            <v>M 170</v>
          </cell>
          <cell r="H3567">
            <v>0.48</v>
          </cell>
          <cell r="I3567">
            <v>50000</v>
          </cell>
          <cell r="J3567">
            <v>24000</v>
          </cell>
        </row>
        <row r="3568">
          <cell r="A3568" t="str">
            <v>R</v>
          </cell>
        </row>
        <row r="3569">
          <cell r="A3569" t="str">
            <v>I</v>
          </cell>
        </row>
        <row r="3570">
          <cell r="A3570" t="str">
            <v>A</v>
          </cell>
        </row>
        <row r="3571">
          <cell r="A3571" t="str">
            <v>L</v>
          </cell>
        </row>
        <row r="3573">
          <cell r="E3573" t="str">
            <v xml:space="preserve"> </v>
          </cell>
        </row>
        <row r="3574">
          <cell r="E3574" t="str">
            <v xml:space="preserve"> </v>
          </cell>
        </row>
        <row r="3575">
          <cell r="E3575" t="str">
            <v xml:space="preserve"> </v>
          </cell>
        </row>
        <row r="3576">
          <cell r="E3576" t="str">
            <v xml:space="preserve"> </v>
          </cell>
        </row>
        <row r="3578">
          <cell r="D3578" t="str">
            <v xml:space="preserve"> JUMLAH BIAYA UNTUK MATERIAL</v>
          </cell>
          <cell r="L3578">
            <v>47731790.600000001</v>
          </cell>
        </row>
        <row r="3579">
          <cell r="B3579" t="str">
            <v>PERALATAN</v>
          </cell>
          <cell r="E3579" t="str">
            <v>JUMLAH</v>
          </cell>
          <cell r="F3579" t="str">
            <v xml:space="preserve">HARI </v>
          </cell>
          <cell r="G3579" t="str">
            <v>KODE</v>
          </cell>
          <cell r="H3579" t="str">
            <v>JAM KERJA</v>
          </cell>
          <cell r="I3579" t="str">
            <v>HARGA</v>
          </cell>
          <cell r="J3579" t="str">
            <v>BIAYA</v>
          </cell>
          <cell r="K3579" t="str">
            <v>SUB TOTAL</v>
          </cell>
        </row>
        <row r="3580">
          <cell r="E3580" t="str">
            <v>ALAT</v>
          </cell>
          <cell r="F3580" t="str">
            <v>KERJA</v>
          </cell>
          <cell r="I3580" t="str">
            <v>(Rp/Jam)</v>
          </cell>
          <cell r="J3580" t="str">
            <v>(Rp)</v>
          </cell>
          <cell r="K3580" t="str">
            <v>(Rp)</v>
          </cell>
        </row>
        <row r="3582">
          <cell r="A3582" t="str">
            <v>P</v>
          </cell>
          <cell r="B3582" t="str">
            <v>Mesin gilas tandem 6-10 ton</v>
          </cell>
          <cell r="E3582">
            <v>1</v>
          </cell>
          <cell r="F3582">
            <v>1</v>
          </cell>
          <cell r="G3582" t="str">
            <v>E 081</v>
          </cell>
          <cell r="H3582">
            <v>5</v>
          </cell>
          <cell r="I3582">
            <v>100000</v>
          </cell>
          <cell r="J3582">
            <v>500000</v>
          </cell>
        </row>
        <row r="3583">
          <cell r="A3583" t="str">
            <v>E</v>
          </cell>
          <cell r="B3583" t="str">
            <v>Mesin gilas roda karet 8-15 ton</v>
          </cell>
          <cell r="E3583">
            <v>1</v>
          </cell>
          <cell r="F3583">
            <v>1</v>
          </cell>
          <cell r="G3583" t="str">
            <v>E 084</v>
          </cell>
          <cell r="H3583">
            <v>5</v>
          </cell>
          <cell r="I3583">
            <v>150000</v>
          </cell>
          <cell r="J3583">
            <v>750000</v>
          </cell>
        </row>
        <row r="3584">
          <cell r="A3584" t="str">
            <v>R</v>
          </cell>
          <cell r="B3584" t="str">
            <v>Mesin penyemprot aspal</v>
          </cell>
          <cell r="E3584">
            <v>1</v>
          </cell>
          <cell r="F3584">
            <v>1</v>
          </cell>
          <cell r="G3584" t="str">
            <v>E 153</v>
          </cell>
          <cell r="H3584">
            <v>5</v>
          </cell>
          <cell r="I3584">
            <v>95000</v>
          </cell>
          <cell r="J3584">
            <v>475000</v>
          </cell>
        </row>
        <row r="3585">
          <cell r="A3585" t="str">
            <v>A</v>
          </cell>
          <cell r="B3585" t="str">
            <v>Truk back terbuka 3,5 ton /115 HP</v>
          </cell>
          <cell r="E3585">
            <v>1</v>
          </cell>
          <cell r="F3585">
            <v>1</v>
          </cell>
          <cell r="G3585" t="str">
            <v>E 221</v>
          </cell>
          <cell r="H3585">
            <v>5</v>
          </cell>
          <cell r="I3585">
            <v>55000</v>
          </cell>
          <cell r="J3585">
            <v>275000</v>
          </cell>
        </row>
        <row r="3586">
          <cell r="A3586" t="str">
            <v>L</v>
          </cell>
        </row>
        <row r="3587">
          <cell r="A3587" t="str">
            <v>A</v>
          </cell>
        </row>
        <row r="3588">
          <cell r="A3588" t="str">
            <v>T</v>
          </cell>
        </row>
        <row r="3589">
          <cell r="A3589" t="str">
            <v>A</v>
          </cell>
        </row>
        <row r="3590">
          <cell r="A3590" t="str">
            <v>N</v>
          </cell>
        </row>
        <row r="3596">
          <cell r="D3596" t="str">
            <v xml:space="preserve"> JUMLAH BIAYA UNTUK PERALATAN</v>
          </cell>
          <cell r="L3596">
            <v>2000000</v>
          </cell>
        </row>
        <row r="3597">
          <cell r="J3597" t="str">
            <v xml:space="preserve"> T O T A L (Rp)</v>
          </cell>
          <cell r="L3597">
            <v>50303790.600000001</v>
          </cell>
        </row>
        <row r="3599">
          <cell r="B3599" t="str">
            <v>VOLUME  :</v>
          </cell>
          <cell r="C3599">
            <v>1600</v>
          </cell>
          <cell r="E3599" t="str">
            <v>SATUAN  :</v>
          </cell>
          <cell r="F3599" t="str">
            <v>M2</v>
          </cell>
          <cell r="H3599" t="str">
            <v>HARGA SATUAN  :</v>
          </cell>
          <cell r="I3599">
            <v>31439.87</v>
          </cell>
          <cell r="J3599" t="str">
            <v xml:space="preserve">                  per</v>
          </cell>
          <cell r="K3599" t="str">
            <v>M2</v>
          </cell>
        </row>
        <row r="3762">
          <cell r="A3762" t="str">
            <v>ANALISA HARGA SATUAN</v>
          </cell>
          <cell r="L3762" t="str">
            <v>KODE</v>
          </cell>
        </row>
        <row r="3763">
          <cell r="A3763" t="str">
            <v>KONSTRUKSI PASANGAN BATU HITAM</v>
          </cell>
        </row>
        <row r="3764">
          <cell r="A3764" t="str">
            <v>(MENGGUNAKAN BURUH)</v>
          </cell>
          <cell r="L3764" t="str">
            <v>K. 705</v>
          </cell>
        </row>
        <row r="3766">
          <cell r="A3766" t="str">
            <v xml:space="preserve"> PROPINSI            :</v>
          </cell>
          <cell r="C3766" t="str">
            <v>LAMPUNG</v>
          </cell>
          <cell r="E3766" t="str">
            <v>KODE</v>
          </cell>
          <cell r="F3766" t="str">
            <v xml:space="preserve">KOTA </v>
          </cell>
          <cell r="H3766" t="str">
            <v>KODE</v>
          </cell>
          <cell r="I3766" t="str">
            <v xml:space="preserve"> DISIAPKAN OLEH :</v>
          </cell>
          <cell r="K3766" t="str">
            <v>TANGGAL</v>
          </cell>
        </row>
        <row r="3767">
          <cell r="E3767" t="str">
            <v>[071]</v>
          </cell>
          <cell r="F3767" t="str">
            <v>BANDAR LAMPUNG</v>
          </cell>
          <cell r="H3767" t="str">
            <v>[018]</v>
          </cell>
          <cell r="I3767" t="str">
            <v>Dinas Bina Marga dan Pemukiman</v>
          </cell>
          <cell r="K3767" t="str">
            <v>07 Agustus 2005</v>
          </cell>
        </row>
        <row r="3770">
          <cell r="A3770" t="str">
            <v xml:space="preserve"> URAIAN</v>
          </cell>
          <cell r="F3770" t="str">
            <v xml:space="preserve"> ANGGAPAN / ASUMSI</v>
          </cell>
        </row>
        <row r="3771">
          <cell r="A3771" t="str">
            <v xml:space="preserve"> 1.</v>
          </cell>
          <cell r="B3771" t="str">
            <v>Material disiapkan ke lokasi oleh leveransir</v>
          </cell>
          <cell r="F3771" t="str">
            <v xml:space="preserve"> 1. Dilakukan untuk pekerjaan gorong-gorong, jembatan, dinding penahan tanah</v>
          </cell>
        </row>
        <row r="3772">
          <cell r="A3772" t="str">
            <v xml:space="preserve"> 2.</v>
          </cell>
          <cell r="B3772" t="str">
            <v xml:space="preserve">Pekerja membawa batu belah ketempat </v>
          </cell>
          <cell r="F3772" t="str">
            <v xml:space="preserve">     dan struktur lainnya, yang menggunakan konstruksi pasangan batu</v>
          </cell>
        </row>
        <row r="3773">
          <cell r="B3773" t="str">
            <v>tukang batu bekerja</v>
          </cell>
          <cell r="F3773" t="str">
            <v xml:space="preserve"> 2. Material-material dikirim ketempat pekerjaan oleh leveransir</v>
          </cell>
        </row>
        <row r="3774">
          <cell r="A3774" t="str">
            <v xml:space="preserve"> 3.</v>
          </cell>
          <cell r="B3774" t="str">
            <v xml:space="preserve">Tukang batu memasang batu belah dengan </v>
          </cell>
          <cell r="F3774" t="str">
            <v xml:space="preserve"> 3. Tidak termasuk galian/Timbunan</v>
          </cell>
        </row>
        <row r="3775">
          <cell r="B3775" t="str">
            <v>adukan pasir dan semen.</v>
          </cell>
          <cell r="F3775" t="str">
            <v xml:space="preserve"> 4. Bagian M 170 diperbolehkan pakai bambu</v>
          </cell>
        </row>
        <row r="3783">
          <cell r="B3783" t="str">
            <v>PEKERJA</v>
          </cell>
          <cell r="E3783" t="str">
            <v>JUMLAH</v>
          </cell>
          <cell r="F3783" t="str">
            <v>HARI</v>
          </cell>
          <cell r="G3783" t="str">
            <v>KODE</v>
          </cell>
          <cell r="H3783" t="str">
            <v>TOTAL VOL</v>
          </cell>
          <cell r="I3783" t="str">
            <v>UPAH</v>
          </cell>
          <cell r="J3783" t="str">
            <v>BIAYA</v>
          </cell>
          <cell r="K3783" t="str">
            <v>SUB TOTAL</v>
          </cell>
        </row>
        <row r="3784">
          <cell r="E3784" t="str">
            <v>ORANG</v>
          </cell>
          <cell r="H3784" t="str">
            <v>(Orang hari)</v>
          </cell>
          <cell r="I3784" t="str">
            <v>(Rp/Org/Hari)</v>
          </cell>
          <cell r="J3784" t="str">
            <v>(Rp)</v>
          </cell>
          <cell r="K3784" t="str">
            <v>(Rp)</v>
          </cell>
        </row>
        <row r="3786">
          <cell r="A3786" t="str">
            <v>P</v>
          </cell>
          <cell r="B3786" t="str">
            <v>Buruh tak terampil</v>
          </cell>
          <cell r="E3786">
            <v>12</v>
          </cell>
          <cell r="F3786">
            <v>1</v>
          </cell>
          <cell r="G3786" t="str">
            <v>L 101</v>
          </cell>
          <cell r="H3786">
            <v>12</v>
          </cell>
          <cell r="I3786">
            <v>22000</v>
          </cell>
          <cell r="J3786">
            <v>264000</v>
          </cell>
        </row>
        <row r="3787">
          <cell r="A3787" t="str">
            <v>E</v>
          </cell>
          <cell r="B3787" t="str">
            <v>Kepala Tukang</v>
          </cell>
          <cell r="E3787">
            <v>1</v>
          </cell>
          <cell r="F3787">
            <v>1</v>
          </cell>
          <cell r="G3787" t="str">
            <v>L 073</v>
          </cell>
          <cell r="H3787">
            <v>1</v>
          </cell>
          <cell r="I3787">
            <v>35000</v>
          </cell>
          <cell r="J3787">
            <v>35000</v>
          </cell>
        </row>
        <row r="3788">
          <cell r="A3788" t="str">
            <v>K</v>
          </cell>
          <cell r="B3788" t="str">
            <v>Tukang Batu</v>
          </cell>
          <cell r="E3788">
            <v>4</v>
          </cell>
          <cell r="F3788">
            <v>1</v>
          </cell>
          <cell r="G3788" t="str">
            <v>L 079</v>
          </cell>
          <cell r="H3788">
            <v>4</v>
          </cell>
          <cell r="I3788">
            <v>32000</v>
          </cell>
          <cell r="J3788">
            <v>128000</v>
          </cell>
        </row>
        <row r="3789">
          <cell r="A3789" t="str">
            <v>E</v>
          </cell>
        </row>
        <row r="3790">
          <cell r="A3790" t="str">
            <v>R</v>
          </cell>
        </row>
        <row r="3791">
          <cell r="A3791" t="str">
            <v>J</v>
          </cell>
        </row>
        <row r="3792">
          <cell r="A3792" t="str">
            <v>A</v>
          </cell>
        </row>
        <row r="3800">
          <cell r="D3800" t="str">
            <v xml:space="preserve"> JUMLAH BIAYA UNTUK PEKERJA</v>
          </cell>
          <cell r="L3800">
            <v>427000</v>
          </cell>
        </row>
        <row r="3801">
          <cell r="B3801" t="str">
            <v>MATERIAL</v>
          </cell>
          <cell r="F3801" t="str">
            <v>SATUAN</v>
          </cell>
          <cell r="G3801" t="str">
            <v>KODE</v>
          </cell>
          <cell r="H3801" t="str">
            <v>TOTAL VOL</v>
          </cell>
          <cell r="I3801" t="str">
            <v>HARGA SATUAN</v>
          </cell>
          <cell r="J3801" t="str">
            <v>BIAYA</v>
          </cell>
          <cell r="K3801" t="str">
            <v>SUB TOTAL</v>
          </cell>
        </row>
        <row r="3802">
          <cell r="H3802" t="str">
            <v>(Orang hari)</v>
          </cell>
          <cell r="I3802" t="str">
            <v>(Rp.)</v>
          </cell>
          <cell r="J3802" t="str">
            <v>(Rp)</v>
          </cell>
          <cell r="K3802" t="str">
            <v>(Rp)</v>
          </cell>
        </row>
        <row r="3804">
          <cell r="A3804" t="str">
            <v>M</v>
          </cell>
          <cell r="B3804" t="str">
            <v>Batu Belah Hitam</v>
          </cell>
          <cell r="F3804" t="str">
            <v>M3</v>
          </cell>
          <cell r="G3804" t="str">
            <v>B 001a</v>
          </cell>
          <cell r="H3804">
            <v>5</v>
          </cell>
          <cell r="I3804">
            <v>98100</v>
          </cell>
          <cell r="J3804">
            <v>490500</v>
          </cell>
        </row>
        <row r="3805">
          <cell r="A3805" t="str">
            <v>A</v>
          </cell>
          <cell r="B3805" t="str">
            <v>Pasir Ayak Untuk Beton</v>
          </cell>
          <cell r="F3805" t="str">
            <v>M3</v>
          </cell>
          <cell r="G3805" t="str">
            <v>M 041</v>
          </cell>
          <cell r="H3805">
            <v>1.25</v>
          </cell>
          <cell r="I3805">
            <v>69300</v>
          </cell>
          <cell r="J3805">
            <v>86625</v>
          </cell>
        </row>
        <row r="3806">
          <cell r="A3806" t="str">
            <v>T</v>
          </cell>
          <cell r="B3806" t="str">
            <v>Semen</v>
          </cell>
          <cell r="F3806" t="str">
            <v>50 kg</v>
          </cell>
          <cell r="G3806" t="str">
            <v>M 080</v>
          </cell>
          <cell r="H3806">
            <v>15.200000000000001</v>
          </cell>
          <cell r="I3806">
            <v>31000</v>
          </cell>
          <cell r="J3806">
            <v>471200</v>
          </cell>
        </row>
        <row r="3807">
          <cell r="A3807" t="str">
            <v>E</v>
          </cell>
          <cell r="B3807" t="str">
            <v>Alat Bantu</v>
          </cell>
          <cell r="F3807" t="str">
            <v>Set</v>
          </cell>
          <cell r="G3807" t="str">
            <v>M 170</v>
          </cell>
          <cell r="H3807">
            <v>0.75</v>
          </cell>
          <cell r="I3807">
            <v>50000</v>
          </cell>
          <cell r="J3807">
            <v>37500</v>
          </cell>
        </row>
        <row r="3808">
          <cell r="A3808" t="str">
            <v>R</v>
          </cell>
        </row>
        <row r="3809">
          <cell r="A3809" t="str">
            <v>I</v>
          </cell>
        </row>
        <row r="3810">
          <cell r="A3810" t="str">
            <v>A</v>
          </cell>
        </row>
        <row r="3811">
          <cell r="A3811" t="str">
            <v>L</v>
          </cell>
        </row>
        <row r="3813">
          <cell r="E3813" t="str">
            <v xml:space="preserve"> </v>
          </cell>
        </row>
        <row r="3814">
          <cell r="E3814" t="str">
            <v xml:space="preserve"> </v>
          </cell>
        </row>
        <row r="3815">
          <cell r="E3815" t="str">
            <v xml:space="preserve"> </v>
          </cell>
        </row>
        <row r="3816">
          <cell r="E3816" t="str">
            <v xml:space="preserve"> </v>
          </cell>
        </row>
        <row r="3818">
          <cell r="D3818" t="str">
            <v xml:space="preserve"> JUMLAH BIAYA UNTUK MATERIAL</v>
          </cell>
          <cell r="L3818">
            <v>1085825</v>
          </cell>
        </row>
        <row r="3819">
          <cell r="B3819" t="str">
            <v>PERALATAN</v>
          </cell>
          <cell r="E3819" t="str">
            <v>JUMLAH</v>
          </cell>
          <cell r="F3819" t="str">
            <v xml:space="preserve">HARI </v>
          </cell>
          <cell r="G3819" t="str">
            <v>KODE</v>
          </cell>
          <cell r="H3819" t="str">
            <v>JAM KERJA</v>
          </cell>
          <cell r="I3819" t="str">
            <v>HARGA</v>
          </cell>
          <cell r="J3819" t="str">
            <v>BIAYA</v>
          </cell>
          <cell r="K3819" t="str">
            <v>SUB TOTAL</v>
          </cell>
        </row>
        <row r="3820">
          <cell r="E3820" t="str">
            <v>ALAT</v>
          </cell>
          <cell r="F3820" t="str">
            <v>KERJA</v>
          </cell>
          <cell r="I3820" t="str">
            <v>(Rp/Jam)</v>
          </cell>
          <cell r="J3820" t="str">
            <v>(Rp)</v>
          </cell>
          <cell r="K3820" t="str">
            <v>(Rp)</v>
          </cell>
        </row>
        <row r="3822">
          <cell r="A3822" t="str">
            <v>P</v>
          </cell>
          <cell r="B3822" t="str">
            <v xml:space="preserve"> Pompa air diameter 5 cm/ 30 m3 perjam</v>
          </cell>
          <cell r="E3822">
            <v>1</v>
          </cell>
          <cell r="F3822">
            <v>1</v>
          </cell>
          <cell r="G3822" t="str">
            <v>E 341</v>
          </cell>
          <cell r="H3822">
            <v>2</v>
          </cell>
          <cell r="I3822">
            <v>17500</v>
          </cell>
          <cell r="J3822">
            <v>35000</v>
          </cell>
        </row>
        <row r="3823">
          <cell r="A3823" t="str">
            <v>E</v>
          </cell>
        </row>
        <row r="3824">
          <cell r="A3824" t="str">
            <v>R</v>
          </cell>
        </row>
        <row r="3825">
          <cell r="A3825" t="str">
            <v>A</v>
          </cell>
        </row>
        <row r="3826">
          <cell r="A3826" t="str">
            <v>L</v>
          </cell>
        </row>
        <row r="3827">
          <cell r="A3827" t="str">
            <v>A</v>
          </cell>
        </row>
        <row r="3828">
          <cell r="A3828" t="str">
            <v>T</v>
          </cell>
        </row>
        <row r="3829">
          <cell r="A3829" t="str">
            <v>A</v>
          </cell>
        </row>
        <row r="3830">
          <cell r="A3830" t="str">
            <v>N</v>
          </cell>
        </row>
        <row r="3836">
          <cell r="D3836" t="str">
            <v xml:space="preserve"> JUMLAH BIAYA UNTUK PERALATAN</v>
          </cell>
          <cell r="L3836">
            <v>35000</v>
          </cell>
        </row>
        <row r="3837">
          <cell r="J3837" t="str">
            <v xml:space="preserve"> T O T A L (Rp)</v>
          </cell>
          <cell r="L3837">
            <v>1547825</v>
          </cell>
        </row>
        <row r="3839">
          <cell r="B3839" t="str">
            <v>VOLUME  :</v>
          </cell>
          <cell r="C3839">
            <v>5</v>
          </cell>
          <cell r="E3839" t="str">
            <v>SATUAN  :</v>
          </cell>
          <cell r="F3839" t="str">
            <v>M 3</v>
          </cell>
          <cell r="H3839" t="str">
            <v>HARGA SATUAN  :</v>
          </cell>
          <cell r="I3839">
            <v>309565</v>
          </cell>
          <cell r="J3839" t="str">
            <v xml:space="preserve">                  per</v>
          </cell>
          <cell r="K3839" t="str">
            <v>M 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REKAP_ARSITEKTUR.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rikarya"/>
      <sheetName val="rekap trikarya"/>
      <sheetName val="bahan"/>
      <sheetName val="analisa"/>
      <sheetName val="rab trikarya bq"/>
      <sheetName val="rekap trikarya bq"/>
    </sheetNames>
    <sheetDataSet>
      <sheetData sheetId="0" refreshError="1"/>
      <sheetData sheetId="1" refreshError="1"/>
      <sheetData sheetId="2">
        <row r="79">
          <cell r="A79">
            <v>1</v>
          </cell>
          <cell r="B79" t="str">
            <v>Mandor</v>
          </cell>
          <cell r="D79" t="str">
            <v>hr</v>
          </cell>
          <cell r="E79">
            <v>50000</v>
          </cell>
        </row>
        <row r="80">
          <cell r="A80">
            <v>2</v>
          </cell>
          <cell r="B80" t="str">
            <v>Kepala Tukang Kayu</v>
          </cell>
          <cell r="D80" t="str">
            <v>hr</v>
          </cell>
          <cell r="E80">
            <v>50000</v>
          </cell>
        </row>
        <row r="81">
          <cell r="A81">
            <v>3</v>
          </cell>
          <cell r="B81" t="str">
            <v>Kepala Tukang Batu</v>
          </cell>
          <cell r="D81" t="str">
            <v>hr</v>
          </cell>
          <cell r="E81">
            <v>40000</v>
          </cell>
        </row>
        <row r="82">
          <cell r="A82">
            <v>4</v>
          </cell>
          <cell r="B82" t="str">
            <v>Kepala Tukang Besi</v>
          </cell>
          <cell r="D82" t="str">
            <v>hr</v>
          </cell>
          <cell r="E82">
            <v>40000</v>
          </cell>
        </row>
        <row r="83">
          <cell r="A83">
            <v>5</v>
          </cell>
          <cell r="B83" t="str">
            <v>Kepala Tukang Gali Tanah</v>
          </cell>
          <cell r="D83" t="str">
            <v>hr</v>
          </cell>
          <cell r="E83">
            <v>35000</v>
          </cell>
        </row>
        <row r="84">
          <cell r="A84">
            <v>6</v>
          </cell>
          <cell r="B84" t="str">
            <v>Kepala Tukang Cat</v>
          </cell>
          <cell r="D84" t="str">
            <v>hr</v>
          </cell>
          <cell r="E84">
            <v>35000</v>
          </cell>
        </row>
        <row r="85">
          <cell r="A85">
            <v>7</v>
          </cell>
          <cell r="B85" t="str">
            <v>Kepala Tukang Listrik</v>
          </cell>
          <cell r="D85" t="str">
            <v>hr</v>
          </cell>
          <cell r="E85">
            <v>40000</v>
          </cell>
        </row>
        <row r="86">
          <cell r="A86">
            <v>8</v>
          </cell>
          <cell r="B86" t="str">
            <v>Kepala Tukang Pipa</v>
          </cell>
          <cell r="D86" t="str">
            <v>hr</v>
          </cell>
          <cell r="E86">
            <v>40000</v>
          </cell>
        </row>
        <row r="87">
          <cell r="A87">
            <v>9</v>
          </cell>
          <cell r="B87" t="str">
            <v>Tukang Kayu</v>
          </cell>
          <cell r="D87" t="str">
            <v>hr</v>
          </cell>
          <cell r="E87">
            <v>40000</v>
          </cell>
        </row>
        <row r="88">
          <cell r="A88">
            <v>10</v>
          </cell>
          <cell r="B88" t="str">
            <v>Tukang Batu</v>
          </cell>
          <cell r="D88" t="str">
            <v>hr</v>
          </cell>
          <cell r="E88">
            <v>35000</v>
          </cell>
        </row>
        <row r="89">
          <cell r="A89">
            <v>11</v>
          </cell>
          <cell r="B89" t="str">
            <v>Tukang Besi</v>
          </cell>
          <cell r="D89" t="str">
            <v>hr</v>
          </cell>
          <cell r="E89">
            <v>35000</v>
          </cell>
        </row>
        <row r="90">
          <cell r="A90">
            <v>12</v>
          </cell>
          <cell r="B90" t="str">
            <v>Tukang Cat</v>
          </cell>
          <cell r="D90" t="str">
            <v>hr</v>
          </cell>
          <cell r="E90">
            <v>35000</v>
          </cell>
        </row>
        <row r="91">
          <cell r="A91">
            <v>13</v>
          </cell>
          <cell r="B91" t="str">
            <v>Tukang Listrik</v>
          </cell>
          <cell r="D91" t="str">
            <v>hr</v>
          </cell>
          <cell r="E91">
            <v>35000</v>
          </cell>
        </row>
        <row r="92">
          <cell r="A92">
            <v>14</v>
          </cell>
          <cell r="B92" t="str">
            <v>Tukang Pipa</v>
          </cell>
          <cell r="D92" t="str">
            <v>hr</v>
          </cell>
          <cell r="E92">
            <v>35000</v>
          </cell>
        </row>
        <row r="93">
          <cell r="A93">
            <v>15</v>
          </cell>
          <cell r="B93" t="str">
            <v>Tukang Plitur</v>
          </cell>
          <cell r="D93" t="str">
            <v>hr</v>
          </cell>
          <cell r="E93">
            <v>35000</v>
          </cell>
        </row>
        <row r="94">
          <cell r="A94">
            <v>16</v>
          </cell>
          <cell r="B94" t="str">
            <v>Tukang Gali Tanah</v>
          </cell>
          <cell r="D94" t="str">
            <v>hr</v>
          </cell>
          <cell r="E94">
            <v>25000</v>
          </cell>
        </row>
        <row r="95">
          <cell r="A95">
            <v>17</v>
          </cell>
          <cell r="B95" t="str">
            <v>Buruh Terampil</v>
          </cell>
          <cell r="D95" t="str">
            <v>hr</v>
          </cell>
          <cell r="E95">
            <v>22500</v>
          </cell>
        </row>
        <row r="96">
          <cell r="A96">
            <v>18</v>
          </cell>
          <cell r="B96" t="str">
            <v>Buruh Tak Terampil</v>
          </cell>
          <cell r="D96" t="str">
            <v>hr</v>
          </cell>
          <cell r="E96">
            <v>20000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  <sheetName val="QUAR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KODE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RD,TGG,HSPK,KTK (4)"/>
      <sheetName val="HARGA RD,TGG,HSPK,KTK (3)"/>
      <sheetName val="HARGA RD,TGG,HSPK,KTK (2)"/>
      <sheetName val="HARGA RD,TGG,HSPK,KTK"/>
      <sheetName val="Survey  Upah 2006"/>
      <sheetName val="Survey Bahan 2006"/>
      <sheetName val="Rekap BA"/>
      <sheetName val="BH ATAS"/>
      <sheetName val="REKAP ATAS"/>
      <sheetName val="ANL. Atas"/>
      <sheetName val="Bahan dan Upah B"/>
      <sheetName val=" ANL. bw"/>
      <sheetName val="REKAP Bw"/>
      <sheetName val="ANALISA SNI  2005   ta (2)"/>
      <sheetName val="REKAP (2)"/>
      <sheetName val="BASIC PRICE 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TOTAL"/>
      <sheetName val="DAF-1"/>
      <sheetName val="DAF-2"/>
      <sheetName val="DAF-3"/>
      <sheetName val="AHSbj"/>
      <sheetName val="112-885"/>
      <sheetName val="Daf 1"/>
      <sheetName val="TOWN"/>
      <sheetName val="REKAP_ARSITEKTUR."/>
      <sheetName val="Agregat Halus &amp; K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S"/>
      <sheetName val="gambar"/>
      <sheetName val="analisa"/>
      <sheetName val="bahan "/>
      <sheetName val="LENTUR"/>
      <sheetName val="GESER+TORSI"/>
      <sheetName val="BEGISTING"/>
      <sheetName val="VOL"/>
      <sheetName val="rab 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K-016"/>
      <sheetName val="K-017"/>
      <sheetName val="K-110 (2)"/>
      <sheetName val="K-110"/>
      <sheetName val="K-112"/>
      <sheetName val="k-121"/>
      <sheetName val="k-210 "/>
      <sheetName val="k-211"/>
      <sheetName val="k-310"/>
      <sheetName val="k-320"/>
      <sheetName val="k-342"/>
      <sheetName val="K-513"/>
      <sheetName val="k-514"/>
      <sheetName val="k-520"/>
      <sheetName val="k-522"/>
      <sheetName val="K-523"/>
      <sheetName val="k-614"/>
      <sheetName val="k-617"/>
      <sheetName val="k-618"/>
      <sheetName val="k-720 "/>
      <sheetName val="k-810"/>
      <sheetName val="k-855"/>
      <sheetName val="K-880"/>
      <sheetName val="RABJLN &amp; SIRING"/>
      <sheetName val="REKAP"/>
      <sheetName val="TIME SCDL"/>
      <sheetName val="E-001"/>
      <sheetName val="E-010"/>
      <sheetName val="E-031"/>
      <sheetName val="E-040"/>
      <sheetName val="E-052"/>
      <sheetName val="E-053"/>
      <sheetName val="E-080"/>
      <sheetName val="E-084"/>
      <sheetName val="E-087"/>
      <sheetName val="E-088"/>
      <sheetName val="E-089"/>
      <sheetName val="E-130"/>
      <sheetName val="E-152 "/>
      <sheetName val="E-182"/>
      <sheetName val="E-211"/>
      <sheetName val="E-212"/>
      <sheetName val="E-221"/>
      <sheetName val="E-252"/>
      <sheetName val="E-301"/>
      <sheetName val="E-341"/>
      <sheetName val="E-40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52">
          <cell r="P52">
            <v>486696.875</v>
          </cell>
        </row>
      </sheetData>
      <sheetData sheetId="7"/>
      <sheetData sheetId="8"/>
      <sheetData sheetId="9"/>
      <sheetData sheetId="10">
        <row r="52">
          <cell r="P52">
            <v>33954.375</v>
          </cell>
        </row>
      </sheetData>
      <sheetData sheetId="11"/>
      <sheetData sheetId="12"/>
      <sheetData sheetId="13"/>
      <sheetData sheetId="14">
        <row r="48">
          <cell r="J48">
            <v>268395.52000000002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Perhitungan Besi"/>
      <sheetName val="DAFTAR BESI KANAL C SIKU"/>
      <sheetName val="DAFTAR  BESI IWF"/>
      <sheetName val="Harsat Upah"/>
      <sheetName val="Harsat Bahan"/>
      <sheetName val="Harsat Pekerja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KOP"/>
      <sheetName val="Pengantar"/>
      <sheetName val="Rekap Total"/>
      <sheetName val="Rab IBS"/>
      <sheetName val="Rab ICU"/>
      <sheetName val="ENTRANCE"/>
      <sheetName val="TORN"/>
      <sheetName val="Anal (2)"/>
      <sheetName val="Anal"/>
      <sheetName val="Kosen "/>
      <sheetName val="Beton  (2)"/>
      <sheetName val="Beton "/>
      <sheetName val="Tabel-Btn "/>
      <sheetName val="Harga (2)"/>
      <sheetName val="Harga"/>
      <sheetName val="Harga Sat. Pek"/>
      <sheetName val="Anlvol ICU"/>
      <sheetName val="Analvol IBS"/>
      <sheetName val="Kuse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O1">
            <v>1.05</v>
          </cell>
        </row>
        <row r="5">
          <cell r="O5">
            <v>1.0249999999999999</v>
          </cell>
        </row>
        <row r="7">
          <cell r="C7" t="str">
            <v xml:space="preserve">U r a i a n </v>
          </cell>
          <cell r="D7" t="str">
            <v xml:space="preserve">Satuan </v>
          </cell>
          <cell r="E7" t="str">
            <v>Upah / hari + Faktor</v>
          </cell>
          <cell r="O7">
            <v>1.0249999999999999</v>
          </cell>
        </row>
        <row r="8">
          <cell r="E8" t="str">
            <v>( Rp )</v>
          </cell>
        </row>
        <row r="9">
          <cell r="C9" t="str">
            <v xml:space="preserve"> U P A H  :</v>
          </cell>
        </row>
        <row r="10">
          <cell r="C10" t="str">
            <v xml:space="preserve"> - Pekerja</v>
          </cell>
          <cell r="D10" t="str">
            <v>oh</v>
          </cell>
          <cell r="E10">
            <v>25000</v>
          </cell>
        </row>
        <row r="11">
          <cell r="C11" t="str">
            <v xml:space="preserve"> - Mandor</v>
          </cell>
          <cell r="D11" t="str">
            <v>oh</v>
          </cell>
          <cell r="E11">
            <v>56250</v>
          </cell>
        </row>
        <row r="12">
          <cell r="C12" t="str">
            <v xml:space="preserve"> - Tukang  batu</v>
          </cell>
          <cell r="D12" t="str">
            <v>oh</v>
          </cell>
          <cell r="E12">
            <v>31250</v>
          </cell>
        </row>
        <row r="13">
          <cell r="C13" t="str">
            <v xml:space="preserve"> - Tukang  kayu</v>
          </cell>
          <cell r="D13" t="str">
            <v>oh</v>
          </cell>
          <cell r="E13">
            <v>34375</v>
          </cell>
        </row>
        <row r="14">
          <cell r="C14" t="str">
            <v xml:space="preserve"> - Tukang  besi</v>
          </cell>
          <cell r="D14" t="str">
            <v>oh</v>
          </cell>
          <cell r="E14">
            <v>31250</v>
          </cell>
        </row>
        <row r="15">
          <cell r="C15" t="str">
            <v xml:space="preserve"> - Tukang  besi konstruksi</v>
          </cell>
          <cell r="D15" t="str">
            <v>oh</v>
          </cell>
          <cell r="E15">
            <v>37500</v>
          </cell>
        </row>
        <row r="16">
          <cell r="C16" t="str">
            <v xml:space="preserve"> - Kepala  tukang </v>
          </cell>
          <cell r="D16" t="str">
            <v>oh</v>
          </cell>
          <cell r="E16">
            <v>43750</v>
          </cell>
        </row>
        <row r="56">
          <cell r="C56" t="str">
            <v xml:space="preserve">U r a i a n </v>
          </cell>
          <cell r="D56" t="str">
            <v xml:space="preserve">Satuan </v>
          </cell>
          <cell r="E56" t="str">
            <v>Harga</v>
          </cell>
        </row>
        <row r="57">
          <cell r="E57" t="str">
            <v>( Rp )</v>
          </cell>
        </row>
        <row r="58">
          <cell r="C58" t="str">
            <v xml:space="preserve"> B A H A N :</v>
          </cell>
        </row>
        <row r="59">
          <cell r="C59" t="str">
            <v xml:space="preserve"> - Pasir Urug</v>
          </cell>
          <cell r="D59" t="str">
            <v>m³</v>
          </cell>
          <cell r="E59">
            <v>19000</v>
          </cell>
        </row>
        <row r="60">
          <cell r="C60" t="str">
            <v xml:space="preserve"> - Pasir Pasang</v>
          </cell>
          <cell r="D60" t="str">
            <v>m³</v>
          </cell>
          <cell r="E60">
            <v>21000</v>
          </cell>
        </row>
        <row r="61">
          <cell r="C61" t="str">
            <v xml:space="preserve"> - Pasir Cor</v>
          </cell>
          <cell r="D61" t="str">
            <v>m³</v>
          </cell>
          <cell r="E61">
            <v>158000</v>
          </cell>
        </row>
        <row r="62">
          <cell r="C62" t="str">
            <v xml:space="preserve"> - Batu pecah uk.1/2 </v>
          </cell>
          <cell r="D62" t="str">
            <v>m³</v>
          </cell>
          <cell r="E62">
            <v>94500</v>
          </cell>
        </row>
        <row r="63">
          <cell r="C63" t="str">
            <v xml:space="preserve"> - Batu pecah uk.2/3 </v>
          </cell>
          <cell r="D63" t="str">
            <v>m³</v>
          </cell>
          <cell r="E63">
            <v>95000</v>
          </cell>
        </row>
        <row r="64">
          <cell r="C64" t="str">
            <v xml:space="preserve"> - Batu Kali belah</v>
          </cell>
          <cell r="D64" t="str">
            <v>m³</v>
          </cell>
          <cell r="E64">
            <v>52500</v>
          </cell>
        </row>
        <row r="65">
          <cell r="C65" t="str">
            <v xml:space="preserve"> - Batu Bata</v>
          </cell>
          <cell r="D65" t="str">
            <v>bh</v>
          </cell>
          <cell r="E65">
            <v>240</v>
          </cell>
        </row>
        <row r="66">
          <cell r="C66" t="str">
            <v xml:space="preserve"> - Semen Portland ( 1 zak @ 50 kg )</v>
          </cell>
          <cell r="D66" t="str">
            <v>zak</v>
          </cell>
          <cell r="E66">
            <v>38900</v>
          </cell>
        </row>
        <row r="67">
          <cell r="C67" t="str">
            <v xml:space="preserve"> - Besi Beton Ulir  ( BJTD-40 )</v>
          </cell>
          <cell r="D67" t="str">
            <v>kg</v>
          </cell>
          <cell r="E67">
            <v>5900</v>
          </cell>
        </row>
        <row r="68">
          <cell r="C68" t="str">
            <v xml:space="preserve"> - Besi Beton Polos ( BJTP-24 )</v>
          </cell>
          <cell r="D68" t="str">
            <v>kg</v>
          </cell>
          <cell r="E68">
            <v>5500</v>
          </cell>
        </row>
        <row r="69">
          <cell r="C69" t="str">
            <v xml:space="preserve"> - Bindrat </v>
          </cell>
          <cell r="D69" t="str">
            <v>kg</v>
          </cell>
          <cell r="E69">
            <v>8100</v>
          </cell>
        </row>
        <row r="70">
          <cell r="C70" t="str">
            <v xml:space="preserve"> - Kayu Meranti  ( papan )</v>
          </cell>
          <cell r="D70" t="str">
            <v>m³</v>
          </cell>
          <cell r="E70">
            <v>1911000</v>
          </cell>
        </row>
        <row r="71">
          <cell r="C71" t="str">
            <v xml:space="preserve"> - Kayu Meranti  ( usuk )</v>
          </cell>
          <cell r="D71" t="str">
            <v>m³</v>
          </cell>
          <cell r="E71">
            <v>1701000</v>
          </cell>
        </row>
        <row r="72">
          <cell r="C72" t="str">
            <v xml:space="preserve"> - Kayu Meranti  ( balok )</v>
          </cell>
          <cell r="D72" t="str">
            <v>m³</v>
          </cell>
          <cell r="E72">
            <v>1806000</v>
          </cell>
        </row>
        <row r="73">
          <cell r="C73" t="str">
            <v xml:space="preserve"> - Kayu Bangkirai ( papan 2/20 )</v>
          </cell>
          <cell r="D73" t="str">
            <v>m³</v>
          </cell>
          <cell r="E73">
            <v>2594000</v>
          </cell>
        </row>
        <row r="74">
          <cell r="C74" t="str">
            <v xml:space="preserve"> - Kayu Bangkirai ( balok/ usuk )</v>
          </cell>
          <cell r="D74" t="str">
            <v>m³</v>
          </cell>
          <cell r="E74">
            <v>2384000</v>
          </cell>
        </row>
        <row r="75">
          <cell r="C75" t="str">
            <v xml:space="preserve"> - Kayu Kruing ( balok / usuk )</v>
          </cell>
          <cell r="D75" t="str">
            <v>m³</v>
          </cell>
          <cell r="E75">
            <v>2016000</v>
          </cell>
        </row>
        <row r="76">
          <cell r="C76" t="str">
            <v xml:space="preserve"> - Kayu Kruing ( papan 2/20 )</v>
          </cell>
          <cell r="D76" t="str">
            <v>m³</v>
          </cell>
          <cell r="E76">
            <v>2363000</v>
          </cell>
        </row>
        <row r="77">
          <cell r="C77" t="str">
            <v xml:space="preserve"> - Kayu Kamper ( papan 2/20 )</v>
          </cell>
          <cell r="D77" t="str">
            <v>m³</v>
          </cell>
          <cell r="E77">
            <v>3675000</v>
          </cell>
        </row>
        <row r="78">
          <cell r="C78" t="str">
            <v xml:space="preserve"> - Kayu Kamper ( balok/ usuk )</v>
          </cell>
          <cell r="D78" t="str">
            <v>m³</v>
          </cell>
          <cell r="E78">
            <v>3255000</v>
          </cell>
        </row>
        <row r="79">
          <cell r="C79" t="str">
            <v xml:space="preserve"> - Kayu reng 2/3 - 24 cm ( ky. jati )</v>
          </cell>
          <cell r="D79" t="str">
            <v>m³</v>
          </cell>
          <cell r="E79">
            <v>5617500</v>
          </cell>
        </row>
        <row r="80">
          <cell r="C80" t="str">
            <v xml:space="preserve"> - Asbes 4 mm ( 100 x 200 cm )</v>
          </cell>
          <cell r="D80" t="str">
            <v>lbr</v>
          </cell>
          <cell r="E80">
            <v>43000</v>
          </cell>
        </row>
        <row r="81">
          <cell r="C81" t="str">
            <v xml:space="preserve"> - Multiplex  9 mm  ( 4' x 8' )</v>
          </cell>
          <cell r="D81" t="str">
            <v>lbr</v>
          </cell>
          <cell r="E81">
            <v>90000</v>
          </cell>
        </row>
        <row r="82">
          <cell r="C82" t="str">
            <v xml:space="preserve"> - Multiplex 12 mm ( 3' x 6' )</v>
          </cell>
          <cell r="D82" t="str">
            <v>lbr</v>
          </cell>
          <cell r="E82">
            <v>62000</v>
          </cell>
        </row>
        <row r="83">
          <cell r="C83" t="str">
            <v xml:space="preserve"> - Multiplex 12 mm ( 4' x 8' )</v>
          </cell>
          <cell r="D83" t="str">
            <v>lbr</v>
          </cell>
          <cell r="E83">
            <v>114000</v>
          </cell>
        </row>
        <row r="84">
          <cell r="C84" t="str">
            <v xml:space="preserve"> - Paku</v>
          </cell>
          <cell r="D84" t="str">
            <v>kg</v>
          </cell>
          <cell r="E84">
            <v>7500</v>
          </cell>
        </row>
        <row r="85">
          <cell r="C85" t="str">
            <v xml:space="preserve"> - Seng pelat BJLS - 30 ( lebar 55 cm )</v>
          </cell>
          <cell r="D85" t="str">
            <v>m</v>
          </cell>
          <cell r="E85">
            <v>17300</v>
          </cell>
        </row>
        <row r="86">
          <cell r="C86" t="str">
            <v xml:space="preserve"> - Keramik Lantai 30 x 30 </v>
          </cell>
          <cell r="D86" t="str">
            <v>m²</v>
          </cell>
          <cell r="E86">
            <v>43000</v>
          </cell>
        </row>
        <row r="87">
          <cell r="C87" t="str">
            <v xml:space="preserve"> - Keramik Lantai ( 30 x 30 ) - dipotong</v>
          </cell>
          <cell r="D87" t="str">
            <v>m²</v>
          </cell>
          <cell r="E87">
            <v>43000</v>
          </cell>
        </row>
        <row r="88">
          <cell r="C88" t="str">
            <v xml:space="preserve"> - Keramik Lantai 30 x 30 ( Border lantai )</v>
          </cell>
          <cell r="D88" t="str">
            <v>m²</v>
          </cell>
          <cell r="E88">
            <v>43000</v>
          </cell>
        </row>
        <row r="89">
          <cell r="C89" t="str">
            <v xml:space="preserve"> - Keramik Lantai 20 x 20 </v>
          </cell>
          <cell r="D89" t="str">
            <v>m²</v>
          </cell>
          <cell r="E89">
            <v>40000</v>
          </cell>
        </row>
        <row r="90">
          <cell r="C90" t="str">
            <v xml:space="preserve"> - Keramik Lantai 20 x 20 - Lt.Km / Wc</v>
          </cell>
          <cell r="D90" t="str">
            <v>m²</v>
          </cell>
          <cell r="E90">
            <v>40000</v>
          </cell>
        </row>
        <row r="91">
          <cell r="C91" t="str">
            <v xml:space="preserve"> - Keramik Dinding 20 x 25 - Dd Km / Wc</v>
          </cell>
          <cell r="D91" t="str">
            <v>m²</v>
          </cell>
          <cell r="E91">
            <v>51000</v>
          </cell>
        </row>
        <row r="92">
          <cell r="C92" t="str">
            <v xml:space="preserve"> - Keramik Dinding 20 x 20 </v>
          </cell>
          <cell r="D92" t="str">
            <v>m²</v>
          </cell>
          <cell r="E92">
            <v>49000</v>
          </cell>
        </row>
        <row r="93">
          <cell r="C93" t="str">
            <v xml:space="preserve"> - Keramik Border 8 x 20 </v>
          </cell>
          <cell r="D93" t="str">
            <v>bh</v>
          </cell>
          <cell r="E93">
            <v>6100</v>
          </cell>
        </row>
        <row r="94">
          <cell r="C94" t="str">
            <v xml:space="preserve"> - Skirting / Plint keramik Roman 8 x 30 </v>
          </cell>
          <cell r="D94" t="str">
            <v>bh</v>
          </cell>
          <cell r="E94">
            <v>6100</v>
          </cell>
        </row>
        <row r="95">
          <cell r="C95" t="str">
            <v xml:space="preserve"> - Keramik Stepnosing ( 10 x 20 ) </v>
          </cell>
          <cell r="D95" t="str">
            <v>bh</v>
          </cell>
          <cell r="E95">
            <v>4700</v>
          </cell>
        </row>
        <row r="96">
          <cell r="C96" t="str">
            <v xml:space="preserve"> - Tile Grout</v>
          </cell>
          <cell r="D96" t="str">
            <v>kg</v>
          </cell>
          <cell r="E96">
            <v>10000</v>
          </cell>
        </row>
        <row r="97">
          <cell r="C97" t="str">
            <v xml:space="preserve"> - Buis beton sumur ø 80 cm</v>
          </cell>
          <cell r="D97" t="str">
            <v>bh</v>
          </cell>
          <cell r="E97">
            <v>84000</v>
          </cell>
        </row>
        <row r="98">
          <cell r="C98" t="str">
            <v xml:space="preserve"> - Glass box 20 x 20</v>
          </cell>
          <cell r="D98" t="str">
            <v>bh</v>
          </cell>
          <cell r="E98">
            <v>13100</v>
          </cell>
        </row>
        <row r="99">
          <cell r="C99" t="str">
            <v xml:space="preserve"> - Plat hitam # 10 mm</v>
          </cell>
          <cell r="D99" t="str">
            <v>kg</v>
          </cell>
          <cell r="E99">
            <v>7500</v>
          </cell>
        </row>
        <row r="100">
          <cell r="C100" t="str">
            <v xml:space="preserve"> - Baja H Beam</v>
          </cell>
          <cell r="D100" t="str">
            <v>kg</v>
          </cell>
          <cell r="E100">
            <v>7200</v>
          </cell>
        </row>
        <row r="101">
          <cell r="C101" t="str">
            <v xml:space="preserve"> - Dynabolt ø 19 mm</v>
          </cell>
          <cell r="D101" t="str">
            <v>bh</v>
          </cell>
          <cell r="E101">
            <v>7900</v>
          </cell>
        </row>
        <row r="108">
          <cell r="C108" t="str">
            <v xml:space="preserve"> PEKERJAAN PENGECATAN </v>
          </cell>
        </row>
        <row r="110">
          <cell r="C110" t="str">
            <v xml:space="preserve"> Cat  Dinding Dalam / Interior ( Emulsion Paint ) </v>
          </cell>
        </row>
        <row r="111">
          <cell r="C111" t="str">
            <v xml:space="preserve"> - Cat Dinding Dalam / Plafond </v>
          </cell>
          <cell r="D111" t="str">
            <v>m²</v>
          </cell>
          <cell r="E111">
            <v>12800</v>
          </cell>
        </row>
        <row r="113">
          <cell r="C113" t="str">
            <v xml:space="preserve"> Cat Dinding Luar / Exterior ( Weathershield ) </v>
          </cell>
        </row>
        <row r="114">
          <cell r="C114" t="str">
            <v xml:space="preserve"> - Cat Dinding Luar </v>
          </cell>
          <cell r="D114" t="str">
            <v>m²</v>
          </cell>
          <cell r="E114">
            <v>25500</v>
          </cell>
        </row>
        <row r="116">
          <cell r="C116" t="str">
            <v xml:space="preserve"> Cat Kayu ( Synthetic Enamel ) </v>
          </cell>
          <cell r="E116" t="str">
            <v xml:space="preserve"> </v>
          </cell>
        </row>
        <row r="117">
          <cell r="C117" t="str">
            <v xml:space="preserve"> - Cat kayu </v>
          </cell>
          <cell r="D117" t="str">
            <v>m²</v>
          </cell>
          <cell r="E117">
            <v>34000</v>
          </cell>
        </row>
        <row r="118">
          <cell r="C118" t="str">
            <v xml:space="preserve"> - Cat List kayu plafond</v>
          </cell>
          <cell r="D118" t="str">
            <v>m'</v>
          </cell>
          <cell r="E118">
            <v>11000</v>
          </cell>
        </row>
        <row r="119">
          <cell r="C119" t="str">
            <v xml:space="preserve"> - Cat meni kayu </v>
          </cell>
          <cell r="D119" t="str">
            <v>m²</v>
          </cell>
          <cell r="E119">
            <v>3000</v>
          </cell>
        </row>
        <row r="121">
          <cell r="C121" t="str">
            <v xml:space="preserve"> Cat Besi ( Synthetic Enamel ) </v>
          </cell>
          <cell r="E121" t="str">
            <v xml:space="preserve"> </v>
          </cell>
        </row>
        <row r="122">
          <cell r="C122" t="str">
            <v xml:space="preserve"> - Cat besi</v>
          </cell>
          <cell r="D122" t="str">
            <v>m²</v>
          </cell>
          <cell r="E122">
            <v>28000</v>
          </cell>
        </row>
        <row r="123">
          <cell r="C123" t="str">
            <v xml:space="preserve"> - Cat meni besi </v>
          </cell>
          <cell r="D123" t="str">
            <v>m²</v>
          </cell>
          <cell r="E123">
            <v>3000</v>
          </cell>
        </row>
        <row r="125">
          <cell r="C125" t="str">
            <v xml:space="preserve"> Cat Semi Gloss </v>
          </cell>
          <cell r="E125" t="str">
            <v xml:space="preserve"> </v>
          </cell>
        </row>
        <row r="126">
          <cell r="C126" t="str">
            <v xml:space="preserve"> - Cat Kol Plint Lantai ( t = 10 cm )</v>
          </cell>
          <cell r="D126" t="str">
            <v>m'</v>
          </cell>
          <cell r="E126">
            <v>15400</v>
          </cell>
        </row>
        <row r="128">
          <cell r="C128" t="str">
            <v xml:space="preserve"> Cat duco </v>
          </cell>
          <cell r="D128" t="str">
            <v>m²</v>
          </cell>
          <cell r="E128">
            <v>66600</v>
          </cell>
        </row>
        <row r="130">
          <cell r="C130" t="str">
            <v xml:space="preserve"> Plitur </v>
          </cell>
          <cell r="D130" t="str">
            <v>m²</v>
          </cell>
          <cell r="E130">
            <v>46100</v>
          </cell>
        </row>
        <row r="132">
          <cell r="C132" t="str">
            <v xml:space="preserve"> Residu ter </v>
          </cell>
          <cell r="D132" t="str">
            <v>m²</v>
          </cell>
          <cell r="E132">
            <v>4100</v>
          </cell>
        </row>
        <row r="134">
          <cell r="C134" t="str">
            <v>Melamine</v>
          </cell>
          <cell r="D134" t="str">
            <v>m²</v>
          </cell>
          <cell r="E134">
            <v>76900</v>
          </cell>
        </row>
        <row r="136">
          <cell r="C136" t="str">
            <v xml:space="preserve"> Cat Epoxy 600µ u/ dinding</v>
          </cell>
          <cell r="D136" t="str">
            <v>m²</v>
          </cell>
          <cell r="E136">
            <v>119500</v>
          </cell>
        </row>
        <row r="137">
          <cell r="C137" t="str">
            <v xml:space="preserve"> Cat Epoxy 1500µ u/ Lantai</v>
          </cell>
          <cell r="D137" t="str">
            <v>m²</v>
          </cell>
          <cell r="E137">
            <v>315700</v>
          </cell>
        </row>
        <row r="139">
          <cell r="C139" t="str">
            <v xml:space="preserve"> PEKERJAAN WATERPROOFING ,WATERSTOP dll.</v>
          </cell>
        </row>
        <row r="140">
          <cell r="C140" t="str">
            <v xml:space="preserve"> Waterproofing Bitumen Coating </v>
          </cell>
          <cell r="D140" t="str">
            <v>m²</v>
          </cell>
          <cell r="E140">
            <v>43000</v>
          </cell>
        </row>
        <row r="141">
          <cell r="C141" t="str">
            <v xml:space="preserve"> Waterproofing Membran Sheet , t = 3 mm</v>
          </cell>
          <cell r="D141" t="str">
            <v>m²</v>
          </cell>
          <cell r="E141">
            <v>66000</v>
          </cell>
        </row>
        <row r="144">
          <cell r="C144" t="str">
            <v xml:space="preserve"> Waterstop ( PVC Waterstop , w = 20 cm )</v>
          </cell>
          <cell r="D144" t="str">
            <v>m'</v>
          </cell>
          <cell r="E144">
            <v>60900</v>
          </cell>
        </row>
        <row r="145">
          <cell r="C145" t="str">
            <v xml:space="preserve"> Waterstop ( Bentonite based )</v>
          </cell>
          <cell r="D145" t="str">
            <v>m'</v>
          </cell>
          <cell r="E145">
            <v>109400</v>
          </cell>
        </row>
        <row r="147">
          <cell r="C147" t="str">
            <v xml:space="preserve"> Floor Hardener ( Non Metalic , 5 kg / cm ² ), natural</v>
          </cell>
          <cell r="D147" t="str">
            <v>m²</v>
          </cell>
          <cell r="E147">
            <v>16300</v>
          </cell>
        </row>
        <row r="149">
          <cell r="C149" t="str">
            <v xml:space="preserve"> Joint Sealant 10 x 20 mm</v>
          </cell>
          <cell r="D149" t="str">
            <v>m'</v>
          </cell>
          <cell r="E149">
            <v>67700</v>
          </cell>
        </row>
        <row r="150">
          <cell r="C150" t="str">
            <v xml:space="preserve"> Joint Filler  Ø 20 mm</v>
          </cell>
          <cell r="D150" t="str">
            <v>m'</v>
          </cell>
          <cell r="E150">
            <v>3900</v>
          </cell>
        </row>
        <row r="152">
          <cell r="C152" t="str">
            <v xml:space="preserve"> Bahan Additive / Admixture ex - SIKA </v>
          </cell>
        </row>
        <row r="153">
          <cell r="C153" t="str">
            <v xml:space="preserve"> - Sikament LN  [ Superplastisizer ]</v>
          </cell>
          <cell r="D153" t="str">
            <v>kg</v>
          </cell>
          <cell r="E153">
            <v>12000</v>
          </cell>
        </row>
        <row r="154">
          <cell r="C154" t="str">
            <v xml:space="preserve"> - Sikalatex ( Bonding agent )</v>
          </cell>
          <cell r="D154" t="str">
            <v>kg</v>
          </cell>
          <cell r="E154">
            <v>24000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 up2 AMKS Mandastana Malang"/>
      <sheetName val="Harga Upah-Bahan"/>
      <sheetName val="analis SNI"/>
      <sheetName val="Kuantitas-Harga"/>
      <sheetName val="Rekapitulasi"/>
    </sheetNames>
    <sheetDataSet>
      <sheetData sheetId="0"/>
      <sheetData sheetId="1">
        <row r="12">
          <cell r="O12">
            <v>75900</v>
          </cell>
        </row>
      </sheetData>
      <sheetData sheetId="2"/>
      <sheetData sheetId="3"/>
      <sheetData sheetId="4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  <sheetName val="Rab"/>
      <sheetName val="Rab 2"/>
      <sheetName val="Jadwal P"/>
      <sheetName val="Jadwal B"/>
      <sheetName val="ANALISA"/>
      <sheetName val="Supl.X"/>
      <sheetName val="H-DASAR"/>
      <sheetName val="REKAP"/>
      <sheetName val="DAF_2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ANALISA HARGA SATUAN</v>
          </cell>
          <cell r="M3" t="str">
            <v>KODE</v>
          </cell>
        </row>
        <row r="4">
          <cell r="B4" t="str">
            <v>PEMBUANGAN SISA BAHAN GALIAN</v>
          </cell>
        </row>
        <row r="5">
          <cell r="B5" t="str">
            <v>(MENGGUNAKAN BURUH)</v>
          </cell>
          <cell r="M5" t="str">
            <v>Supl X</v>
          </cell>
        </row>
        <row r="7">
          <cell r="B7" t="str">
            <v xml:space="preserve"> PROPINSI            :</v>
          </cell>
          <cell r="D7" t="str">
            <v>LAMPUNG</v>
          </cell>
          <cell r="F7" t="str">
            <v>KODE</v>
          </cell>
          <cell r="G7" t="str">
            <v xml:space="preserve">KOTA </v>
          </cell>
          <cell r="I7" t="str">
            <v>KODE</v>
          </cell>
          <cell r="J7" t="str">
            <v xml:space="preserve"> DISIAPKAN OLEH :</v>
          </cell>
          <cell r="L7" t="str">
            <v xml:space="preserve"> </v>
          </cell>
        </row>
        <row r="8">
          <cell r="F8" t="str">
            <v>(071)</v>
          </cell>
          <cell r="G8" t="str">
            <v>BANDAR LAMPUNG</v>
          </cell>
          <cell r="I8" t="str">
            <v>(018)</v>
          </cell>
          <cell r="J8" t="str">
            <v>CV. ARWINDO JAYA</v>
          </cell>
          <cell r="L8" t="str">
            <v xml:space="preserve"> </v>
          </cell>
        </row>
        <row r="11">
          <cell r="B11" t="str">
            <v xml:space="preserve"> URAIAN</v>
          </cell>
          <cell r="G11" t="str">
            <v xml:space="preserve"> ANGGAPAN / ASUMSI</v>
          </cell>
        </row>
        <row r="12">
          <cell r="B12" t="str">
            <v xml:space="preserve"> 1.</v>
          </cell>
          <cell r="C12" t="str">
            <v>Bahan galian dimuat kedalam truk dengan</v>
          </cell>
          <cell r="G12" t="str">
            <v xml:space="preserve"> 1.  Memuat dan membongkar dengan  tenaga manusia (50m3/hari)  </v>
          </cell>
        </row>
        <row r="13">
          <cell r="C13" t="str">
            <v>tenaga manusia</v>
          </cell>
          <cell r="G13" t="str">
            <v xml:space="preserve"> 2.  Dibuang dan diangkut  dengan truk</v>
          </cell>
        </row>
        <row r="14">
          <cell r="B14" t="str">
            <v xml:space="preserve"> 2.</v>
          </cell>
          <cell r="C14" t="str">
            <v>Daingkut ke lokasi pembuangan dengan truk</v>
          </cell>
          <cell r="G14" t="str">
            <v xml:space="preserve"> 3.  Jarak 1 rit PP &lt; 2km</v>
          </cell>
        </row>
        <row r="15">
          <cell r="B15" t="str">
            <v xml:space="preserve"> 3.</v>
          </cell>
          <cell r="C15" t="str">
            <v>Membongkar dari truk dengan tenaga manusia</v>
          </cell>
          <cell r="G15" t="str">
            <v xml:space="preserve"> 4.  1,6 rit pp/jam/truk = 16 Rit per 10 jam kerja truk</v>
          </cell>
        </row>
        <row r="16">
          <cell r="G16" t="str">
            <v xml:space="preserve"> 5.  Umur alat bantu rata-rata 1 bulan/orang/set @3 alat</v>
          </cell>
        </row>
        <row r="17">
          <cell r="G17" t="str">
            <v xml:space="preserve"> 6. 1 Rit Truk memuat 3 m3 bahan hasil galian</v>
          </cell>
        </row>
        <row r="19">
          <cell r="G19" t="str">
            <v xml:space="preserve"> </v>
          </cell>
        </row>
        <row r="20">
          <cell r="C20" t="str">
            <v>PEKERJA</v>
          </cell>
          <cell r="F20" t="str">
            <v>JUMLAH</v>
          </cell>
          <cell r="G20" t="str">
            <v>HARI</v>
          </cell>
          <cell r="H20" t="str">
            <v>KODE</v>
          </cell>
          <cell r="I20" t="str">
            <v>TOTAL VOL</v>
          </cell>
          <cell r="J20" t="str">
            <v>UPAH</v>
          </cell>
          <cell r="K20" t="str">
            <v>BIAYA</v>
          </cell>
          <cell r="L20" t="str">
            <v>SUB TOTAL</v>
          </cell>
        </row>
        <row r="21">
          <cell r="F21" t="str">
            <v>ORANG</v>
          </cell>
          <cell r="I21" t="str">
            <v>(Orang-hari)</v>
          </cell>
          <cell r="J21" t="str">
            <v>(Rp/Org/Hari)</v>
          </cell>
          <cell r="K21" t="str">
            <v>(Rp)</v>
          </cell>
          <cell r="L21" t="str">
            <v>(Rp)</v>
          </cell>
        </row>
        <row r="23">
          <cell r="B23" t="str">
            <v>P</v>
          </cell>
        </row>
        <row r="24">
          <cell r="C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</row>
        <row r="25">
          <cell r="B25" t="str">
            <v>E</v>
          </cell>
          <cell r="C25" t="str">
            <v xml:space="preserve"> Buruh tak terlatih</v>
          </cell>
          <cell r="F25">
            <v>36</v>
          </cell>
          <cell r="G25">
            <v>1</v>
          </cell>
          <cell r="H25" t="str">
            <v>L 101</v>
          </cell>
          <cell r="I25">
            <v>36</v>
          </cell>
          <cell r="J25">
            <v>11250</v>
          </cell>
          <cell r="K25">
            <v>405000</v>
          </cell>
        </row>
        <row r="26">
          <cell r="C26" t="str">
            <v xml:space="preserve"> Mandor</v>
          </cell>
          <cell r="F26">
            <v>1</v>
          </cell>
          <cell r="G26">
            <v>1</v>
          </cell>
          <cell r="H26" t="str">
            <v>L 061</v>
          </cell>
          <cell r="I26">
            <v>1</v>
          </cell>
          <cell r="J26">
            <v>23750</v>
          </cell>
          <cell r="K26">
            <v>23750</v>
          </cell>
        </row>
        <row r="27">
          <cell r="B27" t="str">
            <v>K</v>
          </cell>
          <cell r="C27" t="str">
            <v xml:space="preserve"> Sopir terampil</v>
          </cell>
          <cell r="F27">
            <v>2</v>
          </cell>
          <cell r="G27">
            <v>1</v>
          </cell>
          <cell r="H27" t="str">
            <v>L 091</v>
          </cell>
          <cell r="I27">
            <v>2</v>
          </cell>
          <cell r="J27">
            <v>21250</v>
          </cell>
          <cell r="K27">
            <v>42500</v>
          </cell>
        </row>
        <row r="28">
          <cell r="C28" t="str">
            <v xml:space="preserve"> Pembantu sopir</v>
          </cell>
          <cell r="F28">
            <v>2</v>
          </cell>
          <cell r="G28">
            <v>1</v>
          </cell>
          <cell r="H28" t="str">
            <v>L 099</v>
          </cell>
          <cell r="I28">
            <v>2</v>
          </cell>
          <cell r="J28">
            <v>11250</v>
          </cell>
          <cell r="K28">
            <v>22500</v>
          </cell>
        </row>
        <row r="29">
          <cell r="B29" t="str">
            <v>E</v>
          </cell>
        </row>
        <row r="31">
          <cell r="B31" t="str">
            <v>R</v>
          </cell>
        </row>
        <row r="33">
          <cell r="B33" t="str">
            <v>J</v>
          </cell>
        </row>
        <row r="34">
          <cell r="F34" t="str">
            <v xml:space="preserve"> </v>
          </cell>
        </row>
        <row r="35">
          <cell r="B35" t="str">
            <v>A</v>
          </cell>
        </row>
        <row r="37">
          <cell r="E37" t="str">
            <v xml:space="preserve"> JUMLAH BIAYA UNTUK PEKERJA</v>
          </cell>
          <cell r="K37" t="str">
            <v>PEKERJA (I+II)</v>
          </cell>
          <cell r="M37">
            <v>493750</v>
          </cell>
        </row>
        <row r="38">
          <cell r="C38" t="str">
            <v>MATERIAL</v>
          </cell>
          <cell r="G38" t="str">
            <v>SATUAN</v>
          </cell>
          <cell r="H38" t="str">
            <v>KODE</v>
          </cell>
          <cell r="I38" t="str">
            <v>TOTAL VOL</v>
          </cell>
          <cell r="J38" t="str">
            <v>UPAH</v>
          </cell>
          <cell r="K38" t="str">
            <v>BIAYA</v>
          </cell>
          <cell r="L38" t="str">
            <v>SUB TOTAL</v>
          </cell>
        </row>
        <row r="39">
          <cell r="J39" t="str">
            <v>(Rp/Satuan)</v>
          </cell>
          <cell r="K39" t="str">
            <v>(Rp)</v>
          </cell>
          <cell r="L39" t="str">
            <v>(Rp)</v>
          </cell>
        </row>
        <row r="41">
          <cell r="B41" t="str">
            <v>M</v>
          </cell>
        </row>
        <row r="42">
          <cell r="B42" t="str">
            <v xml:space="preserve"> </v>
          </cell>
          <cell r="C42" t="str">
            <v xml:space="preserve"> Alat bantu ( set @ 3 alat )</v>
          </cell>
          <cell r="G42" t="str">
            <v>set</v>
          </cell>
          <cell r="H42" t="str">
            <v>M 170</v>
          </cell>
          <cell r="I42">
            <v>1.44</v>
          </cell>
          <cell r="J42">
            <v>30000</v>
          </cell>
          <cell r="K42">
            <v>43200</v>
          </cell>
        </row>
        <row r="43">
          <cell r="B43" t="str">
            <v>A</v>
          </cell>
        </row>
        <row r="44">
          <cell r="B44" t="str">
            <v xml:space="preserve"> </v>
          </cell>
        </row>
        <row r="45">
          <cell r="B45" t="str">
            <v>T</v>
          </cell>
        </row>
        <row r="47">
          <cell r="B47" t="str">
            <v>E</v>
          </cell>
        </row>
        <row r="48">
          <cell r="B48" t="str">
            <v xml:space="preserve"> </v>
          </cell>
        </row>
        <row r="49">
          <cell r="B49" t="str">
            <v>R</v>
          </cell>
        </row>
        <row r="50">
          <cell r="B50" t="str">
            <v xml:space="preserve"> </v>
          </cell>
          <cell r="C50" t="str">
            <v xml:space="preserve"> </v>
          </cell>
          <cell r="F50" t="str">
            <v xml:space="preserve"> </v>
          </cell>
          <cell r="G50" t="str">
            <v xml:space="preserve"> </v>
          </cell>
          <cell r="H50" t="str">
            <v xml:space="preserve"> </v>
          </cell>
          <cell r="I50" t="str">
            <v xml:space="preserve"> </v>
          </cell>
          <cell r="J50" t="str">
            <v xml:space="preserve"> </v>
          </cell>
        </row>
        <row r="51">
          <cell r="B51" t="str">
            <v>I</v>
          </cell>
          <cell r="C51" t="str">
            <v xml:space="preserve"> </v>
          </cell>
          <cell r="F51" t="str">
            <v xml:space="preserve"> </v>
          </cell>
          <cell r="G51" t="str">
            <v xml:space="preserve"> </v>
          </cell>
          <cell r="H51" t="str">
            <v xml:space="preserve"> </v>
          </cell>
          <cell r="I51" t="str">
            <v xml:space="preserve"> </v>
          </cell>
          <cell r="J51" t="str">
            <v xml:space="preserve"> </v>
          </cell>
        </row>
        <row r="52">
          <cell r="B52" t="str">
            <v xml:space="preserve"> </v>
          </cell>
          <cell r="C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 xml:space="preserve"> </v>
          </cell>
          <cell r="I52" t="str">
            <v xml:space="preserve"> </v>
          </cell>
          <cell r="J52" t="str">
            <v xml:space="preserve"> </v>
          </cell>
        </row>
        <row r="53">
          <cell r="B53" t="str">
            <v>A</v>
          </cell>
          <cell r="C53" t="str">
            <v xml:space="preserve"> </v>
          </cell>
          <cell r="F53" t="str">
            <v xml:space="preserve"> </v>
          </cell>
          <cell r="G53" t="str">
            <v xml:space="preserve"> </v>
          </cell>
          <cell r="H53" t="str">
            <v xml:space="preserve"> </v>
          </cell>
          <cell r="I53" t="str">
            <v xml:space="preserve"> </v>
          </cell>
          <cell r="J53" t="str">
            <v xml:space="preserve"> </v>
          </cell>
        </row>
        <row r="54">
          <cell r="B54" t="str">
            <v xml:space="preserve"> </v>
          </cell>
        </row>
        <row r="55">
          <cell r="B55" t="str">
            <v>L</v>
          </cell>
        </row>
        <row r="56">
          <cell r="B56" t="str">
            <v xml:space="preserve"> </v>
          </cell>
        </row>
        <row r="57">
          <cell r="E57" t="str">
            <v xml:space="preserve"> JUMLAH BIAYA UNTUK MATERIAL</v>
          </cell>
          <cell r="K57" t="str">
            <v>MATERIAL (I+II)</v>
          </cell>
          <cell r="M57">
            <v>43200</v>
          </cell>
        </row>
        <row r="58">
          <cell r="C58" t="str">
            <v>PERALATAN</v>
          </cell>
          <cell r="F58" t="str">
            <v>JUMLAH</v>
          </cell>
          <cell r="G58" t="str">
            <v xml:space="preserve">HARI </v>
          </cell>
          <cell r="H58" t="str">
            <v>KODE</v>
          </cell>
          <cell r="I58" t="str">
            <v>JAM KERJA</v>
          </cell>
          <cell r="J58" t="str">
            <v>HARGA</v>
          </cell>
          <cell r="K58" t="str">
            <v>BIAYA</v>
          </cell>
          <cell r="L58" t="str">
            <v>SUB TOTAL</v>
          </cell>
        </row>
        <row r="59">
          <cell r="F59" t="str">
            <v>ALAT</v>
          </cell>
          <cell r="G59" t="str">
            <v>KERJA</v>
          </cell>
          <cell r="J59" t="str">
            <v>(Rp/Jam)</v>
          </cell>
          <cell r="K59" t="str">
            <v>(Rp)</v>
          </cell>
          <cell r="L59" t="str">
            <v>(Rp)</v>
          </cell>
        </row>
        <row r="61">
          <cell r="B61" t="str">
            <v>P</v>
          </cell>
        </row>
        <row r="62">
          <cell r="C62" t="str">
            <v xml:space="preserve"> Truk bak terbuka (3,5 ton)/115 HP</v>
          </cell>
          <cell r="F62">
            <v>2</v>
          </cell>
          <cell r="G62">
            <v>1</v>
          </cell>
          <cell r="H62" t="str">
            <v>E 221</v>
          </cell>
          <cell r="I62">
            <v>10</v>
          </cell>
          <cell r="J62">
            <v>25000</v>
          </cell>
          <cell r="K62">
            <v>250000</v>
          </cell>
        </row>
        <row r="63">
          <cell r="B63" t="str">
            <v>E</v>
          </cell>
        </row>
        <row r="65">
          <cell r="B65" t="str">
            <v>R</v>
          </cell>
        </row>
        <row r="67">
          <cell r="B67" t="str">
            <v>A</v>
          </cell>
        </row>
        <row r="69">
          <cell r="B69" t="str">
            <v>L</v>
          </cell>
        </row>
        <row r="71">
          <cell r="B71" t="str">
            <v>A</v>
          </cell>
        </row>
        <row r="73">
          <cell r="B73" t="str">
            <v>T</v>
          </cell>
        </row>
        <row r="75">
          <cell r="B75" t="str">
            <v>A</v>
          </cell>
        </row>
        <row r="77">
          <cell r="B77" t="str">
            <v>N</v>
          </cell>
        </row>
        <row r="79">
          <cell r="E79" t="str">
            <v xml:space="preserve"> JUMLAH BIAYA UNTUK PERALATAN</v>
          </cell>
          <cell r="K79" t="str">
            <v>PERALATAN (I+II)</v>
          </cell>
          <cell r="M79">
            <v>250000</v>
          </cell>
        </row>
        <row r="80">
          <cell r="K80" t="str">
            <v xml:space="preserve"> T O T A L (Rp)</v>
          </cell>
          <cell r="M80">
            <v>786950</v>
          </cell>
        </row>
        <row r="82">
          <cell r="C82" t="str">
            <v>VOLUME  :</v>
          </cell>
          <cell r="D82">
            <v>16.670000000000002</v>
          </cell>
          <cell r="F82" t="str">
            <v>SATUAN  :</v>
          </cell>
          <cell r="G82" t="str">
            <v>Rit</v>
          </cell>
          <cell r="I82" t="str">
            <v>HARGA SATUAN  :</v>
          </cell>
          <cell r="J82">
            <v>47208</v>
          </cell>
          <cell r="K82" t="str">
            <v xml:space="preserve">                  per</v>
          </cell>
          <cell r="L82" t="str">
            <v>Rit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BH AB (13)"/>
      <sheetName val=" ANL. bw"/>
      <sheetName val="REKAP AB"/>
      <sheetName val="UPBH AB (11)"/>
      <sheetName val="UPBH AB"/>
    </sheetNames>
    <sheetDataSet>
      <sheetData sheetId="0" refreshError="1"/>
      <sheetData sheetId="1">
        <row r="33">
          <cell r="A33">
            <v>1</v>
          </cell>
          <cell r="I33">
            <v>17985</v>
          </cell>
          <cell r="J33">
            <v>376730</v>
          </cell>
          <cell r="K33">
            <v>394715</v>
          </cell>
        </row>
        <row r="34">
          <cell r="B34">
            <v>2</v>
          </cell>
          <cell r="D34" t="str">
            <v xml:space="preserve">1 M`PAGAR SEMENTARA DARI SENG GELOMBANG  </v>
          </cell>
        </row>
        <row r="35">
          <cell r="D35" t="str">
            <v>TINGGI 2 M</v>
          </cell>
        </row>
        <row r="36">
          <cell r="D36" t="str">
            <v>TENAGA :</v>
          </cell>
        </row>
        <row r="37">
          <cell r="D37" t="str">
            <v>Tukang kayu</v>
          </cell>
          <cell r="F37">
            <v>0.2</v>
          </cell>
          <cell r="G37" t="str">
            <v>Oh</v>
          </cell>
          <cell r="H37">
            <v>33000</v>
          </cell>
          <cell r="I37">
            <v>6600</v>
          </cell>
        </row>
        <row r="38">
          <cell r="D38" t="str">
            <v xml:space="preserve">Kepala Tukang </v>
          </cell>
          <cell r="F38">
            <v>0.02</v>
          </cell>
          <cell r="G38" t="str">
            <v>Oh</v>
          </cell>
          <cell r="H38">
            <v>35750</v>
          </cell>
          <cell r="I38">
            <v>715</v>
          </cell>
        </row>
        <row r="39">
          <cell r="D39" t="str">
            <v>Pekerja / Buruh tak terlatih</v>
          </cell>
          <cell r="F39">
            <v>0.4</v>
          </cell>
          <cell r="G39" t="str">
            <v>Oh</v>
          </cell>
          <cell r="H39">
            <v>24750</v>
          </cell>
          <cell r="I39">
            <v>9900</v>
          </cell>
        </row>
        <row r="40">
          <cell r="D40" t="str">
            <v>Mandor</v>
          </cell>
          <cell r="F40">
            <v>0.02</v>
          </cell>
          <cell r="G40" t="str">
            <v>Oh</v>
          </cell>
          <cell r="H40">
            <v>38500</v>
          </cell>
          <cell r="I40">
            <v>770</v>
          </cell>
        </row>
        <row r="42">
          <cell r="D42" t="str">
            <v>BAHAN :</v>
          </cell>
        </row>
        <row r="43">
          <cell r="D43" t="str">
            <v>Dolken Kayu jati lokal dia 10cm -15 cm, pjg = 3 m</v>
          </cell>
          <cell r="F43">
            <v>1.25</v>
          </cell>
          <cell r="G43" t="str">
            <v>Btng</v>
          </cell>
          <cell r="H43">
            <v>140000</v>
          </cell>
          <cell r="J43">
            <v>175000</v>
          </cell>
        </row>
        <row r="44">
          <cell r="D44" t="str">
            <v>PC / Portland cement</v>
          </cell>
          <cell r="F44">
            <v>2.5</v>
          </cell>
          <cell r="G44" t="str">
            <v>Kg</v>
          </cell>
          <cell r="H44">
            <v>850</v>
          </cell>
          <cell r="J44">
            <v>2125</v>
          </cell>
        </row>
        <row r="45">
          <cell r="D45" t="str">
            <v xml:space="preserve">Pasir pasang / beton </v>
          </cell>
          <cell r="F45">
            <v>5.0000000000000001E-3</v>
          </cell>
          <cell r="G45" t="str">
            <v>M3</v>
          </cell>
          <cell r="H45">
            <v>120000</v>
          </cell>
          <cell r="J45">
            <v>600</v>
          </cell>
        </row>
        <row r="46">
          <cell r="D46" t="str">
            <v>Batu pecah 2-3 cm</v>
          </cell>
          <cell r="F46">
            <v>9.0000000000000011E-3</v>
          </cell>
          <cell r="G46" t="str">
            <v>M3</v>
          </cell>
          <cell r="H46">
            <v>165000</v>
          </cell>
          <cell r="J46">
            <v>1485.0000000000002</v>
          </cell>
        </row>
        <row r="47">
          <cell r="D47" t="str">
            <v xml:space="preserve">Seng Gelombang Bjls 20 uk. 180 x 90 x 0,02 cm </v>
          </cell>
          <cell r="F47">
            <v>1.2</v>
          </cell>
          <cell r="G47" t="str">
            <v>Lbr</v>
          </cell>
          <cell r="H47">
            <v>40000</v>
          </cell>
          <cell r="J47">
            <v>48000</v>
          </cell>
        </row>
        <row r="48">
          <cell r="D48" t="str">
            <v>Balok Kayu Tahun ( Mauni/ Akasia )</v>
          </cell>
          <cell r="F48">
            <v>7.2000000000000008E-2</v>
          </cell>
          <cell r="G48" t="str">
            <v>M3</v>
          </cell>
          <cell r="H48">
            <v>2700000</v>
          </cell>
          <cell r="J48">
            <v>194400.00000000003</v>
          </cell>
        </row>
        <row r="49">
          <cell r="D49" t="str">
            <v>Cat Meny  besi</v>
          </cell>
          <cell r="F49">
            <v>0.45</v>
          </cell>
          <cell r="G49" t="str">
            <v>Kg</v>
          </cell>
          <cell r="H49">
            <v>24000</v>
          </cell>
          <cell r="J49">
            <v>10800</v>
          </cell>
        </row>
        <row r="50">
          <cell r="D50" t="str">
            <v>Paku  biasa</v>
          </cell>
          <cell r="F50">
            <v>0.06</v>
          </cell>
          <cell r="G50" t="str">
            <v>Kg</v>
          </cell>
          <cell r="H50">
            <v>12000</v>
          </cell>
          <cell r="J50">
            <v>720</v>
          </cell>
        </row>
        <row r="51">
          <cell r="A51">
            <v>2</v>
          </cell>
          <cell r="I51">
            <v>17985</v>
          </cell>
          <cell r="J51">
            <v>433130</v>
          </cell>
          <cell r="K51">
            <v>451115</v>
          </cell>
        </row>
        <row r="52">
          <cell r="B52">
            <v>3</v>
          </cell>
          <cell r="D52" t="str">
            <v xml:space="preserve">1 M ` PAGAR SEMENTARA DARI KAWAT DURI  </v>
          </cell>
        </row>
        <row r="53">
          <cell r="D53" t="str">
            <v>TINGGI 1.8M</v>
          </cell>
        </row>
        <row r="54">
          <cell r="D54" t="str">
            <v>TENAGA :</v>
          </cell>
        </row>
        <row r="55">
          <cell r="D55" t="str">
            <v>Tukang kayu</v>
          </cell>
          <cell r="F55">
            <v>0.2</v>
          </cell>
          <cell r="G55" t="str">
            <v>Oh</v>
          </cell>
          <cell r="H55">
            <v>33000</v>
          </cell>
          <cell r="I55">
            <v>6600</v>
          </cell>
        </row>
        <row r="56">
          <cell r="D56" t="str">
            <v xml:space="preserve">Kepala Tukang </v>
          </cell>
          <cell r="F56">
            <v>0.02</v>
          </cell>
          <cell r="G56" t="str">
            <v>Oh</v>
          </cell>
          <cell r="H56">
            <v>35750</v>
          </cell>
          <cell r="I56">
            <v>715</v>
          </cell>
        </row>
        <row r="57">
          <cell r="D57" t="str">
            <v>Pekerja / Buruh tak terlatih</v>
          </cell>
          <cell r="F57">
            <v>0.3</v>
          </cell>
          <cell r="G57" t="str">
            <v>Oh</v>
          </cell>
          <cell r="H57">
            <v>24750</v>
          </cell>
          <cell r="I57">
            <v>7425</v>
          </cell>
        </row>
        <row r="58">
          <cell r="D58" t="str">
            <v>Mandor</v>
          </cell>
          <cell r="F58">
            <v>0.02</v>
          </cell>
          <cell r="G58" t="str">
            <v>Oh</v>
          </cell>
          <cell r="H58">
            <v>38500</v>
          </cell>
          <cell r="I58">
            <v>770</v>
          </cell>
        </row>
        <row r="60">
          <cell r="D60" t="str">
            <v>BAHAN :</v>
          </cell>
        </row>
        <row r="61">
          <cell r="D61" t="str">
            <v>Dolken Kayu jati lokal dia 10cm -15 cm, pjg = 3 m</v>
          </cell>
          <cell r="F61">
            <v>1</v>
          </cell>
          <cell r="G61" t="str">
            <v>Btng</v>
          </cell>
          <cell r="H61">
            <v>140000</v>
          </cell>
          <cell r="J61">
            <v>140000</v>
          </cell>
        </row>
        <row r="62">
          <cell r="D62" t="str">
            <v>PC / Portland cement</v>
          </cell>
          <cell r="F62">
            <v>2</v>
          </cell>
          <cell r="G62" t="str">
            <v>Kg</v>
          </cell>
          <cell r="H62">
            <v>850</v>
          </cell>
          <cell r="J62">
            <v>1700</v>
          </cell>
        </row>
        <row r="63">
          <cell r="D63" t="str">
            <v xml:space="preserve">Pasir pasang / beton </v>
          </cell>
          <cell r="F63">
            <v>5.0000000000000001E-3</v>
          </cell>
          <cell r="G63" t="str">
            <v>M3</v>
          </cell>
          <cell r="H63">
            <v>120000</v>
          </cell>
          <cell r="J63">
            <v>600</v>
          </cell>
        </row>
        <row r="64">
          <cell r="D64" t="str">
            <v>Batu pecah 2-3 cm</v>
          </cell>
          <cell r="F64">
            <v>9.0000000000000011E-3</v>
          </cell>
          <cell r="G64" t="str">
            <v>M3</v>
          </cell>
          <cell r="H64">
            <v>165000</v>
          </cell>
          <cell r="J64">
            <v>1485.0000000000002</v>
          </cell>
        </row>
        <row r="65">
          <cell r="D65" t="str">
            <v>Kawat Duri</v>
          </cell>
          <cell r="F65">
            <v>1.1000000000000001</v>
          </cell>
          <cell r="G65" t="str">
            <v>M'</v>
          </cell>
          <cell r="H65">
            <v>5500</v>
          </cell>
          <cell r="J65">
            <v>6050.0000000000009</v>
          </cell>
        </row>
        <row r="66">
          <cell r="D66" t="str">
            <v>Paku  biasa</v>
          </cell>
          <cell r="F66">
            <v>0.06</v>
          </cell>
          <cell r="G66" t="str">
            <v>Kg</v>
          </cell>
          <cell r="H66">
            <v>12000</v>
          </cell>
          <cell r="J66">
            <v>720</v>
          </cell>
        </row>
        <row r="67">
          <cell r="A67">
            <v>3</v>
          </cell>
          <cell r="I67">
            <v>15510</v>
          </cell>
          <cell r="J67">
            <v>150555</v>
          </cell>
          <cell r="K67">
            <v>166065</v>
          </cell>
        </row>
        <row r="68">
          <cell r="B68">
            <v>4</v>
          </cell>
          <cell r="D68" t="str">
            <v xml:space="preserve">1 M`PENGUKURAN DAN PEMASANGAN </v>
          </cell>
        </row>
        <row r="69">
          <cell r="D69" t="str">
            <v xml:space="preserve">BOUWPLANK </v>
          </cell>
        </row>
        <row r="70">
          <cell r="D70" t="str">
            <v>TENAGA :</v>
          </cell>
        </row>
        <row r="71">
          <cell r="D71" t="str">
            <v>Tukang kayu</v>
          </cell>
          <cell r="F71">
            <v>0.1</v>
          </cell>
          <cell r="G71" t="str">
            <v>Oh</v>
          </cell>
          <cell r="H71">
            <v>33000</v>
          </cell>
          <cell r="I71">
            <v>3300</v>
          </cell>
        </row>
        <row r="72">
          <cell r="D72" t="str">
            <v xml:space="preserve">Kepala Tukang </v>
          </cell>
          <cell r="F72">
            <v>0.01</v>
          </cell>
          <cell r="G72" t="str">
            <v>Oh</v>
          </cell>
          <cell r="H72">
            <v>35750</v>
          </cell>
          <cell r="I72">
            <v>357.5</v>
          </cell>
        </row>
        <row r="73">
          <cell r="D73" t="str">
            <v>Pekerja / Buruh tak terlatih</v>
          </cell>
          <cell r="F73">
            <v>0.1</v>
          </cell>
          <cell r="G73" t="str">
            <v>Oh</v>
          </cell>
          <cell r="H73">
            <v>24750</v>
          </cell>
          <cell r="I73">
            <v>2475</v>
          </cell>
        </row>
        <row r="74">
          <cell r="D74" t="str">
            <v>Mandor</v>
          </cell>
          <cell r="F74">
            <v>5.0000000000000001E-3</v>
          </cell>
          <cell r="G74" t="str">
            <v>Oh</v>
          </cell>
          <cell r="H74">
            <v>38500</v>
          </cell>
          <cell r="I74">
            <v>192.5</v>
          </cell>
        </row>
        <row r="76">
          <cell r="D76" t="str">
            <v>BAHAN :</v>
          </cell>
        </row>
        <row r="77">
          <cell r="D77" t="str">
            <v>Kayu Tahun papan ( Mauni/akasia)</v>
          </cell>
          <cell r="F77">
            <v>7.0000000000000001E-3</v>
          </cell>
          <cell r="G77" t="str">
            <v>m3</v>
          </cell>
          <cell r="H77">
            <v>2700000</v>
          </cell>
          <cell r="J77">
            <v>18900</v>
          </cell>
        </row>
        <row r="78">
          <cell r="D78" t="str">
            <v>Balok Kayu Tahun ( Mauni/ Akasia )</v>
          </cell>
          <cell r="F78">
            <v>1.2E-2</v>
          </cell>
          <cell r="G78" t="str">
            <v>M3</v>
          </cell>
          <cell r="H78">
            <v>2700000</v>
          </cell>
          <cell r="J78">
            <v>32400</v>
          </cell>
        </row>
        <row r="79">
          <cell r="D79" t="str">
            <v>Paku  biasa</v>
          </cell>
          <cell r="F79">
            <v>0.02</v>
          </cell>
          <cell r="G79" t="str">
            <v>Kg</v>
          </cell>
          <cell r="H79">
            <v>12000</v>
          </cell>
          <cell r="J79">
            <v>240</v>
          </cell>
        </row>
        <row r="80">
          <cell r="A80">
            <v>4</v>
          </cell>
          <cell r="I80">
            <v>6325</v>
          </cell>
          <cell r="J80">
            <v>51540</v>
          </cell>
          <cell r="K80">
            <v>57865</v>
          </cell>
        </row>
        <row r="82">
          <cell r="B82">
            <v>5</v>
          </cell>
          <cell r="D82" t="str">
            <v xml:space="preserve">1  M 2  PEMBUATAN KANTOR SEMENTARA DNG </v>
          </cell>
        </row>
        <row r="83">
          <cell r="D83" t="str">
            <v xml:space="preserve">LANTAI   PLESTERAN </v>
          </cell>
        </row>
        <row r="84">
          <cell r="D84" t="str">
            <v>TENAGA :</v>
          </cell>
        </row>
        <row r="85">
          <cell r="D85" t="str">
            <v>Tukang kayu</v>
          </cell>
          <cell r="F85">
            <v>2</v>
          </cell>
          <cell r="G85" t="str">
            <v>Oh</v>
          </cell>
          <cell r="H85">
            <v>33000</v>
          </cell>
          <cell r="I85">
            <v>66000</v>
          </cell>
        </row>
        <row r="86">
          <cell r="D86" t="str">
            <v>Tukang batu</v>
          </cell>
          <cell r="F86">
            <v>1</v>
          </cell>
          <cell r="G86" t="str">
            <v>Oh</v>
          </cell>
          <cell r="H86">
            <v>33000</v>
          </cell>
          <cell r="I86">
            <v>33000</v>
          </cell>
        </row>
        <row r="87">
          <cell r="D87" t="str">
            <v xml:space="preserve">Kepala Tukang </v>
          </cell>
          <cell r="F87">
            <v>0.3</v>
          </cell>
          <cell r="G87" t="str">
            <v>Oh</v>
          </cell>
          <cell r="H87">
            <v>35750</v>
          </cell>
          <cell r="I87">
            <v>10725</v>
          </cell>
        </row>
        <row r="88">
          <cell r="D88" t="str">
            <v>Pekerja / Buruh tak terlatih</v>
          </cell>
          <cell r="F88">
            <v>2</v>
          </cell>
          <cell r="G88" t="str">
            <v>Oh</v>
          </cell>
          <cell r="H88">
            <v>24750</v>
          </cell>
          <cell r="I88">
            <v>49500</v>
          </cell>
        </row>
        <row r="89">
          <cell r="D89" t="str">
            <v>Mandor</v>
          </cell>
          <cell r="F89">
            <v>0.05</v>
          </cell>
          <cell r="G89" t="str">
            <v>Oh</v>
          </cell>
          <cell r="H89">
            <v>38500</v>
          </cell>
          <cell r="I89">
            <v>1925</v>
          </cell>
        </row>
        <row r="90">
          <cell r="D90" t="str">
            <v>BAHAN :</v>
          </cell>
        </row>
        <row r="91">
          <cell r="D91" t="str">
            <v>Dolken Kayu jati lokal dia 10cm -15 cm, pjg = 3 m</v>
          </cell>
          <cell r="F91">
            <v>1.25</v>
          </cell>
          <cell r="G91" t="str">
            <v>Btng</v>
          </cell>
          <cell r="H91">
            <v>140000</v>
          </cell>
          <cell r="J91">
            <v>175000</v>
          </cell>
        </row>
        <row r="92">
          <cell r="D92" t="str">
            <v>PC / Portland cement</v>
          </cell>
          <cell r="F92">
            <v>35</v>
          </cell>
          <cell r="G92" t="str">
            <v>Kg</v>
          </cell>
          <cell r="H92">
            <v>850</v>
          </cell>
          <cell r="J92">
            <v>29750</v>
          </cell>
        </row>
        <row r="93">
          <cell r="D93" t="str">
            <v xml:space="preserve">Pasir pasang / beton </v>
          </cell>
          <cell r="F93">
            <v>0.15</v>
          </cell>
          <cell r="G93" t="str">
            <v>M3</v>
          </cell>
          <cell r="H93">
            <v>120000</v>
          </cell>
          <cell r="J93">
            <v>18000</v>
          </cell>
        </row>
        <row r="94">
          <cell r="D94" t="str">
            <v xml:space="preserve">Pasir pasang / beton </v>
          </cell>
          <cell r="F94">
            <v>0.1</v>
          </cell>
          <cell r="G94" t="str">
            <v>M3</v>
          </cell>
          <cell r="H94">
            <v>120000</v>
          </cell>
          <cell r="J94">
            <v>12000</v>
          </cell>
        </row>
        <row r="95">
          <cell r="D95" t="str">
            <v>Batu pecah 2-3 cm</v>
          </cell>
          <cell r="F95">
            <v>0.15</v>
          </cell>
          <cell r="G95" t="str">
            <v>M3</v>
          </cell>
          <cell r="H95">
            <v>165000</v>
          </cell>
          <cell r="J95">
            <v>24750</v>
          </cell>
        </row>
        <row r="96">
          <cell r="D96" t="str">
            <v xml:space="preserve">Seng Gelombang Bjls 20 uk. 180 x 90 x 0,02 cm </v>
          </cell>
          <cell r="F96">
            <v>0.75</v>
          </cell>
          <cell r="G96" t="str">
            <v>Lbr</v>
          </cell>
          <cell r="H96">
            <v>40000</v>
          </cell>
          <cell r="J96">
            <v>30000</v>
          </cell>
        </row>
        <row r="97">
          <cell r="D97" t="str">
            <v>Balok Kayu Tahun ( Mauni/ Akasia )</v>
          </cell>
          <cell r="F97">
            <v>0.18</v>
          </cell>
          <cell r="G97" t="str">
            <v>M3</v>
          </cell>
          <cell r="H97">
            <v>2700000</v>
          </cell>
          <cell r="J97">
            <v>486000</v>
          </cell>
        </row>
        <row r="98">
          <cell r="D98" t="str">
            <v>Batu Bata / Merah</v>
          </cell>
          <cell r="F98">
            <v>30</v>
          </cell>
          <cell r="G98" t="str">
            <v>Bh</v>
          </cell>
          <cell r="H98">
            <v>330</v>
          </cell>
          <cell r="J98">
            <v>9900</v>
          </cell>
        </row>
        <row r="99">
          <cell r="D99" t="str">
            <v>Naco (Kerangka dan Daun )</v>
          </cell>
          <cell r="F99">
            <v>0.2857142857142857</v>
          </cell>
          <cell r="G99" t="str">
            <v>M2</v>
          </cell>
          <cell r="H99">
            <v>231000</v>
          </cell>
          <cell r="J99">
            <v>66000</v>
          </cell>
        </row>
        <row r="100">
          <cell r="D100" t="str">
            <v>Kaca Bening Uk. 3 mm</v>
          </cell>
          <cell r="F100">
            <v>0.08</v>
          </cell>
          <cell r="G100" t="str">
            <v>M2</v>
          </cell>
          <cell r="H100">
            <v>46000</v>
          </cell>
          <cell r="J100">
            <v>3680</v>
          </cell>
        </row>
        <row r="101">
          <cell r="D101" t="str">
            <v>Slot ( Kunci-kunci pintu  ) lokal</v>
          </cell>
          <cell r="F101">
            <v>0.15</v>
          </cell>
          <cell r="G101" t="str">
            <v>Bh</v>
          </cell>
          <cell r="H101">
            <v>75000</v>
          </cell>
          <cell r="J101">
            <v>11250</v>
          </cell>
        </row>
        <row r="102">
          <cell r="D102" t="str">
            <v>Tripleks tebal  4 mm ( 1.22 x 2.44 ) m</v>
          </cell>
          <cell r="F102">
            <v>0.06</v>
          </cell>
          <cell r="G102" t="str">
            <v>Lb</v>
          </cell>
          <cell r="H102">
            <v>69000</v>
          </cell>
          <cell r="J102">
            <v>4140</v>
          </cell>
        </row>
        <row r="103">
          <cell r="D103" t="str">
            <v>Paku  biasa</v>
          </cell>
          <cell r="F103">
            <v>0.85</v>
          </cell>
          <cell r="G103" t="str">
            <v>Kg</v>
          </cell>
          <cell r="H103">
            <v>12000</v>
          </cell>
          <cell r="J103">
            <v>10200</v>
          </cell>
        </row>
        <row r="104">
          <cell r="A104">
            <v>5</v>
          </cell>
          <cell r="I104">
            <v>161150</v>
          </cell>
          <cell r="J104">
            <v>880670</v>
          </cell>
          <cell r="K104">
            <v>1041820</v>
          </cell>
        </row>
        <row r="105">
          <cell r="B105">
            <v>6</v>
          </cell>
          <cell r="D105" t="str">
            <v>1  M 2  PEMBUATAN GUDANG SEMEN DAN ALAT - ALAT</v>
          </cell>
        </row>
        <row r="106">
          <cell r="D106" t="str">
            <v>TENAGA :</v>
          </cell>
        </row>
        <row r="107">
          <cell r="D107" t="str">
            <v>Tukang kayu</v>
          </cell>
          <cell r="F107">
            <v>2</v>
          </cell>
          <cell r="G107" t="str">
            <v>Oh</v>
          </cell>
          <cell r="H107">
            <v>33000</v>
          </cell>
          <cell r="I107">
            <v>66000</v>
          </cell>
        </row>
        <row r="108">
          <cell r="D108" t="str">
            <v xml:space="preserve">Kepala Tukang </v>
          </cell>
          <cell r="F108">
            <v>0.2</v>
          </cell>
          <cell r="G108" t="str">
            <v>Oh</v>
          </cell>
          <cell r="H108">
            <v>35750</v>
          </cell>
          <cell r="I108">
            <v>7150</v>
          </cell>
        </row>
        <row r="109">
          <cell r="D109" t="str">
            <v>Pekerja / Buruh tak terlatih</v>
          </cell>
          <cell r="F109">
            <v>1</v>
          </cell>
          <cell r="G109" t="str">
            <v>Oh</v>
          </cell>
          <cell r="H109">
            <v>24750</v>
          </cell>
          <cell r="I109">
            <v>24750</v>
          </cell>
        </row>
        <row r="110">
          <cell r="D110" t="str">
            <v>Mandor</v>
          </cell>
          <cell r="F110">
            <v>0.05</v>
          </cell>
          <cell r="G110" t="str">
            <v>Oh</v>
          </cell>
          <cell r="H110">
            <v>38500</v>
          </cell>
          <cell r="I110">
            <v>1925</v>
          </cell>
        </row>
        <row r="111">
          <cell r="D111" t="str">
            <v>BAHAN :</v>
          </cell>
        </row>
        <row r="112">
          <cell r="D112" t="str">
            <v>Dolken Kayu jati lokal dia 10cm -15 cm, pjg = 3 m</v>
          </cell>
          <cell r="F112">
            <v>1.7</v>
          </cell>
          <cell r="G112" t="str">
            <v>Btng</v>
          </cell>
          <cell r="H112">
            <v>140000</v>
          </cell>
          <cell r="J112">
            <v>238000</v>
          </cell>
        </row>
        <row r="113">
          <cell r="D113" t="str">
            <v>PC / Portland cement</v>
          </cell>
          <cell r="F113">
            <v>10.5</v>
          </cell>
          <cell r="G113" t="str">
            <v>Kg</v>
          </cell>
          <cell r="H113">
            <v>850</v>
          </cell>
          <cell r="J113">
            <v>8925</v>
          </cell>
        </row>
        <row r="114">
          <cell r="D114" t="str">
            <v xml:space="preserve">Pasir pasang / beton </v>
          </cell>
          <cell r="F114">
            <v>0.03</v>
          </cell>
          <cell r="G114" t="str">
            <v>M3</v>
          </cell>
          <cell r="H114">
            <v>120000</v>
          </cell>
          <cell r="J114">
            <v>3600</v>
          </cell>
        </row>
        <row r="115">
          <cell r="D115" t="str">
            <v>Batu pecah 2-3 cm</v>
          </cell>
          <cell r="F115">
            <v>0.05</v>
          </cell>
          <cell r="G115" t="str">
            <v>M3</v>
          </cell>
          <cell r="H115">
            <v>165000</v>
          </cell>
          <cell r="J115">
            <v>8250</v>
          </cell>
        </row>
        <row r="116">
          <cell r="D116" t="str">
            <v xml:space="preserve">Seng Gelombang Bjls 20 uk. 180 x 90 x 0,02 cm </v>
          </cell>
          <cell r="F116">
            <v>1.5</v>
          </cell>
          <cell r="G116" t="str">
            <v>Lbr</v>
          </cell>
          <cell r="H116">
            <v>40000</v>
          </cell>
          <cell r="J116">
            <v>60000</v>
          </cell>
        </row>
        <row r="117">
          <cell r="D117" t="str">
            <v>Balok Kayu Tahun ( Mauni/ Akasia )</v>
          </cell>
          <cell r="F117">
            <v>0.21</v>
          </cell>
          <cell r="G117" t="str">
            <v>M3</v>
          </cell>
          <cell r="H117">
            <v>2700000</v>
          </cell>
          <cell r="J117">
            <v>567000</v>
          </cell>
        </row>
        <row r="118">
          <cell r="D118" t="str">
            <v>Paku  biasa</v>
          </cell>
          <cell r="F118">
            <v>0.3</v>
          </cell>
          <cell r="G118" t="str">
            <v>Kg</v>
          </cell>
          <cell r="H118">
            <v>12000</v>
          </cell>
          <cell r="J118">
            <v>3600</v>
          </cell>
        </row>
        <row r="119">
          <cell r="A119">
            <v>6</v>
          </cell>
          <cell r="I119">
            <v>99825</v>
          </cell>
          <cell r="J119">
            <v>889375</v>
          </cell>
          <cell r="K119">
            <v>989200</v>
          </cell>
        </row>
        <row r="120">
          <cell r="B120">
            <v>7</v>
          </cell>
          <cell r="D120" t="str">
            <v xml:space="preserve">1  M 2  PEMBUATAN  RUMAH JAGA /KOSTRUKSI KAYU </v>
          </cell>
        </row>
        <row r="121">
          <cell r="D121" t="str">
            <v>TENAGA :</v>
          </cell>
        </row>
        <row r="122">
          <cell r="D122" t="str">
            <v>Tukang kayu</v>
          </cell>
          <cell r="F122">
            <v>1.5</v>
          </cell>
          <cell r="G122" t="str">
            <v>Oh</v>
          </cell>
          <cell r="H122">
            <v>33000</v>
          </cell>
          <cell r="I122">
            <v>49500</v>
          </cell>
        </row>
        <row r="123">
          <cell r="D123" t="str">
            <v xml:space="preserve">Kepala Tukang </v>
          </cell>
          <cell r="F123">
            <v>0.15</v>
          </cell>
          <cell r="G123" t="str">
            <v>Oh</v>
          </cell>
          <cell r="H123">
            <v>35750</v>
          </cell>
          <cell r="I123">
            <v>5362.5</v>
          </cell>
        </row>
        <row r="124">
          <cell r="D124" t="str">
            <v>Pekerja / Buruh tak terlatih</v>
          </cell>
          <cell r="F124">
            <v>1</v>
          </cell>
          <cell r="G124" t="str">
            <v>Oh</v>
          </cell>
          <cell r="H124">
            <v>24750</v>
          </cell>
          <cell r="I124">
            <v>24750</v>
          </cell>
        </row>
        <row r="125">
          <cell r="D125" t="str">
            <v>Mandor</v>
          </cell>
          <cell r="F125">
            <v>0.05</v>
          </cell>
          <cell r="G125" t="str">
            <v>Oh</v>
          </cell>
          <cell r="H125">
            <v>38500</v>
          </cell>
          <cell r="I125">
            <v>1925</v>
          </cell>
        </row>
        <row r="127">
          <cell r="D127" t="str">
            <v>BAHAN :</v>
          </cell>
        </row>
        <row r="128">
          <cell r="D128" t="str">
            <v>Dolken Kayu jati lokal dia 10cm -15 cm, pjg = 3 m</v>
          </cell>
          <cell r="F128">
            <v>3</v>
          </cell>
          <cell r="G128" t="str">
            <v>Btng</v>
          </cell>
          <cell r="H128">
            <v>140000</v>
          </cell>
          <cell r="J128">
            <v>420000</v>
          </cell>
        </row>
        <row r="129">
          <cell r="D129" t="str">
            <v xml:space="preserve">Seng Gelombang Bjls 20 uk. 180 x 90 x 0,02 cm </v>
          </cell>
          <cell r="F129">
            <v>1.5</v>
          </cell>
          <cell r="G129" t="str">
            <v>Lbr</v>
          </cell>
          <cell r="H129">
            <v>40000</v>
          </cell>
          <cell r="J129">
            <v>60000</v>
          </cell>
        </row>
        <row r="130">
          <cell r="D130" t="str">
            <v>Balok Kayu Tahun ( Mauni/ Akasia )</v>
          </cell>
          <cell r="F130">
            <v>0.27600000000000002</v>
          </cell>
          <cell r="G130" t="str">
            <v>M3</v>
          </cell>
          <cell r="H130">
            <v>2700000</v>
          </cell>
          <cell r="J130">
            <v>745200.00000000012</v>
          </cell>
        </row>
        <row r="131">
          <cell r="D131" t="str">
            <v>Paku  biasa</v>
          </cell>
          <cell r="F131">
            <v>0.7</v>
          </cell>
          <cell r="G131" t="str">
            <v>Kg</v>
          </cell>
          <cell r="H131">
            <v>12000</v>
          </cell>
          <cell r="J131">
            <v>8400</v>
          </cell>
        </row>
        <row r="132">
          <cell r="A132">
            <v>7</v>
          </cell>
          <cell r="I132">
            <v>81537.5</v>
          </cell>
          <cell r="J132">
            <v>1233600</v>
          </cell>
          <cell r="K132">
            <v>1315138</v>
          </cell>
        </row>
        <row r="133">
          <cell r="B133">
            <v>8</v>
          </cell>
          <cell r="D133" t="str">
            <v xml:space="preserve">1  M 2  PEMBERSIHAN LAPANGAN DAN PERATAAN </v>
          </cell>
        </row>
        <row r="134">
          <cell r="D134" t="str">
            <v>TENAGA :</v>
          </cell>
        </row>
        <row r="135">
          <cell r="D135" t="str">
            <v>Pekerja / Buruh tak terlatih</v>
          </cell>
          <cell r="F135">
            <v>0.1</v>
          </cell>
          <cell r="G135" t="str">
            <v>Oh</v>
          </cell>
          <cell r="H135">
            <v>24750</v>
          </cell>
          <cell r="I135">
            <v>2475</v>
          </cell>
        </row>
        <row r="136">
          <cell r="D136" t="str">
            <v>Mandor</v>
          </cell>
          <cell r="F136">
            <v>0.05</v>
          </cell>
          <cell r="G136" t="str">
            <v>Oh</v>
          </cell>
          <cell r="H136">
            <v>38500</v>
          </cell>
          <cell r="I136">
            <v>1925</v>
          </cell>
        </row>
        <row r="137">
          <cell r="A137">
            <v>8</v>
          </cell>
          <cell r="I137">
            <v>4400</v>
          </cell>
          <cell r="K137">
            <v>4400</v>
          </cell>
        </row>
        <row r="138">
          <cell r="B138">
            <v>9</v>
          </cell>
          <cell r="D138" t="str">
            <v xml:space="preserve">1 M2 PEMBUATAN  BEDENG PEKERJA / BURUH </v>
          </cell>
        </row>
        <row r="139">
          <cell r="D139" t="str">
            <v>TENAGA :</v>
          </cell>
        </row>
        <row r="140">
          <cell r="D140" t="str">
            <v>Tukang kayu</v>
          </cell>
          <cell r="F140">
            <v>2</v>
          </cell>
          <cell r="G140" t="str">
            <v>Oh</v>
          </cell>
          <cell r="H140">
            <v>33000</v>
          </cell>
          <cell r="I140">
            <v>66000</v>
          </cell>
        </row>
        <row r="141">
          <cell r="D141" t="str">
            <v xml:space="preserve">Kepala Tukang </v>
          </cell>
          <cell r="F141">
            <v>0.2</v>
          </cell>
          <cell r="G141" t="str">
            <v>Oh</v>
          </cell>
          <cell r="H141">
            <v>35750</v>
          </cell>
          <cell r="I141">
            <v>7150</v>
          </cell>
        </row>
        <row r="142">
          <cell r="D142" t="str">
            <v>Pekerja / Buruh tak terlatih</v>
          </cell>
          <cell r="F142">
            <v>1</v>
          </cell>
          <cell r="G142" t="str">
            <v>Oh</v>
          </cell>
          <cell r="H142">
            <v>24750</v>
          </cell>
          <cell r="I142">
            <v>24750</v>
          </cell>
        </row>
        <row r="143">
          <cell r="D143" t="str">
            <v>Mandor</v>
          </cell>
          <cell r="F143">
            <v>0.05</v>
          </cell>
          <cell r="G143" t="str">
            <v>Oh</v>
          </cell>
          <cell r="H143">
            <v>38500</v>
          </cell>
          <cell r="I143">
            <v>1925</v>
          </cell>
        </row>
        <row r="144">
          <cell r="D144" t="str">
            <v>BAHAN :</v>
          </cell>
        </row>
        <row r="145">
          <cell r="D145" t="str">
            <v>Dolken Kayu jati lokal dia 10cm -15 cm, pjg = 3 m</v>
          </cell>
          <cell r="F145">
            <v>1.25</v>
          </cell>
          <cell r="G145" t="str">
            <v>Btng</v>
          </cell>
          <cell r="H145">
            <v>140000</v>
          </cell>
          <cell r="J145">
            <v>175000</v>
          </cell>
        </row>
        <row r="146">
          <cell r="D146" t="str">
            <v>PC / Portland cement</v>
          </cell>
          <cell r="F146">
            <v>18</v>
          </cell>
          <cell r="G146" t="str">
            <v>Kg</v>
          </cell>
          <cell r="H146">
            <v>850</v>
          </cell>
          <cell r="J146">
            <v>15300</v>
          </cell>
        </row>
        <row r="147">
          <cell r="D147" t="str">
            <v xml:space="preserve">Pasir pasang / beton </v>
          </cell>
          <cell r="F147">
            <v>0.03</v>
          </cell>
          <cell r="G147" t="str">
            <v>M3</v>
          </cell>
          <cell r="H147">
            <v>120000</v>
          </cell>
          <cell r="J147">
            <v>3600</v>
          </cell>
        </row>
        <row r="148">
          <cell r="D148" t="str">
            <v>Batu pecah 2-3 cm</v>
          </cell>
          <cell r="F148">
            <v>0.05</v>
          </cell>
          <cell r="G148" t="str">
            <v>M3</v>
          </cell>
          <cell r="H148">
            <v>165000</v>
          </cell>
          <cell r="J148">
            <v>8250</v>
          </cell>
        </row>
        <row r="149">
          <cell r="D149" t="str">
            <v xml:space="preserve">Seng Gelombang Bjls 20 uk. 180 x 90 x 0,02 cm </v>
          </cell>
          <cell r="F149">
            <v>1.5</v>
          </cell>
          <cell r="G149" t="str">
            <v>Lbr</v>
          </cell>
          <cell r="H149">
            <v>40000</v>
          </cell>
          <cell r="J149">
            <v>60000</v>
          </cell>
        </row>
        <row r="150">
          <cell r="D150" t="str">
            <v>Balok Kayu Tahun ( Mauni/ Akasia )</v>
          </cell>
          <cell r="F150">
            <v>0.186</v>
          </cell>
          <cell r="G150" t="str">
            <v>M3</v>
          </cell>
          <cell r="H150">
            <v>2700000</v>
          </cell>
          <cell r="J150">
            <v>502200</v>
          </cell>
        </row>
        <row r="151">
          <cell r="D151" t="str">
            <v>Tripleks tebal  4 mm ( 1.22 x 2.44 ) m</v>
          </cell>
          <cell r="F151">
            <v>1.35</v>
          </cell>
          <cell r="G151" t="str">
            <v>Lb</v>
          </cell>
          <cell r="H151">
            <v>69000</v>
          </cell>
          <cell r="J151">
            <v>93150</v>
          </cell>
        </row>
        <row r="152">
          <cell r="D152" t="str">
            <v>Paku  biasa</v>
          </cell>
          <cell r="F152">
            <v>0.3</v>
          </cell>
          <cell r="G152" t="str">
            <v>Kg</v>
          </cell>
          <cell r="H152">
            <v>12000</v>
          </cell>
          <cell r="J152">
            <v>3600</v>
          </cell>
        </row>
        <row r="153">
          <cell r="A153">
            <v>9</v>
          </cell>
          <cell r="F153">
            <v>9</v>
          </cell>
          <cell r="I153">
            <v>99825</v>
          </cell>
          <cell r="J153">
            <v>861100</v>
          </cell>
          <cell r="K153">
            <v>960925</v>
          </cell>
        </row>
        <row r="155">
          <cell r="B155">
            <v>10</v>
          </cell>
          <cell r="D155" t="str">
            <v>1 M2 PEMBUATAN  BAK ADUKAN ( 40 X 50 X 20 ) CM</v>
          </cell>
        </row>
        <row r="156">
          <cell r="D156" t="str">
            <v>TENAGA :</v>
          </cell>
        </row>
        <row r="157">
          <cell r="D157" t="str">
            <v>Tukang kayu</v>
          </cell>
          <cell r="F157">
            <v>0.3</v>
          </cell>
          <cell r="G157" t="str">
            <v>Oh</v>
          </cell>
          <cell r="H157">
            <v>33000</v>
          </cell>
          <cell r="I157">
            <v>9900</v>
          </cell>
        </row>
        <row r="158">
          <cell r="D158" t="str">
            <v>Mandor</v>
          </cell>
          <cell r="F158">
            <v>1.5E-3</v>
          </cell>
          <cell r="G158" t="str">
            <v>Oh</v>
          </cell>
          <cell r="H158">
            <v>38500</v>
          </cell>
          <cell r="I158">
            <v>57.75</v>
          </cell>
        </row>
        <row r="160">
          <cell r="D160" t="str">
            <v>BAHAN :</v>
          </cell>
        </row>
        <row r="161">
          <cell r="D161" t="str">
            <v>Kayu Tahun papan ( Mauni/akasia)</v>
          </cell>
          <cell r="F161">
            <v>3.5999999999999997E-2</v>
          </cell>
          <cell r="G161" t="str">
            <v>M3</v>
          </cell>
          <cell r="H161">
            <v>2700000</v>
          </cell>
          <cell r="J161">
            <v>97199.999999999985</v>
          </cell>
        </row>
        <row r="162">
          <cell r="D162" t="str">
            <v>Balok Kayu Tahun ( Mauni/ Akasia )</v>
          </cell>
          <cell r="F162">
            <v>1E-3</v>
          </cell>
          <cell r="G162" t="str">
            <v>M3</v>
          </cell>
          <cell r="H162">
            <v>2700000</v>
          </cell>
          <cell r="J162">
            <v>2700</v>
          </cell>
        </row>
        <row r="163">
          <cell r="D163" t="str">
            <v>Paku  biasa</v>
          </cell>
          <cell r="F163">
            <v>0.08</v>
          </cell>
          <cell r="G163" t="str">
            <v>Kg</v>
          </cell>
          <cell r="H163">
            <v>12000</v>
          </cell>
          <cell r="J163">
            <v>960</v>
          </cell>
        </row>
        <row r="164">
          <cell r="A164">
            <v>10</v>
          </cell>
          <cell r="I164">
            <v>9957.75</v>
          </cell>
          <cell r="J164">
            <v>100859.99999999999</v>
          </cell>
          <cell r="K164">
            <v>110818</v>
          </cell>
        </row>
        <row r="165">
          <cell r="B165">
            <v>11</v>
          </cell>
          <cell r="D165" t="str">
            <v>1 M2 PEMBUATAN  STEGER DARI  BAMBU, UKURAN  ( 40 X 50 X 20 ) CM</v>
          </cell>
        </row>
        <row r="166">
          <cell r="D166" t="str">
            <v>TENAGA :</v>
          </cell>
        </row>
        <row r="167">
          <cell r="D167" t="str">
            <v>Tukang kayu</v>
          </cell>
          <cell r="F167">
            <v>1.7000000000000001E-2</v>
          </cell>
          <cell r="G167" t="str">
            <v>Oh</v>
          </cell>
          <cell r="H167">
            <v>33000</v>
          </cell>
          <cell r="I167">
            <v>561</v>
          </cell>
        </row>
        <row r="168">
          <cell r="D168" t="str">
            <v xml:space="preserve">Kepala Tukang </v>
          </cell>
          <cell r="F168">
            <v>2E-3</v>
          </cell>
          <cell r="G168" t="str">
            <v>Oh</v>
          </cell>
          <cell r="H168">
            <v>35750</v>
          </cell>
          <cell r="I168">
            <v>71.5</v>
          </cell>
        </row>
        <row r="169">
          <cell r="D169" t="str">
            <v>Pekerja / Buruh tak terlatih</v>
          </cell>
          <cell r="F169">
            <v>0.25</v>
          </cell>
          <cell r="G169" t="str">
            <v>Oh</v>
          </cell>
          <cell r="H169">
            <v>24750</v>
          </cell>
          <cell r="I169">
            <v>6187.5</v>
          </cell>
        </row>
        <row r="170">
          <cell r="D170" t="str">
            <v>Mandor</v>
          </cell>
          <cell r="F170">
            <v>1.3000000000000001E-2</v>
          </cell>
          <cell r="G170" t="str">
            <v>Oh</v>
          </cell>
          <cell r="H170">
            <v>38500</v>
          </cell>
          <cell r="I170">
            <v>500.50000000000006</v>
          </cell>
        </row>
        <row r="172">
          <cell r="D172" t="str">
            <v>BAHAN :</v>
          </cell>
        </row>
        <row r="173">
          <cell r="D173" t="str">
            <v>Bambu dia 6 - 8 cm, panjang 6 m</v>
          </cell>
          <cell r="F173">
            <v>1</v>
          </cell>
          <cell r="G173" t="str">
            <v>Btg</v>
          </cell>
          <cell r="H173">
            <v>0</v>
          </cell>
          <cell r="J173">
            <v>0</v>
          </cell>
        </row>
        <row r="174">
          <cell r="D174" t="str">
            <v>Tali  ijuk</v>
          </cell>
          <cell r="F174">
            <v>0.16</v>
          </cell>
          <cell r="G174" t="str">
            <v>Kg</v>
          </cell>
          <cell r="H174">
            <v>7000</v>
          </cell>
          <cell r="J174">
            <v>1120</v>
          </cell>
        </row>
        <row r="175">
          <cell r="A175">
            <v>11</v>
          </cell>
          <cell r="I175">
            <v>7320.5</v>
          </cell>
          <cell r="J175">
            <v>1120</v>
          </cell>
          <cell r="K175">
            <v>8441</v>
          </cell>
        </row>
        <row r="176">
          <cell r="B176">
            <v>12</v>
          </cell>
          <cell r="D176" t="str">
            <v xml:space="preserve">1 M2 PEMBUATAN  JALAN SEMENTARA </v>
          </cell>
        </row>
        <row r="177">
          <cell r="D177" t="str">
            <v>TENAGA :</v>
          </cell>
        </row>
        <row r="178">
          <cell r="D178" t="str">
            <v>Pekerja / Buruh tak terlatih</v>
          </cell>
          <cell r="F178">
            <v>1</v>
          </cell>
          <cell r="G178" t="str">
            <v>Oh</v>
          </cell>
          <cell r="H178">
            <v>24750</v>
          </cell>
          <cell r="I178">
            <v>24750</v>
          </cell>
        </row>
        <row r="179">
          <cell r="D179" t="str">
            <v>Mandor</v>
          </cell>
          <cell r="F179">
            <v>0.05</v>
          </cell>
          <cell r="G179" t="str">
            <v>Oh</v>
          </cell>
          <cell r="H179">
            <v>38500</v>
          </cell>
          <cell r="I179">
            <v>1925</v>
          </cell>
        </row>
        <row r="181">
          <cell r="D181" t="str">
            <v>BAHAN :</v>
          </cell>
        </row>
        <row r="182">
          <cell r="D182" t="str">
            <v xml:space="preserve">Batu belah,Uk.10-15 Cm &amp; 15 - 20 cm </v>
          </cell>
          <cell r="F182">
            <v>0.15</v>
          </cell>
          <cell r="G182" t="str">
            <v>M3</v>
          </cell>
          <cell r="H182">
            <v>140000</v>
          </cell>
          <cell r="J182">
            <v>21000</v>
          </cell>
        </row>
        <row r="183">
          <cell r="D183" t="str">
            <v>Batu pecah 5-7 cm</v>
          </cell>
          <cell r="F183">
            <v>0.09</v>
          </cell>
          <cell r="G183" t="str">
            <v>M3</v>
          </cell>
          <cell r="H183">
            <v>145000</v>
          </cell>
          <cell r="J183">
            <v>13050</v>
          </cell>
        </row>
        <row r="184">
          <cell r="D184" t="str">
            <v>Pasir Urug</v>
          </cell>
          <cell r="F184">
            <v>0.01</v>
          </cell>
          <cell r="G184" t="str">
            <v>M3</v>
          </cell>
          <cell r="H184">
            <v>60000</v>
          </cell>
          <cell r="J184">
            <v>600</v>
          </cell>
        </row>
        <row r="185">
          <cell r="A185">
            <v>12</v>
          </cell>
          <cell r="I185">
            <v>26675</v>
          </cell>
          <cell r="J185">
            <v>34650</v>
          </cell>
          <cell r="K185">
            <v>61325</v>
          </cell>
        </row>
        <row r="186">
          <cell r="B186">
            <v>13</v>
          </cell>
          <cell r="D186" t="str">
            <v>1 M3 PEMBONGKARAN BETON BERTULANG</v>
          </cell>
        </row>
        <row r="187">
          <cell r="D187" t="str">
            <v>TENAGA :</v>
          </cell>
        </row>
        <row r="188">
          <cell r="D188" t="str">
            <v>Pekerja / Buruh tak terlatih</v>
          </cell>
          <cell r="F188">
            <v>6.6669999999999998</v>
          </cell>
          <cell r="G188" t="str">
            <v>Oh</v>
          </cell>
          <cell r="H188">
            <v>24750</v>
          </cell>
          <cell r="I188">
            <v>165008.25</v>
          </cell>
        </row>
        <row r="189">
          <cell r="D189" t="str">
            <v>Mandor</v>
          </cell>
          <cell r="F189">
            <v>0.33300000000000002</v>
          </cell>
          <cell r="G189" t="str">
            <v>Oh</v>
          </cell>
          <cell r="H189">
            <v>38500</v>
          </cell>
          <cell r="I189">
            <v>12820.5</v>
          </cell>
        </row>
        <row r="190">
          <cell r="A190">
            <v>13</v>
          </cell>
          <cell r="I190">
            <v>177828.75</v>
          </cell>
          <cell r="K190">
            <v>177829</v>
          </cell>
        </row>
        <row r="192">
          <cell r="B192">
            <v>14</v>
          </cell>
          <cell r="D192" t="str">
            <v>1 M3 PEMBONGKARAN DINDING TEMBOK BATA MERAH</v>
          </cell>
        </row>
        <row r="193">
          <cell r="D193" t="str">
            <v>TENAGA :</v>
          </cell>
        </row>
        <row r="194">
          <cell r="D194" t="str">
            <v>Pekerja / Buruh tak terlatih</v>
          </cell>
          <cell r="F194">
            <v>6.6669999999999998</v>
          </cell>
          <cell r="G194" t="str">
            <v>Oh</v>
          </cell>
          <cell r="H194">
            <v>24750</v>
          </cell>
          <cell r="I194">
            <v>165008.25</v>
          </cell>
        </row>
        <row r="195">
          <cell r="D195" t="str">
            <v>Mandor</v>
          </cell>
          <cell r="F195">
            <v>3.3000000000000002E-2</v>
          </cell>
          <cell r="G195" t="str">
            <v>Oh</v>
          </cell>
          <cell r="H195">
            <v>38500</v>
          </cell>
          <cell r="I195">
            <v>1270.5</v>
          </cell>
        </row>
        <row r="196">
          <cell r="A196">
            <v>14</v>
          </cell>
          <cell r="I196">
            <v>166278.75</v>
          </cell>
          <cell r="K196">
            <v>166279</v>
          </cell>
        </row>
        <row r="197">
          <cell r="B197" t="str">
            <v>II.</v>
          </cell>
          <cell r="D197" t="str">
            <v>PEKERJAAN  TANAH</v>
          </cell>
        </row>
        <row r="199">
          <cell r="B199">
            <v>1</v>
          </cell>
          <cell r="D199" t="str">
            <v xml:space="preserve">1 M3  GALIAN TANAH BIASA SEDALAM 1  M </v>
          </cell>
        </row>
        <row r="200">
          <cell r="D200" t="str">
            <v>TENAGA :</v>
          </cell>
        </row>
        <row r="201">
          <cell r="D201" t="str">
            <v>Pekerja / Buruh tak terlatih</v>
          </cell>
          <cell r="F201">
            <v>0.4</v>
          </cell>
          <cell r="G201" t="str">
            <v>Oh</v>
          </cell>
          <cell r="H201">
            <v>24750</v>
          </cell>
          <cell r="I201">
            <v>9900</v>
          </cell>
        </row>
        <row r="202">
          <cell r="D202" t="str">
            <v>Mandor</v>
          </cell>
          <cell r="F202">
            <v>0.04</v>
          </cell>
          <cell r="G202" t="str">
            <v>Oh</v>
          </cell>
          <cell r="H202">
            <v>38500</v>
          </cell>
          <cell r="I202">
            <v>1540</v>
          </cell>
        </row>
        <row r="203">
          <cell r="A203">
            <v>15</v>
          </cell>
          <cell r="I203">
            <v>11440</v>
          </cell>
          <cell r="K203">
            <v>11440</v>
          </cell>
        </row>
        <row r="205">
          <cell r="B205">
            <v>2</v>
          </cell>
          <cell r="D205" t="str">
            <v xml:space="preserve">1 M3  GALIAN TANAH BIASA SEDALAM 2  M </v>
          </cell>
        </row>
        <row r="206">
          <cell r="D206" t="str">
            <v>TENAGA :</v>
          </cell>
        </row>
        <row r="207">
          <cell r="D207" t="str">
            <v>Pekerja / Buruh tak terlatih</v>
          </cell>
          <cell r="F207">
            <v>0.52600000000000002</v>
          </cell>
          <cell r="G207" t="str">
            <v>Oh</v>
          </cell>
          <cell r="H207">
            <v>24750</v>
          </cell>
          <cell r="I207">
            <v>13018.5</v>
          </cell>
        </row>
        <row r="208">
          <cell r="D208" t="str">
            <v>Mandor</v>
          </cell>
          <cell r="F208">
            <v>5.2000000000000005E-2</v>
          </cell>
          <cell r="G208" t="str">
            <v>Oh</v>
          </cell>
          <cell r="H208">
            <v>38500</v>
          </cell>
          <cell r="I208">
            <v>2002.0000000000002</v>
          </cell>
        </row>
        <row r="209">
          <cell r="A209">
            <v>16</v>
          </cell>
          <cell r="I209">
            <v>15020.5</v>
          </cell>
          <cell r="K209">
            <v>15021</v>
          </cell>
        </row>
        <row r="211">
          <cell r="B211">
            <v>3</v>
          </cell>
          <cell r="D211" t="str">
            <v xml:space="preserve">1 M3  GALIAN TANAH BIASA SEDALAM  3  M </v>
          </cell>
        </row>
        <row r="212">
          <cell r="D212" t="str">
            <v>TENAGA :</v>
          </cell>
        </row>
        <row r="213">
          <cell r="D213" t="str">
            <v>Pekerja / Buruh tak terlatih</v>
          </cell>
          <cell r="F213">
            <v>0.73499999999999999</v>
          </cell>
          <cell r="G213" t="str">
            <v>Oh</v>
          </cell>
          <cell r="H213">
            <v>24750</v>
          </cell>
          <cell r="I213">
            <v>18191.25</v>
          </cell>
        </row>
        <row r="214">
          <cell r="D214" t="str">
            <v>Mandor</v>
          </cell>
          <cell r="F214">
            <v>7.2999999999999995E-2</v>
          </cell>
          <cell r="G214" t="str">
            <v>Oh</v>
          </cell>
          <cell r="H214">
            <v>38500</v>
          </cell>
          <cell r="I214">
            <v>2810.5</v>
          </cell>
        </row>
        <row r="215">
          <cell r="A215">
            <v>17</v>
          </cell>
          <cell r="I215">
            <v>21001.75</v>
          </cell>
          <cell r="K215">
            <v>21002</v>
          </cell>
        </row>
        <row r="217">
          <cell r="B217">
            <v>4</v>
          </cell>
          <cell r="D217" t="str">
            <v xml:space="preserve">1 M3  GALIAN TANAH KERAS SEDALAM 1  M </v>
          </cell>
        </row>
        <row r="218">
          <cell r="D218" t="str">
            <v>TENAGA :</v>
          </cell>
        </row>
        <row r="219">
          <cell r="D219" t="str">
            <v>Pekerja / Buruh tak terlatih</v>
          </cell>
          <cell r="F219">
            <v>0.625</v>
          </cell>
          <cell r="G219" t="str">
            <v>Oh</v>
          </cell>
          <cell r="H219">
            <v>24750</v>
          </cell>
          <cell r="I219">
            <v>15468.75</v>
          </cell>
        </row>
        <row r="220">
          <cell r="D220" t="str">
            <v>Mandor</v>
          </cell>
          <cell r="F220">
            <v>6.2E-2</v>
          </cell>
          <cell r="G220" t="str">
            <v>Oh</v>
          </cell>
          <cell r="H220">
            <v>38500</v>
          </cell>
          <cell r="I220">
            <v>2387</v>
          </cell>
        </row>
        <row r="221">
          <cell r="A221">
            <v>18</v>
          </cell>
          <cell r="I221">
            <v>17855.75</v>
          </cell>
          <cell r="K221">
            <v>17856</v>
          </cell>
        </row>
        <row r="223">
          <cell r="B223">
            <v>5</v>
          </cell>
          <cell r="D223" t="str">
            <v xml:space="preserve">1 M3  GALIAN TANAH CADAS SEDALAM 1  M </v>
          </cell>
        </row>
        <row r="224">
          <cell r="D224" t="str">
            <v>TENAGA :</v>
          </cell>
        </row>
        <row r="225">
          <cell r="D225" t="str">
            <v>Pekerja / Buruh tak terlatih</v>
          </cell>
          <cell r="F225">
            <v>1.25</v>
          </cell>
          <cell r="G225" t="str">
            <v>Oh</v>
          </cell>
          <cell r="H225">
            <v>24750</v>
          </cell>
          <cell r="I225">
            <v>30937.5</v>
          </cell>
        </row>
        <row r="226">
          <cell r="D226" t="str">
            <v>Mandor</v>
          </cell>
          <cell r="F226">
            <v>0.125</v>
          </cell>
          <cell r="G226" t="str">
            <v>Oh</v>
          </cell>
          <cell r="H226">
            <v>38500</v>
          </cell>
          <cell r="I226">
            <v>4812.5</v>
          </cell>
        </row>
        <row r="227">
          <cell r="A227">
            <v>19</v>
          </cell>
          <cell r="I227">
            <v>35750</v>
          </cell>
          <cell r="K227">
            <v>35750</v>
          </cell>
        </row>
        <row r="228">
          <cell r="B228">
            <v>6</v>
          </cell>
          <cell r="D228" t="str">
            <v xml:space="preserve">1 M3  GALIAN TANAH LUMPUR SEDALAM 1  M </v>
          </cell>
        </row>
        <row r="229">
          <cell r="D229" t="str">
            <v>TENAGA :</v>
          </cell>
        </row>
        <row r="230">
          <cell r="D230" t="str">
            <v>Pekerja / Buruh tak terlatih</v>
          </cell>
          <cell r="F230">
            <v>0.82300000000000006</v>
          </cell>
          <cell r="G230" t="str">
            <v>Oh</v>
          </cell>
          <cell r="H230">
            <v>24750</v>
          </cell>
          <cell r="I230">
            <v>20369.25</v>
          </cell>
        </row>
        <row r="231">
          <cell r="D231" t="str">
            <v>Mandor</v>
          </cell>
          <cell r="F231">
            <v>8.3000000000000004E-2</v>
          </cell>
          <cell r="G231" t="str">
            <v>Oh</v>
          </cell>
          <cell r="H231">
            <v>38500</v>
          </cell>
          <cell r="I231">
            <v>3195.5</v>
          </cell>
        </row>
        <row r="232">
          <cell r="A232">
            <v>20</v>
          </cell>
          <cell r="I232">
            <v>23564.75</v>
          </cell>
          <cell r="K232">
            <v>23565</v>
          </cell>
        </row>
        <row r="234">
          <cell r="B234">
            <v>7</v>
          </cell>
          <cell r="D234" t="str">
            <v xml:space="preserve">1 M2 PEKERJAAN STRIPING TANAH L SETINGGI  1  M </v>
          </cell>
        </row>
        <row r="235">
          <cell r="D235" t="str">
            <v>TENAGA :</v>
          </cell>
        </row>
        <row r="236">
          <cell r="D236" t="str">
            <v>Pekerja / Buruh tak terlatih</v>
          </cell>
          <cell r="F236">
            <v>0.05</v>
          </cell>
          <cell r="G236" t="str">
            <v>Oh</v>
          </cell>
          <cell r="H236">
            <v>24750</v>
          </cell>
          <cell r="I236">
            <v>1237.5</v>
          </cell>
        </row>
        <row r="237">
          <cell r="D237" t="str">
            <v>Mandor</v>
          </cell>
          <cell r="F237">
            <v>5.0000000000000001E-3</v>
          </cell>
          <cell r="G237" t="str">
            <v>Oh</v>
          </cell>
          <cell r="H237">
            <v>38500</v>
          </cell>
          <cell r="I237">
            <v>192.5</v>
          </cell>
        </row>
        <row r="238">
          <cell r="A238">
            <v>21</v>
          </cell>
          <cell r="I238">
            <v>1430</v>
          </cell>
          <cell r="K238">
            <v>1430</v>
          </cell>
        </row>
        <row r="240">
          <cell r="B240">
            <v>8</v>
          </cell>
          <cell r="D240" t="str">
            <v xml:space="preserve">1 M3  PEMBUANGAN TANAH SEJAUH 150  M </v>
          </cell>
        </row>
        <row r="241">
          <cell r="D241" t="str">
            <v>TENAGA :</v>
          </cell>
        </row>
        <row r="242">
          <cell r="D242" t="str">
            <v>Pekerja / Buruh tak terlatih</v>
          </cell>
          <cell r="F242">
            <v>0.51600000000000001</v>
          </cell>
          <cell r="G242" t="str">
            <v>Oh</v>
          </cell>
          <cell r="H242">
            <v>24750</v>
          </cell>
          <cell r="I242">
            <v>12771</v>
          </cell>
        </row>
        <row r="243">
          <cell r="D243" t="str">
            <v>Mandor</v>
          </cell>
          <cell r="F243">
            <v>0.05</v>
          </cell>
          <cell r="G243" t="str">
            <v>Oh</v>
          </cell>
          <cell r="H243">
            <v>38500</v>
          </cell>
          <cell r="I243">
            <v>1925</v>
          </cell>
        </row>
        <row r="244">
          <cell r="A244">
            <v>22</v>
          </cell>
          <cell r="I244">
            <v>14696</v>
          </cell>
          <cell r="K244">
            <v>14696</v>
          </cell>
        </row>
        <row r="246">
          <cell r="B246">
            <v>9</v>
          </cell>
          <cell r="D246" t="str">
            <v xml:space="preserve">1 M3  URUGAN KEMBALI </v>
          </cell>
        </row>
        <row r="247">
          <cell r="D247" t="str">
            <v>TENAGA :</v>
          </cell>
        </row>
        <row r="248">
          <cell r="D248" t="str">
            <v>Pekerja / Buruh tak terlatih</v>
          </cell>
          <cell r="F248">
            <v>0.192</v>
          </cell>
          <cell r="G248" t="str">
            <v>Oh</v>
          </cell>
          <cell r="H248">
            <v>24750</v>
          </cell>
          <cell r="I248">
            <v>4752</v>
          </cell>
        </row>
        <row r="249">
          <cell r="D249" t="str">
            <v>Mandor</v>
          </cell>
          <cell r="F249">
            <v>1.9E-2</v>
          </cell>
          <cell r="G249" t="str">
            <v>Oh</v>
          </cell>
          <cell r="H249">
            <v>38500</v>
          </cell>
          <cell r="I249">
            <v>731.5</v>
          </cell>
        </row>
        <row r="250">
          <cell r="A250">
            <v>23</v>
          </cell>
          <cell r="I250">
            <v>5483.5</v>
          </cell>
          <cell r="K250">
            <v>5484</v>
          </cell>
        </row>
        <row r="252">
          <cell r="B252">
            <v>10</v>
          </cell>
          <cell r="D252" t="str">
            <v xml:space="preserve">1 M3  PEMADATAN TANAH  </v>
          </cell>
        </row>
        <row r="253">
          <cell r="D253" t="str">
            <v>TENAGA :</v>
          </cell>
        </row>
        <row r="254">
          <cell r="D254" t="str">
            <v>Pekerja / Buruh tak terlatih</v>
          </cell>
          <cell r="F254">
            <v>0.5</v>
          </cell>
          <cell r="G254" t="str">
            <v>Oh</v>
          </cell>
          <cell r="H254">
            <v>24750</v>
          </cell>
          <cell r="I254">
            <v>12375</v>
          </cell>
        </row>
        <row r="255">
          <cell r="D255" t="str">
            <v>Mandor</v>
          </cell>
          <cell r="F255">
            <v>0.05</v>
          </cell>
          <cell r="G255" t="str">
            <v>Oh</v>
          </cell>
          <cell r="H255">
            <v>38500</v>
          </cell>
          <cell r="I255">
            <v>1925</v>
          </cell>
        </row>
        <row r="256">
          <cell r="A256">
            <v>24</v>
          </cell>
          <cell r="I256">
            <v>14300</v>
          </cell>
          <cell r="K256">
            <v>14300</v>
          </cell>
        </row>
        <row r="257">
          <cell r="B257">
            <v>11</v>
          </cell>
          <cell r="D257" t="str">
            <v>1 M3 URUGAN  TANAH  DENGAN  PEMADATAN</v>
          </cell>
        </row>
        <row r="258">
          <cell r="D258" t="str">
            <v>TENAGA :</v>
          </cell>
        </row>
        <row r="259">
          <cell r="D259" t="str">
            <v>Pekerja / Buruh tak terlatih</v>
          </cell>
          <cell r="F259">
            <v>0.25</v>
          </cell>
          <cell r="G259" t="str">
            <v>Oh</v>
          </cell>
          <cell r="H259">
            <v>24750</v>
          </cell>
          <cell r="I259">
            <v>6187.5</v>
          </cell>
        </row>
        <row r="260">
          <cell r="D260" t="str">
            <v>Mandor</v>
          </cell>
          <cell r="F260">
            <v>0.01</v>
          </cell>
          <cell r="G260" t="str">
            <v>Oh</v>
          </cell>
          <cell r="H260">
            <v>38500</v>
          </cell>
          <cell r="I260">
            <v>385</v>
          </cell>
        </row>
        <row r="262">
          <cell r="D262" t="str">
            <v>BAHAN :</v>
          </cell>
        </row>
        <row r="263">
          <cell r="D263" t="str">
            <v>Tanah urug</v>
          </cell>
          <cell r="F263">
            <v>1.2</v>
          </cell>
          <cell r="G263" t="str">
            <v>M3</v>
          </cell>
          <cell r="H263">
            <v>49500</v>
          </cell>
          <cell r="J263">
            <v>59400</v>
          </cell>
        </row>
        <row r="264">
          <cell r="A264">
            <v>25</v>
          </cell>
          <cell r="I264">
            <v>6572.5</v>
          </cell>
          <cell r="J264">
            <v>59400</v>
          </cell>
          <cell r="K264">
            <v>65973</v>
          </cell>
        </row>
        <row r="265">
          <cell r="B265">
            <v>12</v>
          </cell>
          <cell r="D265" t="str">
            <v>1 M3  URUGAN  PASIR</v>
          </cell>
        </row>
        <row r="266">
          <cell r="D266" t="str">
            <v>TENAGA :</v>
          </cell>
        </row>
        <row r="267">
          <cell r="D267" t="str">
            <v>Pekerja / Buruh tak terlatih</v>
          </cell>
          <cell r="F267">
            <v>0.3</v>
          </cell>
          <cell r="G267" t="str">
            <v>Oh</v>
          </cell>
          <cell r="H267">
            <v>24750</v>
          </cell>
          <cell r="I267">
            <v>7425</v>
          </cell>
        </row>
        <row r="268">
          <cell r="D268" t="str">
            <v>Mandor</v>
          </cell>
          <cell r="F268">
            <v>0.01</v>
          </cell>
          <cell r="G268" t="str">
            <v>Oh</v>
          </cell>
          <cell r="H268">
            <v>38500</v>
          </cell>
          <cell r="I268">
            <v>385</v>
          </cell>
        </row>
        <row r="270">
          <cell r="D270" t="str">
            <v>BAHAN :</v>
          </cell>
        </row>
        <row r="271">
          <cell r="D271" t="str">
            <v>Pasir Urug</v>
          </cell>
          <cell r="F271">
            <v>1.2</v>
          </cell>
          <cell r="G271" t="str">
            <v>M3</v>
          </cell>
          <cell r="H271">
            <v>60000</v>
          </cell>
          <cell r="J271">
            <v>72000</v>
          </cell>
        </row>
        <row r="272">
          <cell r="A272">
            <v>26</v>
          </cell>
          <cell r="I272">
            <v>7810</v>
          </cell>
          <cell r="J272">
            <v>72000</v>
          </cell>
          <cell r="K272">
            <v>79810</v>
          </cell>
        </row>
        <row r="274">
          <cell r="B274">
            <v>13</v>
          </cell>
          <cell r="D274" t="str">
            <v xml:space="preserve">1 M3  URUGAN  SIRTU </v>
          </cell>
        </row>
        <row r="275">
          <cell r="D275" t="str">
            <v>TENAGA :</v>
          </cell>
        </row>
        <row r="276">
          <cell r="D276" t="str">
            <v>Pekerja / Buruh tak terlatih</v>
          </cell>
          <cell r="F276">
            <v>0.25</v>
          </cell>
          <cell r="G276" t="str">
            <v>Oh</v>
          </cell>
          <cell r="H276">
            <v>24750</v>
          </cell>
          <cell r="I276">
            <v>6187.5</v>
          </cell>
        </row>
        <row r="277">
          <cell r="D277" t="str">
            <v>Mandor</v>
          </cell>
          <cell r="F277">
            <v>2.5000000000000001E-2</v>
          </cell>
          <cell r="G277" t="str">
            <v>Oh</v>
          </cell>
          <cell r="H277">
            <v>38500</v>
          </cell>
          <cell r="I277">
            <v>962.5</v>
          </cell>
        </row>
        <row r="279">
          <cell r="D279" t="str">
            <v>BAHAN :</v>
          </cell>
        </row>
        <row r="280">
          <cell r="D280" t="str">
            <v>Sirtu Urug</v>
          </cell>
          <cell r="F280">
            <v>1.2</v>
          </cell>
          <cell r="G280" t="str">
            <v>M3</v>
          </cell>
          <cell r="H280">
            <v>95000</v>
          </cell>
          <cell r="J280">
            <v>114000</v>
          </cell>
        </row>
        <row r="281">
          <cell r="A281">
            <v>27</v>
          </cell>
          <cell r="I281">
            <v>7150</v>
          </cell>
          <cell r="J281">
            <v>114000</v>
          </cell>
          <cell r="K281">
            <v>121150</v>
          </cell>
        </row>
        <row r="283">
          <cell r="B283">
            <v>14</v>
          </cell>
          <cell r="D283" t="str">
            <v xml:space="preserve">1 M3  LAPISAN PUDEL CAMP. 1Kp:3Psr:7 TL </v>
          </cell>
        </row>
        <row r="284">
          <cell r="D284" t="str">
            <v>TENAGA :</v>
          </cell>
        </row>
        <row r="285">
          <cell r="D285" t="str">
            <v>Tukang batu</v>
          </cell>
          <cell r="F285">
            <v>0.41600000000000004</v>
          </cell>
          <cell r="G285" t="str">
            <v>Oh</v>
          </cell>
          <cell r="H285">
            <v>33000</v>
          </cell>
          <cell r="I285">
            <v>13728.000000000002</v>
          </cell>
        </row>
        <row r="286">
          <cell r="D286" t="str">
            <v xml:space="preserve">Kepala Tukang </v>
          </cell>
          <cell r="F286">
            <v>0.04</v>
          </cell>
          <cell r="G286" t="str">
            <v>Oh</v>
          </cell>
          <cell r="H286">
            <v>35750</v>
          </cell>
          <cell r="I286">
            <v>1430</v>
          </cell>
        </row>
        <row r="287">
          <cell r="D287" t="str">
            <v>Pekerja / Buruh tak terlatih</v>
          </cell>
          <cell r="F287">
            <v>0.83299999999999996</v>
          </cell>
          <cell r="G287" t="str">
            <v>Oh</v>
          </cell>
          <cell r="H287">
            <v>24750</v>
          </cell>
          <cell r="I287">
            <v>20616.75</v>
          </cell>
        </row>
        <row r="288">
          <cell r="D288" t="str">
            <v>Mandor</v>
          </cell>
          <cell r="F288">
            <v>8.3000000000000004E-2</v>
          </cell>
          <cell r="G288" t="str">
            <v>Oh</v>
          </cell>
          <cell r="H288">
            <v>38500</v>
          </cell>
          <cell r="I288">
            <v>3195.5</v>
          </cell>
        </row>
        <row r="290">
          <cell r="D290" t="str">
            <v>BAHAN :</v>
          </cell>
        </row>
        <row r="291">
          <cell r="D291" t="str">
            <v>Pasir Urug</v>
          </cell>
          <cell r="F291">
            <v>0.33</v>
          </cell>
          <cell r="G291" t="str">
            <v>M3</v>
          </cell>
          <cell r="H291">
            <v>60000</v>
          </cell>
          <cell r="J291">
            <v>19800</v>
          </cell>
        </row>
        <row r="292">
          <cell r="D292" t="str">
            <v>Kapur Batu</v>
          </cell>
          <cell r="F292">
            <v>0.109</v>
          </cell>
          <cell r="G292" t="str">
            <v>M3</v>
          </cell>
          <cell r="H292">
            <v>600000</v>
          </cell>
          <cell r="J292">
            <v>65400</v>
          </cell>
        </row>
        <row r="293">
          <cell r="D293" t="str">
            <v>Tanah liat</v>
          </cell>
          <cell r="F293">
            <v>0.76300000000000001</v>
          </cell>
          <cell r="G293" t="str">
            <v>M3</v>
          </cell>
          <cell r="H293">
            <v>45000</v>
          </cell>
          <cell r="J293">
            <v>34335</v>
          </cell>
        </row>
        <row r="294">
          <cell r="A294">
            <v>28</v>
          </cell>
          <cell r="I294">
            <v>38970.25</v>
          </cell>
          <cell r="J294">
            <v>119535</v>
          </cell>
          <cell r="K294">
            <v>158505.25</v>
          </cell>
        </row>
        <row r="295">
          <cell r="B295">
            <v>15</v>
          </cell>
          <cell r="D295" t="str">
            <v xml:space="preserve">1 M3  LAPISAN PUDEL CAMP. 1 Kp : 5 Tl </v>
          </cell>
        </row>
        <row r="296">
          <cell r="D296" t="str">
            <v>UPAH</v>
          </cell>
        </row>
        <row r="297">
          <cell r="D297" t="str">
            <v>Tukang batu</v>
          </cell>
          <cell r="F297">
            <v>0.41600000000000004</v>
          </cell>
          <cell r="G297" t="str">
            <v>Oh</v>
          </cell>
          <cell r="H297">
            <v>33000</v>
          </cell>
          <cell r="I297">
            <v>13728.000000000002</v>
          </cell>
        </row>
        <row r="298">
          <cell r="D298" t="str">
            <v xml:space="preserve">Kepala Tukang </v>
          </cell>
          <cell r="F298">
            <v>4.1000000000000002E-2</v>
          </cell>
          <cell r="G298" t="str">
            <v>Oh</v>
          </cell>
          <cell r="H298">
            <v>35750</v>
          </cell>
          <cell r="I298">
            <v>1465.75</v>
          </cell>
        </row>
        <row r="299">
          <cell r="D299" t="str">
            <v>Pekerja / Buruh tak terlatih</v>
          </cell>
          <cell r="F299">
            <v>0.83299999999999996</v>
          </cell>
          <cell r="G299" t="str">
            <v>Oh</v>
          </cell>
          <cell r="H299">
            <v>24750</v>
          </cell>
          <cell r="I299">
            <v>20616.75</v>
          </cell>
        </row>
        <row r="300">
          <cell r="D300" t="str">
            <v>Mandor</v>
          </cell>
          <cell r="F300">
            <v>8.1000000000000003E-2</v>
          </cell>
          <cell r="G300" t="str">
            <v>Oh</v>
          </cell>
          <cell r="H300">
            <v>38500</v>
          </cell>
          <cell r="I300">
            <v>3118.5</v>
          </cell>
        </row>
        <row r="302">
          <cell r="D302" t="str">
            <v>BAHAN :</v>
          </cell>
        </row>
        <row r="303">
          <cell r="D303" t="str">
            <v>Kapur Batu</v>
          </cell>
          <cell r="F303">
            <v>0.2</v>
          </cell>
          <cell r="G303" t="str">
            <v>M3</v>
          </cell>
          <cell r="H303">
            <v>600000</v>
          </cell>
          <cell r="J303">
            <v>120000</v>
          </cell>
        </row>
        <row r="304">
          <cell r="D304" t="str">
            <v>Tanah liat</v>
          </cell>
          <cell r="F304">
            <v>1</v>
          </cell>
          <cell r="G304" t="str">
            <v>M3</v>
          </cell>
          <cell r="H304">
            <v>45000</v>
          </cell>
          <cell r="J304">
            <v>45000</v>
          </cell>
        </row>
        <row r="305">
          <cell r="A305">
            <v>29</v>
          </cell>
          <cell r="I305">
            <v>38929</v>
          </cell>
          <cell r="J305">
            <v>165000</v>
          </cell>
          <cell r="K305">
            <v>203929</v>
          </cell>
        </row>
        <row r="307">
          <cell r="B307">
            <v>16</v>
          </cell>
          <cell r="D307" t="str">
            <v>1 M3  PASANG LAPISAN IJUK</v>
          </cell>
        </row>
        <row r="308">
          <cell r="D308" t="str">
            <v>TENAGA :</v>
          </cell>
        </row>
        <row r="309">
          <cell r="D309" t="str">
            <v>Pekerja / Buruh tak terlatih</v>
          </cell>
          <cell r="F309">
            <v>0.15</v>
          </cell>
          <cell r="G309" t="str">
            <v>Oh</v>
          </cell>
          <cell r="H309">
            <v>24750</v>
          </cell>
          <cell r="I309">
            <v>3712.5</v>
          </cell>
        </row>
        <row r="310">
          <cell r="D310" t="str">
            <v>Mandor</v>
          </cell>
          <cell r="F310">
            <v>1.4999999999999999E-2</v>
          </cell>
          <cell r="G310" t="str">
            <v>Oh</v>
          </cell>
          <cell r="H310">
            <v>38500</v>
          </cell>
          <cell r="I310">
            <v>577.5</v>
          </cell>
        </row>
        <row r="312">
          <cell r="D312" t="str">
            <v>BAHAN :</v>
          </cell>
        </row>
        <row r="313">
          <cell r="D313" t="str">
            <v>Ijuk</v>
          </cell>
          <cell r="F313">
            <v>25</v>
          </cell>
          <cell r="G313" t="str">
            <v>Kg</v>
          </cell>
          <cell r="H313">
            <v>1300</v>
          </cell>
          <cell r="J313">
            <v>32500</v>
          </cell>
        </row>
        <row r="314">
          <cell r="A314">
            <v>30</v>
          </cell>
          <cell r="I314">
            <v>4290</v>
          </cell>
          <cell r="J314">
            <v>32500</v>
          </cell>
          <cell r="K314">
            <v>36790</v>
          </cell>
        </row>
        <row r="316">
          <cell r="B316">
            <v>17</v>
          </cell>
          <cell r="D316" t="str">
            <v>1 M2 PEMBUATAN  JALAN SEMENTARA TEBAL25 CM</v>
          </cell>
        </row>
        <row r="317">
          <cell r="D317" t="str">
            <v>TENAGA :</v>
          </cell>
        </row>
        <row r="318">
          <cell r="D318" t="str">
            <v>Pekerja / Buruh tak terlatih</v>
          </cell>
          <cell r="F318">
            <v>1</v>
          </cell>
          <cell r="G318" t="str">
            <v>Oh</v>
          </cell>
          <cell r="H318">
            <v>24750</v>
          </cell>
          <cell r="I318">
            <v>24750</v>
          </cell>
        </row>
        <row r="319">
          <cell r="D319" t="str">
            <v>Mandor</v>
          </cell>
          <cell r="F319">
            <v>0.1</v>
          </cell>
          <cell r="G319" t="str">
            <v>Oh</v>
          </cell>
          <cell r="H319">
            <v>38500</v>
          </cell>
          <cell r="I319">
            <v>3850</v>
          </cell>
        </row>
        <row r="321">
          <cell r="D321" t="str">
            <v>BAHAN :</v>
          </cell>
        </row>
        <row r="322">
          <cell r="D322" t="str">
            <v xml:space="preserve">Batu belah,Uk.10-15 Cm &amp; 15 - 20 cm </v>
          </cell>
          <cell r="F322">
            <v>0.27500000000000002</v>
          </cell>
          <cell r="G322" t="str">
            <v>M3</v>
          </cell>
          <cell r="H322">
            <v>140000</v>
          </cell>
          <cell r="J322">
            <v>38500</v>
          </cell>
        </row>
        <row r="323">
          <cell r="D323" t="str">
            <v>Batu pecah 5-7 cm</v>
          </cell>
          <cell r="F323">
            <v>0.03</v>
          </cell>
          <cell r="G323" t="str">
            <v>M3</v>
          </cell>
          <cell r="H323">
            <v>145000</v>
          </cell>
          <cell r="J323">
            <v>4350</v>
          </cell>
        </row>
        <row r="324">
          <cell r="D324" t="str">
            <v>Pasir Urug</v>
          </cell>
          <cell r="F324">
            <v>0.05</v>
          </cell>
          <cell r="G324" t="str">
            <v>M3</v>
          </cell>
          <cell r="H324">
            <v>60000</v>
          </cell>
          <cell r="J324">
            <v>3000</v>
          </cell>
        </row>
        <row r="325">
          <cell r="A325">
            <v>31</v>
          </cell>
          <cell r="I325">
            <v>28600</v>
          </cell>
          <cell r="J325">
            <v>45850</v>
          </cell>
          <cell r="K325">
            <v>74450</v>
          </cell>
        </row>
        <row r="326">
          <cell r="B326" t="str">
            <v>III.</v>
          </cell>
          <cell r="D326" t="str">
            <v>PASANGAN  PONDASI  BATU  BELAH</v>
          </cell>
        </row>
        <row r="328">
          <cell r="B328">
            <v>1</v>
          </cell>
          <cell r="D328" t="str">
            <v xml:space="preserve">1 M3  PAS. PONDASI BATU BELAH  CAM 1 Pc : 1 Psr. </v>
          </cell>
        </row>
        <row r="329">
          <cell r="D329" t="str">
            <v>TENAGA :</v>
          </cell>
        </row>
        <row r="330">
          <cell r="D330" t="str">
            <v>Tukang batu</v>
          </cell>
          <cell r="F330">
            <v>0.6</v>
          </cell>
          <cell r="G330" t="str">
            <v>Oh</v>
          </cell>
          <cell r="H330">
            <v>33000</v>
          </cell>
          <cell r="I330">
            <v>19800</v>
          </cell>
        </row>
        <row r="331">
          <cell r="D331" t="str">
            <v xml:space="preserve">Kepala Tukang </v>
          </cell>
          <cell r="F331">
            <v>0.06</v>
          </cell>
          <cell r="G331" t="str">
            <v>Oh</v>
          </cell>
          <cell r="H331">
            <v>35750</v>
          </cell>
          <cell r="I331">
            <v>2145</v>
          </cell>
        </row>
        <row r="332">
          <cell r="D332" t="str">
            <v>Pekerja / Buruh tak terlatih</v>
          </cell>
          <cell r="F332">
            <v>1.5</v>
          </cell>
          <cell r="G332" t="str">
            <v>Oh</v>
          </cell>
          <cell r="H332">
            <v>24750</v>
          </cell>
          <cell r="I332">
            <v>37125</v>
          </cell>
        </row>
        <row r="333">
          <cell r="D333" t="str">
            <v>Mandor</v>
          </cell>
          <cell r="F333">
            <v>7.4999999999999997E-2</v>
          </cell>
          <cell r="G333" t="str">
            <v>Oh</v>
          </cell>
          <cell r="H333">
            <v>38500</v>
          </cell>
          <cell r="I333">
            <v>2887.5</v>
          </cell>
        </row>
        <row r="334">
          <cell r="D334" t="str">
            <v>BAHAN :</v>
          </cell>
        </row>
        <row r="335">
          <cell r="D335" t="str">
            <v xml:space="preserve">Batu belah,Uk.10-15 Cm &amp; 15 - 20 cm </v>
          </cell>
          <cell r="F335">
            <v>1.1000000000000001</v>
          </cell>
          <cell r="G335" t="str">
            <v>M3</v>
          </cell>
          <cell r="H335">
            <v>140000</v>
          </cell>
          <cell r="J335">
            <v>154000</v>
          </cell>
        </row>
        <row r="336">
          <cell r="D336" t="str">
            <v>PC / Portland cement</v>
          </cell>
          <cell r="F336">
            <v>392</v>
          </cell>
          <cell r="G336" t="str">
            <v>Kg</v>
          </cell>
          <cell r="H336">
            <v>850</v>
          </cell>
          <cell r="J336">
            <v>333200</v>
          </cell>
        </row>
        <row r="337">
          <cell r="D337" t="str">
            <v xml:space="preserve">Pasir pasang / beton </v>
          </cell>
          <cell r="F337">
            <v>0.314</v>
          </cell>
          <cell r="G337" t="str">
            <v>M3</v>
          </cell>
          <cell r="H337">
            <v>120000</v>
          </cell>
          <cell r="J337">
            <v>37680</v>
          </cell>
        </row>
        <row r="338">
          <cell r="A338">
            <v>32</v>
          </cell>
          <cell r="I338">
            <v>61957.5</v>
          </cell>
          <cell r="J338">
            <v>524880</v>
          </cell>
          <cell r="K338">
            <v>586838</v>
          </cell>
        </row>
        <row r="339">
          <cell r="B339">
            <v>2</v>
          </cell>
          <cell r="D339" t="str">
            <v xml:space="preserve">1 M3  PAS. PONDASI BATU BELAH  CAM 1 Pc : 2 Psr. </v>
          </cell>
        </row>
        <row r="340">
          <cell r="D340" t="str">
            <v>TENAGA :</v>
          </cell>
        </row>
        <row r="341">
          <cell r="D341" t="str">
            <v>Tukang batu</v>
          </cell>
          <cell r="F341">
            <v>0.6</v>
          </cell>
          <cell r="G341" t="str">
            <v>Oh</v>
          </cell>
          <cell r="H341">
            <v>33000</v>
          </cell>
          <cell r="I341">
            <v>19800</v>
          </cell>
        </row>
        <row r="342">
          <cell r="D342" t="str">
            <v xml:space="preserve">Kepala Tukang </v>
          </cell>
          <cell r="F342">
            <v>0.06</v>
          </cell>
          <cell r="G342" t="str">
            <v>Oh</v>
          </cell>
          <cell r="H342">
            <v>35750</v>
          </cell>
          <cell r="I342">
            <v>2145</v>
          </cell>
        </row>
        <row r="343">
          <cell r="D343" t="str">
            <v>Pekerja / Buruh tak terlatih</v>
          </cell>
          <cell r="F343">
            <v>1.5</v>
          </cell>
          <cell r="G343" t="str">
            <v>Oh</v>
          </cell>
          <cell r="H343">
            <v>24750</v>
          </cell>
          <cell r="I343">
            <v>37125</v>
          </cell>
        </row>
        <row r="344">
          <cell r="D344" t="str">
            <v>Mandor</v>
          </cell>
          <cell r="F344">
            <v>7.4999999999999997E-2</v>
          </cell>
          <cell r="G344" t="str">
            <v>Oh</v>
          </cell>
          <cell r="H344">
            <v>38500</v>
          </cell>
          <cell r="I344">
            <v>2887.5</v>
          </cell>
        </row>
        <row r="345">
          <cell r="D345" t="str">
            <v>BAHAN :</v>
          </cell>
        </row>
        <row r="346">
          <cell r="D346" t="str">
            <v xml:space="preserve">Batu belah,Uk.10-15 Cm &amp; 15 - 20 cm </v>
          </cell>
          <cell r="F346">
            <v>1.1000000000000001</v>
          </cell>
          <cell r="G346" t="str">
            <v>M3</v>
          </cell>
          <cell r="H346">
            <v>140000</v>
          </cell>
          <cell r="J346">
            <v>154000</v>
          </cell>
        </row>
        <row r="347">
          <cell r="D347" t="str">
            <v>PC / Portland cement</v>
          </cell>
          <cell r="F347">
            <v>267</v>
          </cell>
          <cell r="G347" t="str">
            <v>Kg</v>
          </cell>
          <cell r="H347">
            <v>850</v>
          </cell>
          <cell r="J347">
            <v>226950</v>
          </cell>
        </row>
        <row r="348">
          <cell r="D348" t="str">
            <v xml:space="preserve">Pasir pasang / beton </v>
          </cell>
          <cell r="F348">
            <v>0.42699999999999999</v>
          </cell>
          <cell r="G348" t="str">
            <v>M3</v>
          </cell>
          <cell r="H348">
            <v>120000</v>
          </cell>
          <cell r="J348">
            <v>51240</v>
          </cell>
        </row>
        <row r="349">
          <cell r="A349">
            <v>33</v>
          </cell>
          <cell r="I349">
            <v>61957.5</v>
          </cell>
          <cell r="J349">
            <v>432190</v>
          </cell>
          <cell r="K349">
            <v>494148</v>
          </cell>
        </row>
        <row r="350">
          <cell r="B350">
            <v>3</v>
          </cell>
          <cell r="D350" t="str">
            <v xml:space="preserve">1 M3  PAS. PONDASI BATU BELAH  CAM 1 Pc : 3 Psr. </v>
          </cell>
        </row>
        <row r="351">
          <cell r="D351" t="str">
            <v>TENAGA :</v>
          </cell>
        </row>
        <row r="352">
          <cell r="D352" t="str">
            <v>Tukang batu</v>
          </cell>
          <cell r="F352">
            <v>0.6</v>
          </cell>
          <cell r="G352" t="str">
            <v>Oh</v>
          </cell>
          <cell r="H352">
            <v>33000</v>
          </cell>
          <cell r="I352">
            <v>19800</v>
          </cell>
        </row>
        <row r="353">
          <cell r="D353" t="str">
            <v xml:space="preserve">Kepala Tukang </v>
          </cell>
          <cell r="F353">
            <v>0.06</v>
          </cell>
          <cell r="G353" t="str">
            <v>Oh</v>
          </cell>
          <cell r="H353">
            <v>35750</v>
          </cell>
          <cell r="I353">
            <v>2145</v>
          </cell>
        </row>
        <row r="354">
          <cell r="D354" t="str">
            <v>Pekerja / Buruh tak terlatih</v>
          </cell>
          <cell r="F354">
            <v>1.5</v>
          </cell>
          <cell r="G354" t="str">
            <v>Oh</v>
          </cell>
          <cell r="H354">
            <v>24750</v>
          </cell>
          <cell r="I354">
            <v>37125</v>
          </cell>
        </row>
        <row r="355">
          <cell r="D355" t="str">
            <v>Mandor</v>
          </cell>
          <cell r="F355">
            <v>7.4999999999999997E-2</v>
          </cell>
          <cell r="G355" t="str">
            <v>Oh</v>
          </cell>
          <cell r="H355">
            <v>38500</v>
          </cell>
          <cell r="I355">
            <v>2887.5</v>
          </cell>
        </row>
        <row r="356">
          <cell r="D356" t="str">
            <v>BAHAN :</v>
          </cell>
        </row>
        <row r="357">
          <cell r="D357" t="str">
            <v xml:space="preserve">Batu belah,Uk.10-15 Cm &amp; 15 - 20 cm </v>
          </cell>
          <cell r="F357">
            <v>1.1000000000000001</v>
          </cell>
          <cell r="G357" t="str">
            <v>M3</v>
          </cell>
          <cell r="H357">
            <v>140000</v>
          </cell>
          <cell r="J357">
            <v>154000</v>
          </cell>
        </row>
        <row r="358">
          <cell r="D358" t="str">
            <v>PC / Portland cement</v>
          </cell>
          <cell r="F358">
            <v>202</v>
          </cell>
          <cell r="G358" t="str">
            <v>Kg</v>
          </cell>
          <cell r="H358">
            <v>850</v>
          </cell>
          <cell r="J358">
            <v>171700</v>
          </cell>
        </row>
        <row r="359">
          <cell r="D359" t="str">
            <v xml:space="preserve">Pasir pasang / beton </v>
          </cell>
          <cell r="F359">
            <v>0.48499999999999999</v>
          </cell>
          <cell r="G359" t="str">
            <v>M3</v>
          </cell>
          <cell r="H359">
            <v>120000</v>
          </cell>
          <cell r="J359">
            <v>58200</v>
          </cell>
        </row>
        <row r="360">
          <cell r="A360">
            <v>34</v>
          </cell>
          <cell r="I360">
            <v>61957.5</v>
          </cell>
          <cell r="J360">
            <v>383900</v>
          </cell>
          <cell r="K360">
            <v>445858</v>
          </cell>
        </row>
        <row r="361">
          <cell r="B361">
            <v>4</v>
          </cell>
          <cell r="D361" t="str">
            <v xml:space="preserve">1 M3  PAS. PONDASI  BATU BELAH  CAM 1 Pc : 4 Psr. </v>
          </cell>
        </row>
        <row r="362">
          <cell r="D362" t="str">
            <v>TENAGA :</v>
          </cell>
        </row>
        <row r="363">
          <cell r="D363" t="str">
            <v>Tukang batu</v>
          </cell>
          <cell r="F363">
            <v>0.6</v>
          </cell>
          <cell r="G363" t="str">
            <v>Oh</v>
          </cell>
          <cell r="H363">
            <v>33000</v>
          </cell>
          <cell r="I363">
            <v>19800</v>
          </cell>
        </row>
        <row r="364">
          <cell r="D364" t="str">
            <v xml:space="preserve">Kepala Tukang </v>
          </cell>
          <cell r="F364">
            <v>0.06</v>
          </cell>
          <cell r="G364" t="str">
            <v>Oh</v>
          </cell>
          <cell r="H364">
            <v>35750</v>
          </cell>
          <cell r="I364">
            <v>2145</v>
          </cell>
        </row>
        <row r="365">
          <cell r="D365" t="str">
            <v>Pekerja / Buruh tak terlatih</v>
          </cell>
          <cell r="F365">
            <v>1.5</v>
          </cell>
          <cell r="G365" t="str">
            <v>Oh</v>
          </cell>
          <cell r="H365">
            <v>24750</v>
          </cell>
          <cell r="I365">
            <v>37125</v>
          </cell>
        </row>
        <row r="366">
          <cell r="D366" t="str">
            <v>Mandor</v>
          </cell>
          <cell r="F366">
            <v>7.4999999999999997E-2</v>
          </cell>
          <cell r="G366" t="str">
            <v>Oh</v>
          </cell>
          <cell r="H366">
            <v>38500</v>
          </cell>
          <cell r="I366">
            <v>2887.5</v>
          </cell>
        </row>
        <row r="367">
          <cell r="D367" t="str">
            <v>BAHAN :</v>
          </cell>
        </row>
        <row r="368">
          <cell r="D368" t="str">
            <v xml:space="preserve">Batu belah,Uk.10-15 Cm &amp; 15 - 20 cm </v>
          </cell>
          <cell r="F368">
            <v>1.1000000000000001</v>
          </cell>
          <cell r="G368" t="str">
            <v>M3</v>
          </cell>
          <cell r="H368">
            <v>140000</v>
          </cell>
          <cell r="J368">
            <v>154000</v>
          </cell>
        </row>
        <row r="369">
          <cell r="D369" t="str">
            <v>PC / Portland cement</v>
          </cell>
          <cell r="F369">
            <v>163</v>
          </cell>
          <cell r="G369" t="str">
            <v>Kg</v>
          </cell>
          <cell r="H369">
            <v>850</v>
          </cell>
          <cell r="J369">
            <v>138550</v>
          </cell>
        </row>
        <row r="370">
          <cell r="D370" t="str">
            <v xml:space="preserve">Pasir pasang / beton </v>
          </cell>
          <cell r="F370">
            <v>0.52</v>
          </cell>
          <cell r="G370" t="str">
            <v>M3</v>
          </cell>
          <cell r="H370">
            <v>120000</v>
          </cell>
          <cell r="J370">
            <v>62400</v>
          </cell>
        </row>
        <row r="371">
          <cell r="A371">
            <v>35</v>
          </cell>
          <cell r="I371">
            <v>61957.5</v>
          </cell>
          <cell r="J371">
            <v>354950</v>
          </cell>
          <cell r="K371">
            <v>416908</v>
          </cell>
        </row>
        <row r="372">
          <cell r="B372">
            <v>5</v>
          </cell>
          <cell r="D372" t="str">
            <v xml:space="preserve">1 M3  PAS. PONDASI  BATU BELAH  CAM 1 Pc : 5 Psr. </v>
          </cell>
        </row>
        <row r="373">
          <cell r="D373" t="str">
            <v>TENAGA :</v>
          </cell>
        </row>
        <row r="374">
          <cell r="D374" t="str">
            <v>Tukang batu</v>
          </cell>
          <cell r="F374">
            <v>0.6</v>
          </cell>
          <cell r="G374" t="str">
            <v>Oh</v>
          </cell>
          <cell r="H374">
            <v>33000</v>
          </cell>
          <cell r="I374">
            <v>19800</v>
          </cell>
        </row>
        <row r="375">
          <cell r="D375" t="str">
            <v xml:space="preserve">Kepala Tukang </v>
          </cell>
          <cell r="F375">
            <v>0.06</v>
          </cell>
          <cell r="G375" t="str">
            <v>Oh</v>
          </cell>
          <cell r="H375">
            <v>35750</v>
          </cell>
          <cell r="I375">
            <v>2145</v>
          </cell>
        </row>
        <row r="376">
          <cell r="D376" t="str">
            <v>Pekerja / Buruh tak terlatih</v>
          </cell>
          <cell r="F376">
            <v>1.5</v>
          </cell>
          <cell r="G376" t="str">
            <v>Oh</v>
          </cell>
          <cell r="H376">
            <v>24750</v>
          </cell>
          <cell r="I376">
            <v>37125</v>
          </cell>
        </row>
        <row r="377">
          <cell r="D377" t="str">
            <v>Mandor</v>
          </cell>
          <cell r="F377">
            <v>7.4999999999999997E-2</v>
          </cell>
          <cell r="G377" t="str">
            <v>Oh</v>
          </cell>
          <cell r="H377">
            <v>38500</v>
          </cell>
          <cell r="I377">
            <v>2887.5</v>
          </cell>
        </row>
        <row r="378">
          <cell r="D378" t="str">
            <v>BAHAN :</v>
          </cell>
        </row>
        <row r="379">
          <cell r="D379" t="str">
            <v xml:space="preserve">Batu belah,Uk.10-15 Cm &amp; 15 - 20 cm </v>
          </cell>
          <cell r="F379">
            <v>1.1000000000000001</v>
          </cell>
          <cell r="G379" t="str">
            <v>M3</v>
          </cell>
          <cell r="H379">
            <v>140000</v>
          </cell>
          <cell r="J379">
            <v>154000</v>
          </cell>
        </row>
        <row r="380">
          <cell r="D380" t="str">
            <v>PC / Portland cement</v>
          </cell>
          <cell r="F380">
            <v>136</v>
          </cell>
          <cell r="G380" t="str">
            <v>Kg</v>
          </cell>
          <cell r="H380">
            <v>850</v>
          </cell>
          <cell r="J380">
            <v>115600</v>
          </cell>
        </row>
        <row r="381">
          <cell r="D381" t="str">
            <v xml:space="preserve">Pasir pasang / beton </v>
          </cell>
          <cell r="F381">
            <v>0.54400000000000004</v>
          </cell>
          <cell r="G381" t="str">
            <v>M3</v>
          </cell>
          <cell r="H381">
            <v>120000</v>
          </cell>
          <cell r="J381">
            <v>65280.000000000007</v>
          </cell>
        </row>
        <row r="382">
          <cell r="A382">
            <v>36</v>
          </cell>
          <cell r="I382">
            <v>61957.5</v>
          </cell>
          <cell r="J382">
            <v>334880</v>
          </cell>
          <cell r="K382">
            <v>396838</v>
          </cell>
        </row>
        <row r="383">
          <cell r="B383">
            <v>6</v>
          </cell>
          <cell r="D383" t="str">
            <v xml:space="preserve">1 M3  PAS. PONDASI  BATU BELAH  CAM 1 Pc : 6 Psr. </v>
          </cell>
        </row>
        <row r="384">
          <cell r="D384" t="str">
            <v>TENAGA :</v>
          </cell>
        </row>
        <row r="385">
          <cell r="D385" t="str">
            <v>Tukang batu</v>
          </cell>
          <cell r="F385">
            <v>0.6</v>
          </cell>
          <cell r="G385" t="str">
            <v>Oh</v>
          </cell>
          <cell r="H385">
            <v>33000</v>
          </cell>
          <cell r="I385">
            <v>19800</v>
          </cell>
        </row>
        <row r="386">
          <cell r="D386" t="str">
            <v xml:space="preserve">Kepala Tukang </v>
          </cell>
          <cell r="F386">
            <v>0.06</v>
          </cell>
          <cell r="G386" t="str">
            <v>Oh</v>
          </cell>
          <cell r="H386">
            <v>35750</v>
          </cell>
          <cell r="I386">
            <v>2145</v>
          </cell>
        </row>
        <row r="387">
          <cell r="D387" t="str">
            <v>Pekerja / Buruh tak terlatih</v>
          </cell>
          <cell r="F387">
            <v>1.5</v>
          </cell>
          <cell r="G387" t="str">
            <v>Oh</v>
          </cell>
          <cell r="H387">
            <v>24750</v>
          </cell>
          <cell r="I387">
            <v>37125</v>
          </cell>
        </row>
        <row r="388">
          <cell r="D388" t="str">
            <v>Mandor</v>
          </cell>
          <cell r="F388">
            <v>7.4999999999999997E-2</v>
          </cell>
          <cell r="G388" t="str">
            <v>Oh</v>
          </cell>
          <cell r="H388">
            <v>38500</v>
          </cell>
          <cell r="I388">
            <v>2887.5</v>
          </cell>
        </row>
        <row r="390">
          <cell r="D390" t="str">
            <v>BAHAN :</v>
          </cell>
        </row>
        <row r="391">
          <cell r="D391" t="str">
            <v xml:space="preserve">Batu belah,Uk.10-15 Cm &amp; 15 - 20 cm </v>
          </cell>
          <cell r="F391">
            <v>1.1000000000000001</v>
          </cell>
          <cell r="G391" t="str">
            <v>M3</v>
          </cell>
          <cell r="H391">
            <v>140000</v>
          </cell>
          <cell r="J391">
            <v>154000</v>
          </cell>
        </row>
        <row r="392">
          <cell r="D392" t="str">
            <v>PC / Portland cement</v>
          </cell>
          <cell r="F392">
            <v>117</v>
          </cell>
          <cell r="G392" t="str">
            <v>Kg</v>
          </cell>
          <cell r="H392">
            <v>850</v>
          </cell>
          <cell r="J392">
            <v>99450</v>
          </cell>
        </row>
        <row r="393">
          <cell r="D393" t="str">
            <v xml:space="preserve">Pasir pasang / beton </v>
          </cell>
          <cell r="F393">
            <v>0.56100000000000005</v>
          </cell>
          <cell r="G393" t="str">
            <v>M3</v>
          </cell>
          <cell r="H393">
            <v>120000</v>
          </cell>
          <cell r="J393">
            <v>67320</v>
          </cell>
        </row>
        <row r="394">
          <cell r="A394">
            <v>37</v>
          </cell>
          <cell r="I394">
            <v>61957.5</v>
          </cell>
          <cell r="J394">
            <v>320770</v>
          </cell>
          <cell r="K394">
            <v>382728</v>
          </cell>
        </row>
        <row r="395">
          <cell r="B395">
            <v>7</v>
          </cell>
          <cell r="D395" t="str">
            <v xml:space="preserve">1 M3  PAS. PONDASI BATU BELAH  CAM 1 Pc : 8 Psr. </v>
          </cell>
        </row>
        <row r="396">
          <cell r="D396" t="str">
            <v>TENAGA :</v>
          </cell>
        </row>
        <row r="397">
          <cell r="D397" t="str">
            <v>Tukang batu</v>
          </cell>
          <cell r="F397">
            <v>0.6</v>
          </cell>
          <cell r="G397" t="str">
            <v>Oh</v>
          </cell>
          <cell r="H397">
            <v>33000</v>
          </cell>
          <cell r="I397">
            <v>19800</v>
          </cell>
        </row>
        <row r="398">
          <cell r="D398" t="str">
            <v xml:space="preserve">Kepala Tukang </v>
          </cell>
          <cell r="F398">
            <v>0.06</v>
          </cell>
          <cell r="G398" t="str">
            <v>Oh</v>
          </cell>
          <cell r="H398">
            <v>35750</v>
          </cell>
          <cell r="I398">
            <v>2145</v>
          </cell>
        </row>
        <row r="399">
          <cell r="D399" t="str">
            <v>Pekerja / Buruh tak terlatih</v>
          </cell>
          <cell r="F399">
            <v>1.5</v>
          </cell>
          <cell r="G399" t="str">
            <v>Oh</v>
          </cell>
          <cell r="H399">
            <v>24750</v>
          </cell>
          <cell r="I399">
            <v>37125</v>
          </cell>
        </row>
        <row r="400">
          <cell r="D400" t="str">
            <v>Mandor</v>
          </cell>
          <cell r="F400">
            <v>7.4999999999999997E-2</v>
          </cell>
          <cell r="G400" t="str">
            <v>Oh</v>
          </cell>
          <cell r="H400">
            <v>38500</v>
          </cell>
          <cell r="I400">
            <v>2887.5</v>
          </cell>
        </row>
        <row r="401">
          <cell r="D401" t="str">
            <v>BAHAN :</v>
          </cell>
        </row>
        <row r="402">
          <cell r="D402" t="str">
            <v xml:space="preserve">Batu belah,Uk.10-15 Cm &amp; 15 - 20 cm </v>
          </cell>
          <cell r="F402">
            <v>1.1000000000000001</v>
          </cell>
          <cell r="G402" t="str">
            <v>M3</v>
          </cell>
          <cell r="H402">
            <v>140000</v>
          </cell>
          <cell r="J402">
            <v>154000</v>
          </cell>
        </row>
        <row r="403">
          <cell r="D403" t="str">
            <v>PC / Portland cement</v>
          </cell>
          <cell r="F403">
            <v>91</v>
          </cell>
          <cell r="G403" t="str">
            <v>Kg</v>
          </cell>
          <cell r="H403">
            <v>850</v>
          </cell>
          <cell r="J403">
            <v>77350</v>
          </cell>
        </row>
        <row r="404">
          <cell r="D404" t="str">
            <v xml:space="preserve">Pasir pasang / beton </v>
          </cell>
          <cell r="F404">
            <v>0.56100000000000005</v>
          </cell>
          <cell r="G404" t="str">
            <v>M3</v>
          </cell>
          <cell r="H404">
            <v>120000</v>
          </cell>
          <cell r="J404">
            <v>67320</v>
          </cell>
        </row>
        <row r="405">
          <cell r="A405">
            <v>38</v>
          </cell>
          <cell r="I405">
            <v>61957.5</v>
          </cell>
          <cell r="J405">
            <v>298670</v>
          </cell>
          <cell r="K405">
            <v>360628</v>
          </cell>
        </row>
        <row r="407">
          <cell r="B407">
            <v>8</v>
          </cell>
          <cell r="D407" t="str">
            <v xml:space="preserve">1 M3  PAS. PONDASI  BATU BELAH  CAM 1 Kp : 1Sm : 1 Psr  </v>
          </cell>
        </row>
        <row r="408">
          <cell r="D408" t="str">
            <v>TENAGA :</v>
          </cell>
        </row>
        <row r="409">
          <cell r="D409" t="str">
            <v>Tukang batu</v>
          </cell>
          <cell r="F409">
            <v>0.6</v>
          </cell>
          <cell r="G409" t="str">
            <v>Oh</v>
          </cell>
          <cell r="H409">
            <v>33000</v>
          </cell>
          <cell r="I409">
            <v>19800</v>
          </cell>
        </row>
        <row r="410">
          <cell r="D410" t="str">
            <v xml:space="preserve">Kepala Tukang </v>
          </cell>
          <cell r="F410">
            <v>0.06</v>
          </cell>
          <cell r="G410" t="str">
            <v>Oh</v>
          </cell>
          <cell r="H410">
            <v>35750</v>
          </cell>
          <cell r="I410">
            <v>2145</v>
          </cell>
        </row>
        <row r="411">
          <cell r="D411" t="str">
            <v>Pekerja / Buruh tak terlatih</v>
          </cell>
          <cell r="F411">
            <v>1.5</v>
          </cell>
          <cell r="G411" t="str">
            <v>Oh</v>
          </cell>
          <cell r="H411">
            <v>24750</v>
          </cell>
          <cell r="I411">
            <v>37125</v>
          </cell>
        </row>
        <row r="412">
          <cell r="D412" t="str">
            <v>Mandor</v>
          </cell>
          <cell r="F412">
            <v>7.4999999999999997E-2</v>
          </cell>
          <cell r="G412" t="str">
            <v>Oh</v>
          </cell>
          <cell r="H412">
            <v>38500</v>
          </cell>
          <cell r="I412">
            <v>2887.5</v>
          </cell>
        </row>
        <row r="413">
          <cell r="D413" t="str">
            <v>BAHAN :</v>
          </cell>
        </row>
        <row r="414">
          <cell r="D414" t="str">
            <v xml:space="preserve">Batu belah,Uk.10-15 Cm &amp; 15 - 20 cm </v>
          </cell>
          <cell r="F414">
            <v>1.1000000000000001</v>
          </cell>
          <cell r="G414" t="str">
            <v>M3</v>
          </cell>
          <cell r="H414">
            <v>140000</v>
          </cell>
          <cell r="J414">
            <v>154000</v>
          </cell>
        </row>
        <row r="415">
          <cell r="D415" t="str">
            <v>Kapur Batu</v>
          </cell>
          <cell r="F415">
            <v>0.22900000000000001</v>
          </cell>
          <cell r="G415" t="str">
            <v>M3</v>
          </cell>
          <cell r="H415">
            <v>600000</v>
          </cell>
          <cell r="J415">
            <v>137400</v>
          </cell>
        </row>
        <row r="416">
          <cell r="D416" t="str">
            <v xml:space="preserve">Semen Merah </v>
          </cell>
          <cell r="F416">
            <v>0.22900000000000001</v>
          </cell>
          <cell r="G416" t="str">
            <v>M3</v>
          </cell>
          <cell r="H416">
            <v>115000</v>
          </cell>
          <cell r="J416">
            <v>26335</v>
          </cell>
        </row>
        <row r="417">
          <cell r="D417" t="str">
            <v xml:space="preserve">Pasir pasang / beton </v>
          </cell>
          <cell r="F417">
            <v>0.54400000000000004</v>
          </cell>
          <cell r="G417" t="str">
            <v>M3</v>
          </cell>
          <cell r="H417">
            <v>120000</v>
          </cell>
          <cell r="J417">
            <v>65280.000000000007</v>
          </cell>
        </row>
        <row r="418">
          <cell r="A418">
            <v>39</v>
          </cell>
          <cell r="I418">
            <v>61957.5</v>
          </cell>
          <cell r="J418">
            <v>383015</v>
          </cell>
          <cell r="K418">
            <v>444973</v>
          </cell>
        </row>
        <row r="419">
          <cell r="B419">
            <v>9</v>
          </cell>
          <cell r="D419" t="str">
            <v xml:space="preserve">1 M3  PAS. PONDASI  BATU BELAH  CAM 1 Kp : 1Sm : 2 Psr  </v>
          </cell>
        </row>
        <row r="420">
          <cell r="D420" t="str">
            <v>TENAGA :</v>
          </cell>
        </row>
        <row r="421">
          <cell r="D421" t="str">
            <v>Tukang batu</v>
          </cell>
          <cell r="F421">
            <v>0.6</v>
          </cell>
          <cell r="G421" t="str">
            <v>Oh</v>
          </cell>
          <cell r="H421">
            <v>33000</v>
          </cell>
          <cell r="I421">
            <v>19800</v>
          </cell>
        </row>
        <row r="422">
          <cell r="D422" t="str">
            <v xml:space="preserve">Kepala Tukang </v>
          </cell>
          <cell r="F422">
            <v>0.06</v>
          </cell>
          <cell r="G422" t="str">
            <v>Oh</v>
          </cell>
          <cell r="H422">
            <v>35750</v>
          </cell>
          <cell r="I422">
            <v>2145</v>
          </cell>
        </row>
        <row r="423">
          <cell r="D423" t="str">
            <v>Pekerja / Buruh tak terlatih</v>
          </cell>
          <cell r="F423">
            <v>1.5</v>
          </cell>
          <cell r="G423" t="str">
            <v>Oh</v>
          </cell>
          <cell r="H423">
            <v>24750</v>
          </cell>
          <cell r="I423">
            <v>37125</v>
          </cell>
        </row>
        <row r="424">
          <cell r="D424" t="str">
            <v>Mandor</v>
          </cell>
          <cell r="F424">
            <v>7.4999999999999997E-2</v>
          </cell>
          <cell r="G424" t="str">
            <v>Oh</v>
          </cell>
          <cell r="H424">
            <v>38500</v>
          </cell>
          <cell r="I424">
            <v>2887.5</v>
          </cell>
        </row>
        <row r="425">
          <cell r="D425" t="str">
            <v>BAHAN :</v>
          </cell>
        </row>
        <row r="426">
          <cell r="D426" t="str">
            <v xml:space="preserve">Batu belah,Uk.10-15 Cm &amp; 15 - 20 cm </v>
          </cell>
          <cell r="F426">
            <v>1.1000000000000001</v>
          </cell>
          <cell r="G426" t="str">
            <v>M3</v>
          </cell>
          <cell r="H426">
            <v>140000</v>
          </cell>
          <cell r="J426">
            <v>154000</v>
          </cell>
        </row>
        <row r="427">
          <cell r="D427" t="str">
            <v>Kapur Batu</v>
          </cell>
          <cell r="F427">
            <v>0.17</v>
          </cell>
          <cell r="G427" t="str">
            <v>M3</v>
          </cell>
          <cell r="H427">
            <v>600000</v>
          </cell>
          <cell r="J427">
            <v>102000.00000000001</v>
          </cell>
        </row>
        <row r="428">
          <cell r="D428" t="str">
            <v xml:space="preserve">Semen Merah </v>
          </cell>
          <cell r="F428">
            <v>0.17</v>
          </cell>
          <cell r="G428" t="str">
            <v>M3</v>
          </cell>
          <cell r="H428">
            <v>115000</v>
          </cell>
          <cell r="J428">
            <v>19550</v>
          </cell>
        </row>
        <row r="429">
          <cell r="D429" t="str">
            <v xml:space="preserve">Pasir pasang / beton </v>
          </cell>
          <cell r="F429">
            <v>0.34</v>
          </cell>
          <cell r="G429" t="str">
            <v>M3</v>
          </cell>
          <cell r="H429">
            <v>120000</v>
          </cell>
          <cell r="J429">
            <v>40800</v>
          </cell>
        </row>
        <row r="430">
          <cell r="A430">
            <v>40</v>
          </cell>
          <cell r="I430">
            <v>61957.5</v>
          </cell>
          <cell r="J430">
            <v>316350</v>
          </cell>
          <cell r="K430">
            <v>378308</v>
          </cell>
        </row>
        <row r="431">
          <cell r="B431">
            <v>10</v>
          </cell>
          <cell r="D431" t="str">
            <v xml:space="preserve">1 M3  PAS. PONDASI  BATU BELAH  CAM 1 Pc : 3 Kp : 10 Psr  </v>
          </cell>
        </row>
        <row r="432">
          <cell r="D432" t="str">
            <v>TENAGA :</v>
          </cell>
        </row>
        <row r="433">
          <cell r="D433" t="str">
            <v>Tukang batu</v>
          </cell>
          <cell r="F433">
            <v>0.6</v>
          </cell>
          <cell r="G433" t="str">
            <v>Oh</v>
          </cell>
          <cell r="H433">
            <v>33000</v>
          </cell>
          <cell r="I433">
            <v>19800</v>
          </cell>
        </row>
        <row r="434">
          <cell r="D434" t="str">
            <v xml:space="preserve">Kepala Tukang </v>
          </cell>
          <cell r="F434">
            <v>0.06</v>
          </cell>
          <cell r="G434" t="str">
            <v>Oh</v>
          </cell>
          <cell r="H434">
            <v>35750</v>
          </cell>
          <cell r="I434">
            <v>2145</v>
          </cell>
        </row>
        <row r="435">
          <cell r="D435" t="str">
            <v>Pekerja / Buruh tak terlatih</v>
          </cell>
          <cell r="F435">
            <v>1.5</v>
          </cell>
          <cell r="G435" t="str">
            <v>Oh</v>
          </cell>
          <cell r="H435">
            <v>24750</v>
          </cell>
          <cell r="I435">
            <v>37125</v>
          </cell>
        </row>
        <row r="436">
          <cell r="D436" t="str">
            <v>Mandor</v>
          </cell>
          <cell r="F436">
            <v>7.4999999999999997E-2</v>
          </cell>
          <cell r="G436" t="str">
            <v>Oh</v>
          </cell>
          <cell r="H436">
            <v>38500</v>
          </cell>
          <cell r="I436">
            <v>2887.5</v>
          </cell>
        </row>
        <row r="437">
          <cell r="D437" t="str">
            <v>BAHAN :</v>
          </cell>
        </row>
        <row r="438">
          <cell r="D438" t="str">
            <v xml:space="preserve">Batu belah,Uk.10-15 Cm &amp; 15 - 20 cm </v>
          </cell>
          <cell r="F438">
            <v>1.1000000000000001</v>
          </cell>
          <cell r="G438" t="str">
            <v>M3</v>
          </cell>
          <cell r="H438">
            <v>140000</v>
          </cell>
          <cell r="J438">
            <v>154000</v>
          </cell>
        </row>
        <row r="439">
          <cell r="D439" t="str">
            <v>PC / Portland cement</v>
          </cell>
          <cell r="F439">
            <v>61</v>
          </cell>
          <cell r="G439" t="str">
            <v>Kg</v>
          </cell>
          <cell r="H439">
            <v>850</v>
          </cell>
          <cell r="J439">
            <v>51850</v>
          </cell>
        </row>
        <row r="440">
          <cell r="D440" t="str">
            <v>Kapur Batu</v>
          </cell>
          <cell r="F440">
            <v>0.14699999999999999</v>
          </cell>
          <cell r="G440" t="str">
            <v>M3</v>
          </cell>
          <cell r="H440">
            <v>600000</v>
          </cell>
          <cell r="J440">
            <v>88200</v>
          </cell>
        </row>
        <row r="441">
          <cell r="D441" t="str">
            <v xml:space="preserve">Pasir pasang / beton </v>
          </cell>
          <cell r="F441">
            <v>0.49199999999999999</v>
          </cell>
          <cell r="G441" t="str">
            <v>M3</v>
          </cell>
          <cell r="H441">
            <v>120000</v>
          </cell>
          <cell r="J441">
            <v>59040</v>
          </cell>
        </row>
        <row r="442">
          <cell r="A442">
            <v>41</v>
          </cell>
          <cell r="I442">
            <v>61957.5</v>
          </cell>
          <cell r="J442">
            <v>353090</v>
          </cell>
          <cell r="K442">
            <v>415048</v>
          </cell>
        </row>
        <row r="443">
          <cell r="B443">
            <v>11</v>
          </cell>
          <cell r="D443" t="str">
            <v xml:space="preserve">1 M3  PAS. PONDASI  BATU BELAH  CAM 1 Pc : 1/4 Kp : 4 Psr  </v>
          </cell>
        </row>
        <row r="444">
          <cell r="D444" t="str">
            <v>TENAGA :</v>
          </cell>
        </row>
        <row r="445">
          <cell r="D445" t="str">
            <v>Tukang batu</v>
          </cell>
          <cell r="F445">
            <v>0.6</v>
          </cell>
          <cell r="G445" t="str">
            <v>Oh</v>
          </cell>
          <cell r="H445">
            <v>33000</v>
          </cell>
          <cell r="I445">
            <v>19800</v>
          </cell>
        </row>
        <row r="446">
          <cell r="D446" t="str">
            <v xml:space="preserve">Kepala Tukang </v>
          </cell>
          <cell r="F446">
            <v>0.06</v>
          </cell>
          <cell r="G446" t="str">
            <v>Oh</v>
          </cell>
          <cell r="H446">
            <v>35750</v>
          </cell>
          <cell r="I446">
            <v>2145</v>
          </cell>
        </row>
        <row r="447">
          <cell r="D447" t="str">
            <v>Pekerja / Buruh tak terlatih</v>
          </cell>
          <cell r="F447">
            <v>1.5</v>
          </cell>
          <cell r="G447" t="str">
            <v>Oh</v>
          </cell>
          <cell r="H447">
            <v>24750</v>
          </cell>
          <cell r="I447">
            <v>37125</v>
          </cell>
        </row>
        <row r="448">
          <cell r="D448" t="str">
            <v>Mandor</v>
          </cell>
          <cell r="F448">
            <v>7.4999999999999997E-2</v>
          </cell>
          <cell r="G448" t="str">
            <v>Oh</v>
          </cell>
          <cell r="H448">
            <v>38500</v>
          </cell>
          <cell r="I448">
            <v>2887.5</v>
          </cell>
        </row>
        <row r="449">
          <cell r="D449" t="str">
            <v>BAHAN :</v>
          </cell>
        </row>
        <row r="450">
          <cell r="D450" t="str">
            <v xml:space="preserve">Batu belah,Uk.10-15 Cm &amp; 15 - 20 cm </v>
          </cell>
          <cell r="F450">
            <v>1.1000000000000001</v>
          </cell>
          <cell r="G450" t="str">
            <v>M3</v>
          </cell>
          <cell r="H450">
            <v>140000</v>
          </cell>
          <cell r="J450">
            <v>154000</v>
          </cell>
        </row>
        <row r="451">
          <cell r="D451" t="str">
            <v>PC / Portland cement</v>
          </cell>
          <cell r="F451">
            <v>156</v>
          </cell>
          <cell r="G451" t="str">
            <v>Kg</v>
          </cell>
          <cell r="H451">
            <v>850</v>
          </cell>
          <cell r="J451">
            <v>132600</v>
          </cell>
        </row>
        <row r="452">
          <cell r="D452" t="str">
            <v>Kapur Batu</v>
          </cell>
          <cell r="F452">
            <v>3.2000000000000001E-2</v>
          </cell>
          <cell r="G452" t="str">
            <v>M3</v>
          </cell>
          <cell r="H452">
            <v>600000</v>
          </cell>
          <cell r="J452">
            <v>19200</v>
          </cell>
        </row>
        <row r="453">
          <cell r="D453" t="str">
            <v xml:space="preserve">Pasir pasang / beton </v>
          </cell>
          <cell r="F453">
            <v>0.58399999999999996</v>
          </cell>
          <cell r="G453" t="str">
            <v>M3</v>
          </cell>
          <cell r="H453">
            <v>120000</v>
          </cell>
          <cell r="J453">
            <v>70080</v>
          </cell>
        </row>
        <row r="454">
          <cell r="A454">
            <v>42</v>
          </cell>
          <cell r="I454">
            <v>61957.5</v>
          </cell>
          <cell r="J454">
            <v>375880</v>
          </cell>
          <cell r="K454">
            <v>437838</v>
          </cell>
        </row>
        <row r="456">
          <cell r="B456">
            <v>12</v>
          </cell>
          <cell r="D456" t="str">
            <v>1 M3  PAS. PONDASI BATU BELAH  KOSONG</v>
          </cell>
        </row>
        <row r="457">
          <cell r="D457" t="str">
            <v>TENAGA :</v>
          </cell>
        </row>
        <row r="458">
          <cell r="D458" t="str">
            <v>Tukang batu</v>
          </cell>
          <cell r="F458">
            <v>0.39</v>
          </cell>
          <cell r="G458" t="str">
            <v>Oh</v>
          </cell>
          <cell r="H458">
            <v>33000</v>
          </cell>
          <cell r="I458">
            <v>12870</v>
          </cell>
        </row>
        <row r="459">
          <cell r="D459" t="str">
            <v xml:space="preserve">Kepala Tukang </v>
          </cell>
          <cell r="F459">
            <v>3.9E-2</v>
          </cell>
          <cell r="G459" t="str">
            <v>Oh</v>
          </cell>
          <cell r="H459">
            <v>35750</v>
          </cell>
          <cell r="I459">
            <v>1394.25</v>
          </cell>
        </row>
        <row r="460">
          <cell r="D460" t="str">
            <v>Pekerja / Buruh tak terlatih</v>
          </cell>
          <cell r="F460">
            <v>0.78</v>
          </cell>
          <cell r="G460" t="str">
            <v>Oh</v>
          </cell>
          <cell r="H460">
            <v>24750</v>
          </cell>
          <cell r="I460">
            <v>19305</v>
          </cell>
        </row>
        <row r="461">
          <cell r="D461" t="str">
            <v>Mandor</v>
          </cell>
          <cell r="F461">
            <v>3.9E-2</v>
          </cell>
          <cell r="G461" t="str">
            <v>Oh</v>
          </cell>
          <cell r="H461">
            <v>38500</v>
          </cell>
          <cell r="I461">
            <v>1501.5</v>
          </cell>
        </row>
        <row r="462">
          <cell r="D462" t="str">
            <v>BAHAN :</v>
          </cell>
        </row>
        <row r="463">
          <cell r="D463" t="str">
            <v xml:space="preserve">Batu belah,Uk.10-15 Cm &amp; 15 - 20 cm </v>
          </cell>
          <cell r="F463">
            <v>1.2</v>
          </cell>
          <cell r="G463" t="str">
            <v>M3</v>
          </cell>
          <cell r="H463">
            <v>140000</v>
          </cell>
          <cell r="J463">
            <v>168000</v>
          </cell>
        </row>
        <row r="464">
          <cell r="D464" t="str">
            <v>Pasir Urug</v>
          </cell>
          <cell r="F464">
            <v>0.3</v>
          </cell>
          <cell r="G464" t="str">
            <v>M3</v>
          </cell>
          <cell r="H464">
            <v>60000</v>
          </cell>
          <cell r="J464">
            <v>18000</v>
          </cell>
        </row>
        <row r="465">
          <cell r="A465">
            <v>43</v>
          </cell>
          <cell r="I465">
            <v>35070.75</v>
          </cell>
          <cell r="J465">
            <v>186000</v>
          </cell>
          <cell r="K465">
            <v>221071</v>
          </cell>
        </row>
        <row r="467">
          <cell r="D467" t="str">
            <v>1 M3  PAS. PONDASI  SIKLOP  40 % BATU KALI</v>
          </cell>
        </row>
        <row r="469">
          <cell r="D469" t="str">
            <v>TENAGA :</v>
          </cell>
        </row>
        <row r="470">
          <cell r="D470" t="str">
            <v>Tukang batu</v>
          </cell>
          <cell r="F470">
            <v>0.85</v>
          </cell>
          <cell r="G470" t="str">
            <v>Oh</v>
          </cell>
          <cell r="H470">
            <v>33000</v>
          </cell>
          <cell r="I470">
            <v>28050</v>
          </cell>
        </row>
        <row r="471">
          <cell r="D471" t="str">
            <v xml:space="preserve">Kepala Tukang </v>
          </cell>
          <cell r="F471">
            <v>8.5000000000000006E-2</v>
          </cell>
          <cell r="G471" t="str">
            <v>Oh</v>
          </cell>
          <cell r="H471">
            <v>35750</v>
          </cell>
          <cell r="I471">
            <v>3038.75</v>
          </cell>
        </row>
        <row r="472">
          <cell r="D472" t="str">
            <v>Pekerja / Buruh tak terlatih</v>
          </cell>
          <cell r="F472">
            <v>3</v>
          </cell>
          <cell r="G472" t="str">
            <v>Oh</v>
          </cell>
          <cell r="H472">
            <v>24750</v>
          </cell>
          <cell r="I472">
            <v>74250</v>
          </cell>
        </row>
        <row r="473">
          <cell r="D473" t="str">
            <v>Mandor</v>
          </cell>
          <cell r="F473">
            <v>0.15</v>
          </cell>
          <cell r="G473" t="str">
            <v>Oh</v>
          </cell>
          <cell r="H473">
            <v>38500</v>
          </cell>
          <cell r="I473">
            <v>5775</v>
          </cell>
        </row>
        <row r="475">
          <cell r="D475" t="str">
            <v>BAHAN :</v>
          </cell>
        </row>
        <row r="476">
          <cell r="D476" t="str">
            <v>Besi Beton /  tulangan beton</v>
          </cell>
          <cell r="F476">
            <v>75</v>
          </cell>
          <cell r="G476" t="str">
            <v>Kg</v>
          </cell>
          <cell r="H476">
            <v>8500</v>
          </cell>
          <cell r="J476">
            <v>637500</v>
          </cell>
        </row>
        <row r="477">
          <cell r="D477" t="str">
            <v>PC / Portland cement</v>
          </cell>
          <cell r="F477">
            <v>202</v>
          </cell>
          <cell r="G477" t="str">
            <v>Kg</v>
          </cell>
          <cell r="H477">
            <v>850</v>
          </cell>
          <cell r="J477">
            <v>171700</v>
          </cell>
        </row>
        <row r="478">
          <cell r="D478" t="str">
            <v xml:space="preserve">Pasir pasang / beton </v>
          </cell>
          <cell r="F478">
            <v>0.32</v>
          </cell>
          <cell r="G478" t="str">
            <v>M3</v>
          </cell>
          <cell r="H478">
            <v>120000</v>
          </cell>
          <cell r="J478">
            <v>38400</v>
          </cell>
        </row>
        <row r="479">
          <cell r="D479" t="str">
            <v>Batu pecah 2-3 cm</v>
          </cell>
          <cell r="F479">
            <v>0.49</v>
          </cell>
          <cell r="G479" t="str">
            <v>M3</v>
          </cell>
          <cell r="H479">
            <v>165000</v>
          </cell>
          <cell r="J479">
            <v>80850</v>
          </cell>
        </row>
        <row r="480">
          <cell r="D480" t="str">
            <v>Kawat Beton / bendraat</v>
          </cell>
          <cell r="F480">
            <v>0.8</v>
          </cell>
          <cell r="G480" t="str">
            <v>Kg</v>
          </cell>
          <cell r="H480">
            <v>9500</v>
          </cell>
          <cell r="J480">
            <v>7600</v>
          </cell>
        </row>
        <row r="481">
          <cell r="I481">
            <v>111113.75</v>
          </cell>
          <cell r="J481">
            <v>936050</v>
          </cell>
          <cell r="K481">
            <v>1047164</v>
          </cell>
        </row>
        <row r="483">
          <cell r="B483">
            <v>13</v>
          </cell>
          <cell r="D483" t="str">
            <v xml:space="preserve">1 M3  PAS. PONDASI  SUMURAN DIAMETER 100 CM  </v>
          </cell>
        </row>
        <row r="484">
          <cell r="D484" t="str">
            <v>TENAGA :</v>
          </cell>
        </row>
        <row r="485">
          <cell r="D485" t="str">
            <v>Tukang batu</v>
          </cell>
          <cell r="F485">
            <v>0.3</v>
          </cell>
          <cell r="G485" t="str">
            <v>Oh</v>
          </cell>
          <cell r="H485">
            <v>33000</v>
          </cell>
          <cell r="I485">
            <v>9900</v>
          </cell>
        </row>
        <row r="486">
          <cell r="D486" t="str">
            <v xml:space="preserve">Kepala Tukang </v>
          </cell>
          <cell r="F486">
            <v>0.03</v>
          </cell>
          <cell r="G486" t="str">
            <v>Oh</v>
          </cell>
          <cell r="H486">
            <v>35750</v>
          </cell>
          <cell r="I486">
            <v>1072.5</v>
          </cell>
        </row>
        <row r="487">
          <cell r="D487" t="str">
            <v>Pekerja / Buruh tak terlatih</v>
          </cell>
          <cell r="F487">
            <v>2.38</v>
          </cell>
          <cell r="G487" t="str">
            <v>Oh</v>
          </cell>
          <cell r="H487">
            <v>24750</v>
          </cell>
          <cell r="I487">
            <v>58905</v>
          </cell>
        </row>
        <row r="488">
          <cell r="D488" t="str">
            <v>Mandor</v>
          </cell>
          <cell r="F488">
            <v>0.08</v>
          </cell>
          <cell r="G488" t="str">
            <v>Oh</v>
          </cell>
          <cell r="H488">
            <v>38500</v>
          </cell>
          <cell r="I488">
            <v>3080</v>
          </cell>
        </row>
        <row r="489">
          <cell r="D489" t="str">
            <v>BAHAN :</v>
          </cell>
        </row>
        <row r="490">
          <cell r="D490" t="str">
            <v xml:space="preserve">Batu belah,Uk.10-15 Cm &amp; 15 - 20 cm </v>
          </cell>
          <cell r="F490">
            <v>0.45</v>
          </cell>
          <cell r="G490" t="str">
            <v>M3</v>
          </cell>
          <cell r="H490">
            <v>140000</v>
          </cell>
          <cell r="J490">
            <v>63000</v>
          </cell>
        </row>
        <row r="491">
          <cell r="D491" t="str">
            <v>PC / Portland cement</v>
          </cell>
          <cell r="F491">
            <v>280</v>
          </cell>
          <cell r="G491" t="str">
            <v>Kg</v>
          </cell>
          <cell r="H491">
            <v>850</v>
          </cell>
          <cell r="J491">
            <v>238000</v>
          </cell>
        </row>
        <row r="492">
          <cell r="D492" t="str">
            <v xml:space="preserve">Pasir pasang / beton </v>
          </cell>
          <cell r="F492">
            <v>0.45</v>
          </cell>
          <cell r="G492" t="str">
            <v>M3</v>
          </cell>
          <cell r="H492">
            <v>120000</v>
          </cell>
          <cell r="J492">
            <v>54000</v>
          </cell>
        </row>
        <row r="493">
          <cell r="D493" t="str">
            <v>Batu pecah 2-3 cm</v>
          </cell>
          <cell r="F493">
            <v>0.67</v>
          </cell>
          <cell r="G493" t="str">
            <v>M3</v>
          </cell>
          <cell r="H493">
            <v>165000</v>
          </cell>
          <cell r="J493">
            <v>110550</v>
          </cell>
        </row>
        <row r="494">
          <cell r="A494">
            <v>44</v>
          </cell>
          <cell r="I494">
            <v>72957.5</v>
          </cell>
          <cell r="J494">
            <v>465550</v>
          </cell>
          <cell r="K494">
            <v>538508</v>
          </cell>
        </row>
        <row r="496">
          <cell r="B496">
            <v>14</v>
          </cell>
          <cell r="D496" t="str">
            <v xml:space="preserve">1 M!  PEMB. TIANG PANCANG (40 X40 )CM BETON BERTULANG  </v>
          </cell>
        </row>
        <row r="497">
          <cell r="D497" t="str">
            <v>TENAGA :</v>
          </cell>
        </row>
        <row r="498">
          <cell r="D498" t="str">
            <v>Tukang batu</v>
          </cell>
          <cell r="F498">
            <v>0.67</v>
          </cell>
          <cell r="G498" t="str">
            <v>Oh</v>
          </cell>
          <cell r="H498">
            <v>33000</v>
          </cell>
          <cell r="I498">
            <v>22110</v>
          </cell>
        </row>
        <row r="499">
          <cell r="D499" t="str">
            <v xml:space="preserve">Kepala Tukang </v>
          </cell>
          <cell r="F499">
            <v>6.7000000000000004E-2</v>
          </cell>
          <cell r="G499" t="str">
            <v>Oh</v>
          </cell>
          <cell r="H499">
            <v>35750</v>
          </cell>
          <cell r="I499">
            <v>2395.25</v>
          </cell>
        </row>
        <row r="500">
          <cell r="D500" t="str">
            <v>Pekerja / Buruh tak terlatih</v>
          </cell>
          <cell r="F500">
            <v>1</v>
          </cell>
          <cell r="G500" t="str">
            <v>Oh</v>
          </cell>
          <cell r="H500">
            <v>24750</v>
          </cell>
          <cell r="I500">
            <v>24750</v>
          </cell>
        </row>
        <row r="501">
          <cell r="D501" t="str">
            <v>Mandor</v>
          </cell>
          <cell r="F501">
            <v>0.05</v>
          </cell>
          <cell r="G501" t="str">
            <v>Oh</v>
          </cell>
          <cell r="H501">
            <v>38500</v>
          </cell>
          <cell r="I501">
            <v>1925</v>
          </cell>
        </row>
        <row r="502">
          <cell r="D502" t="str">
            <v>BAHAN :</v>
          </cell>
        </row>
        <row r="503">
          <cell r="D503" t="str">
            <v>PC / Portland cement</v>
          </cell>
          <cell r="F503">
            <v>60.5</v>
          </cell>
          <cell r="G503" t="str">
            <v>Kg</v>
          </cell>
          <cell r="H503">
            <v>850</v>
          </cell>
          <cell r="J503">
            <v>51425</v>
          </cell>
        </row>
        <row r="504">
          <cell r="D504" t="str">
            <v xml:space="preserve">Pasir pasang / beton </v>
          </cell>
          <cell r="F504">
            <v>9.4E-2</v>
          </cell>
          <cell r="G504" t="str">
            <v>M3</v>
          </cell>
          <cell r="H504">
            <v>120000</v>
          </cell>
          <cell r="J504">
            <v>11280</v>
          </cell>
        </row>
        <row r="505">
          <cell r="D505" t="str">
            <v>Batu pecah 2-3 cm</v>
          </cell>
          <cell r="F505">
            <v>0.15</v>
          </cell>
          <cell r="G505" t="str">
            <v>M3</v>
          </cell>
          <cell r="H505">
            <v>165000</v>
          </cell>
          <cell r="J505">
            <v>24750</v>
          </cell>
        </row>
        <row r="506">
          <cell r="D506" t="str">
            <v>Besi Beton /  tulangan beton</v>
          </cell>
          <cell r="F506">
            <v>45</v>
          </cell>
          <cell r="G506" t="str">
            <v>Kg</v>
          </cell>
          <cell r="H506">
            <v>8500</v>
          </cell>
          <cell r="J506">
            <v>382500</v>
          </cell>
        </row>
        <row r="507">
          <cell r="D507" t="str">
            <v>Kawat Beton / bendraat</v>
          </cell>
          <cell r="F507">
            <v>0.9</v>
          </cell>
          <cell r="G507" t="str">
            <v>Kg</v>
          </cell>
          <cell r="H507">
            <v>9500</v>
          </cell>
          <cell r="J507">
            <v>8550</v>
          </cell>
        </row>
        <row r="508">
          <cell r="D508" t="str">
            <v>Balok Kayu Tahun ( Mauni/ Akasia )</v>
          </cell>
          <cell r="F508">
            <v>3.2000000000000001E-2</v>
          </cell>
          <cell r="G508" t="str">
            <v>M3</v>
          </cell>
          <cell r="H508">
            <v>2700000</v>
          </cell>
          <cell r="J508">
            <v>86400</v>
          </cell>
        </row>
        <row r="509">
          <cell r="D509" t="str">
            <v>Paku  biasa</v>
          </cell>
          <cell r="F509">
            <v>0.12</v>
          </cell>
          <cell r="G509" t="str">
            <v>Kg</v>
          </cell>
          <cell r="H509">
            <v>12000</v>
          </cell>
          <cell r="J509">
            <v>1440</v>
          </cell>
        </row>
        <row r="510">
          <cell r="D510" t="str">
            <v>Residu ( Ter )</v>
          </cell>
          <cell r="F510">
            <v>0.09</v>
          </cell>
          <cell r="G510" t="str">
            <v>Lt</v>
          </cell>
          <cell r="H510">
            <v>6000</v>
          </cell>
          <cell r="J510">
            <v>540</v>
          </cell>
        </row>
        <row r="511">
          <cell r="A511">
            <v>45</v>
          </cell>
          <cell r="I511">
            <v>51180.25</v>
          </cell>
          <cell r="J511">
            <v>566885</v>
          </cell>
          <cell r="K511">
            <v>618065</v>
          </cell>
        </row>
        <row r="513">
          <cell r="B513">
            <v>15</v>
          </cell>
          <cell r="D513" t="str">
            <v xml:space="preserve">1 M!  PEMB. TIANG PANCANG (35 X35 )CM BETON BERTULANG  </v>
          </cell>
        </row>
        <row r="514">
          <cell r="D514" t="str">
            <v>TENAGA :</v>
          </cell>
        </row>
        <row r="515">
          <cell r="D515" t="str">
            <v>Tukang batu</v>
          </cell>
          <cell r="F515">
            <v>0.5</v>
          </cell>
          <cell r="G515" t="str">
            <v>Oh</v>
          </cell>
          <cell r="H515">
            <v>33000</v>
          </cell>
          <cell r="I515">
            <v>16500</v>
          </cell>
        </row>
        <row r="516">
          <cell r="D516" t="str">
            <v xml:space="preserve">Kepala Tukang </v>
          </cell>
          <cell r="F516">
            <v>0.05</v>
          </cell>
          <cell r="G516" t="str">
            <v>Oh</v>
          </cell>
          <cell r="H516">
            <v>35750</v>
          </cell>
          <cell r="I516">
            <v>1787.5</v>
          </cell>
        </row>
        <row r="517">
          <cell r="D517" t="str">
            <v>Pekerja / Buruh tak terlatih</v>
          </cell>
          <cell r="F517">
            <v>0.8</v>
          </cell>
          <cell r="G517" t="str">
            <v>Oh</v>
          </cell>
          <cell r="H517">
            <v>24750</v>
          </cell>
          <cell r="I517">
            <v>19800</v>
          </cell>
        </row>
        <row r="518">
          <cell r="D518" t="str">
            <v>Mandor</v>
          </cell>
          <cell r="F518">
            <v>0.04</v>
          </cell>
          <cell r="G518" t="str">
            <v>Oh</v>
          </cell>
          <cell r="H518">
            <v>38500</v>
          </cell>
          <cell r="I518">
            <v>1540</v>
          </cell>
        </row>
        <row r="520">
          <cell r="D520" t="str">
            <v>BAHAN :</v>
          </cell>
        </row>
        <row r="521">
          <cell r="D521" t="str">
            <v>PC / Portland cement</v>
          </cell>
          <cell r="F521">
            <v>49</v>
          </cell>
          <cell r="G521" t="str">
            <v>Kg</v>
          </cell>
          <cell r="H521">
            <v>850</v>
          </cell>
          <cell r="J521">
            <v>41650</v>
          </cell>
        </row>
        <row r="522">
          <cell r="D522" t="str">
            <v xml:space="preserve">Pasir pasang / beton </v>
          </cell>
          <cell r="F522">
            <v>0.08</v>
          </cell>
          <cell r="G522" t="str">
            <v>M3</v>
          </cell>
          <cell r="H522">
            <v>120000</v>
          </cell>
          <cell r="J522">
            <v>9600</v>
          </cell>
        </row>
        <row r="523">
          <cell r="D523" t="str">
            <v>Batu pecah 2-3 cm</v>
          </cell>
          <cell r="F523">
            <v>0.125</v>
          </cell>
          <cell r="G523" t="str">
            <v>M3</v>
          </cell>
          <cell r="H523">
            <v>165000</v>
          </cell>
          <cell r="J523">
            <v>20625</v>
          </cell>
        </row>
        <row r="524">
          <cell r="D524" t="str">
            <v>Besi Beton /  tulangan beton</v>
          </cell>
          <cell r="F524">
            <v>34.5</v>
          </cell>
          <cell r="G524" t="str">
            <v>Kg</v>
          </cell>
          <cell r="H524">
            <v>8500</v>
          </cell>
          <cell r="J524">
            <v>293250</v>
          </cell>
        </row>
        <row r="525">
          <cell r="D525" t="str">
            <v>Kawat Beton / bendraat</v>
          </cell>
          <cell r="F525">
            <v>0.7</v>
          </cell>
          <cell r="G525" t="str">
            <v>Kg</v>
          </cell>
          <cell r="H525">
            <v>9500</v>
          </cell>
          <cell r="J525">
            <v>6650</v>
          </cell>
        </row>
        <row r="526">
          <cell r="D526" t="str">
            <v>Balok Kayu Tahun ( Mauni/ Akasia )</v>
          </cell>
          <cell r="F526">
            <v>2.7E-2</v>
          </cell>
          <cell r="G526" t="str">
            <v>M3</v>
          </cell>
          <cell r="H526">
            <v>2700000</v>
          </cell>
          <cell r="J526">
            <v>72900</v>
          </cell>
        </row>
        <row r="527">
          <cell r="D527" t="str">
            <v>Paku  biasa</v>
          </cell>
          <cell r="F527">
            <v>0.12</v>
          </cell>
          <cell r="G527" t="str">
            <v>Kg</v>
          </cell>
          <cell r="H527">
            <v>12000</v>
          </cell>
          <cell r="J527">
            <v>1440</v>
          </cell>
        </row>
        <row r="528">
          <cell r="D528" t="str">
            <v>Residu ( Ter )</v>
          </cell>
          <cell r="F528">
            <v>0.09</v>
          </cell>
          <cell r="G528" t="str">
            <v>Lt</v>
          </cell>
          <cell r="H528">
            <v>6000</v>
          </cell>
          <cell r="J528">
            <v>540</v>
          </cell>
        </row>
        <row r="529">
          <cell r="A529">
            <v>46</v>
          </cell>
          <cell r="I529">
            <v>39627.5</v>
          </cell>
          <cell r="J529">
            <v>446655</v>
          </cell>
          <cell r="K529">
            <v>486283</v>
          </cell>
        </row>
        <row r="531">
          <cell r="B531" t="str">
            <v>IV.</v>
          </cell>
          <cell r="D531" t="str">
            <v>PASANGAN  BATA  MERAH</v>
          </cell>
        </row>
        <row r="533">
          <cell r="D533" t="str">
            <v>PEK. PAS. BATA MERAH  (TBL 1/2 BT)</v>
          </cell>
        </row>
        <row r="535">
          <cell r="B535">
            <v>1</v>
          </cell>
          <cell r="D535" t="str">
            <v xml:space="preserve">1 M2  PAS. BATA MERAH   CAM 1 Pc:1 Psr.( TEBAL 1/2 BT)  </v>
          </cell>
        </row>
        <row r="536">
          <cell r="D536" t="str">
            <v>TENAGA :</v>
          </cell>
        </row>
        <row r="537">
          <cell r="D537" t="str">
            <v>Tukang batu</v>
          </cell>
          <cell r="F537">
            <v>0.1</v>
          </cell>
          <cell r="G537" t="str">
            <v>Oh</v>
          </cell>
          <cell r="H537">
            <v>33000</v>
          </cell>
          <cell r="I537">
            <v>3300</v>
          </cell>
        </row>
        <row r="538">
          <cell r="D538" t="str">
            <v xml:space="preserve">Kepala Tukang </v>
          </cell>
          <cell r="F538">
            <v>0.01</v>
          </cell>
          <cell r="G538" t="str">
            <v>Oh</v>
          </cell>
          <cell r="H538">
            <v>35750</v>
          </cell>
          <cell r="I538">
            <v>357.5</v>
          </cell>
        </row>
        <row r="539">
          <cell r="D539" t="str">
            <v>Pekerja / Buruh tak terlatih</v>
          </cell>
          <cell r="F539">
            <v>0.32</v>
          </cell>
          <cell r="G539" t="str">
            <v>Oh</v>
          </cell>
          <cell r="H539">
            <v>24750</v>
          </cell>
          <cell r="I539">
            <v>7920</v>
          </cell>
        </row>
        <row r="540">
          <cell r="D540" t="str">
            <v>Mandor</v>
          </cell>
          <cell r="F540">
            <v>1.4999999999999999E-2</v>
          </cell>
          <cell r="G540" t="str">
            <v>Oh</v>
          </cell>
          <cell r="H540">
            <v>38500</v>
          </cell>
          <cell r="I540">
            <v>577.5</v>
          </cell>
        </row>
        <row r="541">
          <cell r="D541" t="str">
            <v>BAHAN :</v>
          </cell>
        </row>
        <row r="542">
          <cell r="D542" t="str">
            <v>Batu Bata / Merah</v>
          </cell>
          <cell r="F542">
            <v>70</v>
          </cell>
          <cell r="G542" t="str">
            <v>Biji</v>
          </cell>
          <cell r="H542">
            <v>330</v>
          </cell>
          <cell r="J542">
            <v>23100</v>
          </cell>
        </row>
        <row r="543">
          <cell r="D543" t="str">
            <v>PC / Portland cement</v>
          </cell>
          <cell r="F543">
            <v>27.8</v>
          </cell>
          <cell r="G543" t="str">
            <v>Kg</v>
          </cell>
          <cell r="H543">
            <v>850</v>
          </cell>
          <cell r="J543">
            <v>23630</v>
          </cell>
        </row>
        <row r="544">
          <cell r="D544" t="str">
            <v xml:space="preserve">Pasir pasang / beton </v>
          </cell>
          <cell r="F544">
            <v>2.8000000000000001E-2</v>
          </cell>
          <cell r="G544" t="str">
            <v>M3</v>
          </cell>
          <cell r="H544">
            <v>120000</v>
          </cell>
          <cell r="J544">
            <v>3360</v>
          </cell>
        </row>
        <row r="545">
          <cell r="A545">
            <v>47</v>
          </cell>
          <cell r="I545">
            <v>12155</v>
          </cell>
          <cell r="J545">
            <v>50090</v>
          </cell>
          <cell r="K545">
            <v>62245</v>
          </cell>
        </row>
        <row r="546">
          <cell r="B546">
            <v>2</v>
          </cell>
          <cell r="D546" t="str">
            <v>1 M2  PAS. BATA MERAH  CAM 1 Pc : 2 Psr. ( TEBAL 1/2 BT)</v>
          </cell>
        </row>
        <row r="547">
          <cell r="D547" t="str">
            <v>TENAGA :</v>
          </cell>
        </row>
        <row r="548">
          <cell r="D548" t="str">
            <v>Tukang batu</v>
          </cell>
          <cell r="F548">
            <v>0.1</v>
          </cell>
          <cell r="G548" t="str">
            <v>Oh</v>
          </cell>
          <cell r="H548">
            <v>33000</v>
          </cell>
          <cell r="I548">
            <v>3300</v>
          </cell>
        </row>
        <row r="549">
          <cell r="D549" t="str">
            <v xml:space="preserve">Kepala Tukang </v>
          </cell>
          <cell r="F549">
            <v>0.01</v>
          </cell>
          <cell r="G549" t="str">
            <v>Oh</v>
          </cell>
          <cell r="H549">
            <v>35750</v>
          </cell>
          <cell r="I549">
            <v>357.5</v>
          </cell>
        </row>
        <row r="550">
          <cell r="D550" t="str">
            <v>Pekerja / Buruh tak terlatih</v>
          </cell>
          <cell r="F550">
            <v>0.32</v>
          </cell>
          <cell r="G550" t="str">
            <v>Oh</v>
          </cell>
          <cell r="H550">
            <v>24750</v>
          </cell>
          <cell r="I550">
            <v>7920</v>
          </cell>
        </row>
        <row r="551">
          <cell r="D551" t="str">
            <v>Mandor</v>
          </cell>
          <cell r="F551">
            <v>1.4999999999999999E-2</v>
          </cell>
          <cell r="G551" t="str">
            <v>Oh</v>
          </cell>
          <cell r="H551">
            <v>38500</v>
          </cell>
          <cell r="I551">
            <v>577.5</v>
          </cell>
        </row>
        <row r="552">
          <cell r="D552" t="str">
            <v>BAHAN :</v>
          </cell>
        </row>
        <row r="553">
          <cell r="D553" t="str">
            <v>Batu Bata / Merah</v>
          </cell>
          <cell r="F553">
            <v>70</v>
          </cell>
          <cell r="G553" t="str">
            <v>Biji</v>
          </cell>
          <cell r="H553">
            <v>330</v>
          </cell>
          <cell r="J553">
            <v>23100</v>
          </cell>
        </row>
        <row r="554">
          <cell r="D554" t="str">
            <v>PC / Portland cement</v>
          </cell>
          <cell r="F554">
            <v>18.95</v>
          </cell>
          <cell r="G554" t="str">
            <v>Kg</v>
          </cell>
          <cell r="H554">
            <v>850</v>
          </cell>
          <cell r="J554">
            <v>16107.5</v>
          </cell>
        </row>
        <row r="555">
          <cell r="D555" t="str">
            <v xml:space="preserve">Pasir pasang / beton </v>
          </cell>
          <cell r="F555">
            <v>3.7999999999999999E-2</v>
          </cell>
          <cell r="G555" t="str">
            <v>M3</v>
          </cell>
          <cell r="H555">
            <v>120000</v>
          </cell>
          <cell r="J555">
            <v>4560</v>
          </cell>
        </row>
        <row r="556">
          <cell r="A556">
            <v>48</v>
          </cell>
          <cell r="I556">
            <v>12155</v>
          </cell>
          <cell r="J556">
            <v>43767.5</v>
          </cell>
          <cell r="K556">
            <v>55923</v>
          </cell>
        </row>
        <row r="557">
          <cell r="B557">
            <v>3</v>
          </cell>
          <cell r="D557" t="str">
            <v xml:space="preserve">1 M2  PAS. BATA MERAH  CAM 1 Pc : 3 Psr.( TEBAL 1/2 BT) </v>
          </cell>
        </row>
        <row r="558">
          <cell r="D558" t="str">
            <v>TENAGA :</v>
          </cell>
        </row>
        <row r="559">
          <cell r="D559" t="str">
            <v>Tukang batu</v>
          </cell>
          <cell r="F559">
            <v>0.1</v>
          </cell>
          <cell r="G559" t="str">
            <v>Oh</v>
          </cell>
          <cell r="H559">
            <v>33000</v>
          </cell>
          <cell r="I559">
            <v>3300</v>
          </cell>
        </row>
        <row r="560">
          <cell r="D560" t="str">
            <v xml:space="preserve">Kepala Tukang </v>
          </cell>
          <cell r="F560">
            <v>0.01</v>
          </cell>
          <cell r="G560" t="str">
            <v>Oh</v>
          </cell>
          <cell r="H560">
            <v>35750</v>
          </cell>
          <cell r="I560">
            <v>357.5</v>
          </cell>
        </row>
        <row r="561">
          <cell r="D561" t="str">
            <v>Pekerja / Buruh tak terlatih</v>
          </cell>
          <cell r="F561">
            <v>0.32</v>
          </cell>
          <cell r="G561" t="str">
            <v>Oh</v>
          </cell>
          <cell r="H561">
            <v>24750</v>
          </cell>
          <cell r="I561">
            <v>7920</v>
          </cell>
        </row>
        <row r="562">
          <cell r="D562" t="str">
            <v>Mandor</v>
          </cell>
          <cell r="F562">
            <v>1.4999999999999999E-2</v>
          </cell>
          <cell r="G562" t="str">
            <v>Oh</v>
          </cell>
          <cell r="H562">
            <v>38500</v>
          </cell>
          <cell r="I562">
            <v>577.5</v>
          </cell>
        </row>
        <row r="563">
          <cell r="D563" t="str">
            <v>BAHAN :</v>
          </cell>
        </row>
        <row r="564">
          <cell r="D564" t="str">
            <v>Batu Bata / Merah</v>
          </cell>
          <cell r="F564">
            <v>70</v>
          </cell>
          <cell r="G564" t="str">
            <v>Biji</v>
          </cell>
          <cell r="H564">
            <v>330</v>
          </cell>
          <cell r="J564">
            <v>23100</v>
          </cell>
        </row>
        <row r="565">
          <cell r="D565" t="str">
            <v>PC / Portland cement</v>
          </cell>
          <cell r="F565">
            <v>14.37</v>
          </cell>
          <cell r="G565" t="str">
            <v>Kg</v>
          </cell>
          <cell r="H565">
            <v>850</v>
          </cell>
          <cell r="J565">
            <v>12214.5</v>
          </cell>
        </row>
        <row r="566">
          <cell r="D566" t="str">
            <v xml:space="preserve">Pasir pasang / beton </v>
          </cell>
          <cell r="F566">
            <v>0.04</v>
          </cell>
          <cell r="G566" t="str">
            <v>M3</v>
          </cell>
          <cell r="H566">
            <v>120000</v>
          </cell>
          <cell r="J566">
            <v>4800</v>
          </cell>
        </row>
        <row r="567">
          <cell r="A567">
            <v>49</v>
          </cell>
          <cell r="I567">
            <v>12155</v>
          </cell>
          <cell r="J567">
            <v>40114.5</v>
          </cell>
          <cell r="K567">
            <v>52270</v>
          </cell>
        </row>
        <row r="568">
          <cell r="B568">
            <v>4</v>
          </cell>
          <cell r="D568" t="str">
            <v>1 M2  PAS. BATA MERAH  CAM 1 Pc : 4 Psr. ( TEBAL 1/2 BT)</v>
          </cell>
        </row>
        <row r="569">
          <cell r="D569" t="str">
            <v>TENAGA :</v>
          </cell>
        </row>
        <row r="570">
          <cell r="D570" t="str">
            <v>Tukang batu</v>
          </cell>
          <cell r="F570">
            <v>0.1</v>
          </cell>
          <cell r="G570" t="str">
            <v>Oh</v>
          </cell>
          <cell r="H570">
            <v>33000</v>
          </cell>
          <cell r="I570">
            <v>3300</v>
          </cell>
        </row>
        <row r="571">
          <cell r="D571" t="str">
            <v xml:space="preserve">Kepala Tukang </v>
          </cell>
          <cell r="F571">
            <v>0.01</v>
          </cell>
          <cell r="G571" t="str">
            <v>Oh</v>
          </cell>
          <cell r="H571">
            <v>35750</v>
          </cell>
          <cell r="I571">
            <v>357.5</v>
          </cell>
        </row>
        <row r="572">
          <cell r="D572" t="str">
            <v>Pekerja / Buruh tak terlatih</v>
          </cell>
          <cell r="F572">
            <v>0.32</v>
          </cell>
          <cell r="G572" t="str">
            <v>Oh</v>
          </cell>
          <cell r="H572">
            <v>24750</v>
          </cell>
          <cell r="I572">
            <v>7920</v>
          </cell>
        </row>
        <row r="573">
          <cell r="D573" t="str">
            <v>Mandor</v>
          </cell>
          <cell r="F573">
            <v>1.4999999999999999E-2</v>
          </cell>
          <cell r="G573" t="str">
            <v>Oh</v>
          </cell>
          <cell r="H573">
            <v>38500</v>
          </cell>
          <cell r="I573">
            <v>577.5</v>
          </cell>
        </row>
        <row r="574">
          <cell r="D574" t="str">
            <v>BAHAN :</v>
          </cell>
        </row>
        <row r="575">
          <cell r="D575" t="str">
            <v>Batu Bata / Merah</v>
          </cell>
          <cell r="F575">
            <v>70</v>
          </cell>
          <cell r="G575" t="str">
            <v>Biji</v>
          </cell>
          <cell r="H575">
            <v>330</v>
          </cell>
          <cell r="J575">
            <v>23100</v>
          </cell>
        </row>
        <row r="576">
          <cell r="D576" t="str">
            <v>PC / Portland cement</v>
          </cell>
          <cell r="F576">
            <v>11.5</v>
          </cell>
          <cell r="G576" t="str">
            <v>Kg</v>
          </cell>
          <cell r="H576">
            <v>850</v>
          </cell>
          <cell r="J576">
            <v>9775</v>
          </cell>
        </row>
        <row r="577">
          <cell r="D577" t="str">
            <v xml:space="preserve">Pasir pasang / beton </v>
          </cell>
          <cell r="F577">
            <v>4.3000000000000003E-2</v>
          </cell>
          <cell r="G577" t="str">
            <v>M3</v>
          </cell>
          <cell r="H577">
            <v>120000</v>
          </cell>
          <cell r="J577">
            <v>5160</v>
          </cell>
        </row>
        <row r="578">
          <cell r="A578">
            <v>50</v>
          </cell>
          <cell r="I578">
            <v>12155</v>
          </cell>
          <cell r="J578">
            <v>38035</v>
          </cell>
          <cell r="K578">
            <v>50190</v>
          </cell>
        </row>
        <row r="579">
          <cell r="B579">
            <v>5</v>
          </cell>
          <cell r="D579" t="str">
            <v xml:space="preserve">1 M2  PAS. BATA MERAH  CAM 1 Pc : 5 Psr. ( TEBAL 1/2 BT) </v>
          </cell>
        </row>
        <row r="580">
          <cell r="D580" t="str">
            <v>TENAGA :</v>
          </cell>
        </row>
        <row r="581">
          <cell r="D581" t="str">
            <v>Tukang batu</v>
          </cell>
          <cell r="F581">
            <v>0.1</v>
          </cell>
          <cell r="G581" t="str">
            <v>Oh</v>
          </cell>
          <cell r="H581">
            <v>33000</v>
          </cell>
          <cell r="I581">
            <v>3300</v>
          </cell>
        </row>
        <row r="582">
          <cell r="D582" t="str">
            <v xml:space="preserve">Kepala Tukang </v>
          </cell>
          <cell r="F582">
            <v>0.01</v>
          </cell>
          <cell r="G582" t="str">
            <v>Oh</v>
          </cell>
          <cell r="H582">
            <v>35750</v>
          </cell>
          <cell r="I582">
            <v>357.5</v>
          </cell>
        </row>
        <row r="583">
          <cell r="D583" t="str">
            <v>Pekerja / Buruh tak terlatih</v>
          </cell>
          <cell r="F583">
            <v>0.32</v>
          </cell>
          <cell r="G583" t="str">
            <v>Oh</v>
          </cell>
          <cell r="H583">
            <v>24750</v>
          </cell>
          <cell r="I583">
            <v>7920</v>
          </cell>
        </row>
        <row r="584">
          <cell r="D584" t="str">
            <v>Mandor</v>
          </cell>
          <cell r="F584">
            <v>1.4999999999999999E-2</v>
          </cell>
          <cell r="G584" t="str">
            <v>Oh</v>
          </cell>
          <cell r="H584">
            <v>38500</v>
          </cell>
          <cell r="I584">
            <v>577.5</v>
          </cell>
        </row>
        <row r="585">
          <cell r="D585" t="str">
            <v>BAHAN :</v>
          </cell>
        </row>
        <row r="586">
          <cell r="D586" t="str">
            <v>Batu Bata / Merah</v>
          </cell>
          <cell r="F586">
            <v>70</v>
          </cell>
          <cell r="G586" t="str">
            <v>Biji</v>
          </cell>
          <cell r="H586">
            <v>330</v>
          </cell>
          <cell r="J586">
            <v>23100</v>
          </cell>
        </row>
        <row r="587">
          <cell r="D587" t="str">
            <v>PC / Portland cement</v>
          </cell>
          <cell r="F587">
            <v>9.68</v>
          </cell>
          <cell r="G587" t="str">
            <v>Kg</v>
          </cell>
          <cell r="H587">
            <v>850</v>
          </cell>
          <cell r="J587">
            <v>8228</v>
          </cell>
        </row>
        <row r="588">
          <cell r="D588" t="str">
            <v xml:space="preserve">Pasir pasang / beton </v>
          </cell>
          <cell r="F588">
            <v>4.4999999999999998E-2</v>
          </cell>
          <cell r="G588" t="str">
            <v>M3</v>
          </cell>
          <cell r="H588">
            <v>120000</v>
          </cell>
          <cell r="J588">
            <v>5400</v>
          </cell>
        </row>
        <row r="589">
          <cell r="A589">
            <v>51</v>
          </cell>
          <cell r="I589">
            <v>12155</v>
          </cell>
          <cell r="J589">
            <v>36728</v>
          </cell>
          <cell r="K589">
            <v>48883</v>
          </cell>
        </row>
        <row r="590">
          <cell r="B590">
            <v>6</v>
          </cell>
          <cell r="D590" t="str">
            <v>1 M2  PAS. BATA MERAH  CAM 1 Pc : 6 Psr.  ( TEBAL 1/2 BT)</v>
          </cell>
        </row>
        <row r="591">
          <cell r="D591" t="str">
            <v>TENAGA :</v>
          </cell>
        </row>
        <row r="592">
          <cell r="D592" t="str">
            <v>Tukang batu</v>
          </cell>
          <cell r="F592">
            <v>0.1</v>
          </cell>
          <cell r="G592" t="str">
            <v>Oh</v>
          </cell>
          <cell r="H592">
            <v>33000</v>
          </cell>
          <cell r="I592">
            <v>3300</v>
          </cell>
        </row>
        <row r="593">
          <cell r="D593" t="str">
            <v xml:space="preserve">Kepala Tukang </v>
          </cell>
          <cell r="F593">
            <v>0.01</v>
          </cell>
          <cell r="G593" t="str">
            <v>Oh</v>
          </cell>
          <cell r="H593">
            <v>35750</v>
          </cell>
          <cell r="I593">
            <v>357.5</v>
          </cell>
        </row>
        <row r="594">
          <cell r="D594" t="str">
            <v>Pekerja / Buruh tak terlatih</v>
          </cell>
          <cell r="F594">
            <v>0.32</v>
          </cell>
          <cell r="G594" t="str">
            <v>Oh</v>
          </cell>
          <cell r="H594">
            <v>24750</v>
          </cell>
          <cell r="I594">
            <v>7920</v>
          </cell>
        </row>
        <row r="595">
          <cell r="D595" t="str">
            <v>Mandor</v>
          </cell>
          <cell r="F595">
            <v>1.4999999999999999E-2</v>
          </cell>
          <cell r="G595" t="str">
            <v>Oh</v>
          </cell>
          <cell r="H595">
            <v>38500</v>
          </cell>
          <cell r="I595">
            <v>577.5</v>
          </cell>
        </row>
        <row r="596">
          <cell r="D596" t="str">
            <v>BAHAN :</v>
          </cell>
        </row>
        <row r="597">
          <cell r="D597" t="str">
            <v>Batu Bata / Merah</v>
          </cell>
          <cell r="F597">
            <v>70</v>
          </cell>
          <cell r="G597" t="str">
            <v>Biji</v>
          </cell>
          <cell r="H597">
            <v>330</v>
          </cell>
          <cell r="J597">
            <v>23100</v>
          </cell>
        </row>
        <row r="598">
          <cell r="D598" t="str">
            <v>PC / Portland cement</v>
          </cell>
          <cell r="F598">
            <v>8.32</v>
          </cell>
          <cell r="G598" t="str">
            <v>Kg</v>
          </cell>
          <cell r="H598">
            <v>850</v>
          </cell>
          <cell r="J598">
            <v>7072</v>
          </cell>
        </row>
        <row r="599">
          <cell r="D599" t="str">
            <v xml:space="preserve">Pasir pasang / beton </v>
          </cell>
          <cell r="F599">
            <v>4.9000000000000002E-2</v>
          </cell>
          <cell r="G599" t="str">
            <v>M3</v>
          </cell>
          <cell r="H599">
            <v>120000</v>
          </cell>
          <cell r="J599">
            <v>5880</v>
          </cell>
        </row>
        <row r="600">
          <cell r="A600">
            <v>52</v>
          </cell>
          <cell r="I600">
            <v>12155</v>
          </cell>
          <cell r="J600">
            <v>36052</v>
          </cell>
          <cell r="K600">
            <v>48207</v>
          </cell>
        </row>
        <row r="602">
          <cell r="B602">
            <v>7</v>
          </cell>
          <cell r="D602" t="str">
            <v xml:space="preserve">1 M2  PAS. BATA MERAH  CAM 1 Pc : 8 Psr.( TEBAL 1/2 BT) </v>
          </cell>
        </row>
        <row r="603">
          <cell r="D603" t="str">
            <v>TENAGA :</v>
          </cell>
        </row>
        <row r="604">
          <cell r="D604" t="str">
            <v>Tukang batu</v>
          </cell>
          <cell r="F604">
            <v>0.1</v>
          </cell>
          <cell r="G604" t="str">
            <v>Oh</v>
          </cell>
          <cell r="H604">
            <v>33000</v>
          </cell>
          <cell r="I604">
            <v>3300</v>
          </cell>
        </row>
        <row r="605">
          <cell r="D605" t="str">
            <v xml:space="preserve">Kepala Tukang </v>
          </cell>
          <cell r="F605">
            <v>0.01</v>
          </cell>
          <cell r="G605" t="str">
            <v>Oh</v>
          </cell>
          <cell r="H605">
            <v>35750</v>
          </cell>
          <cell r="I605">
            <v>357.5</v>
          </cell>
        </row>
        <row r="606">
          <cell r="D606" t="str">
            <v>Pekerja / Buruh tak terlatih</v>
          </cell>
          <cell r="F606">
            <v>0.32</v>
          </cell>
          <cell r="G606" t="str">
            <v>Oh</v>
          </cell>
          <cell r="H606">
            <v>24750</v>
          </cell>
          <cell r="I606">
            <v>7920</v>
          </cell>
        </row>
        <row r="607">
          <cell r="D607" t="str">
            <v>Mandor</v>
          </cell>
          <cell r="F607">
            <v>1.4999999999999999E-2</v>
          </cell>
          <cell r="G607" t="str">
            <v>Oh</v>
          </cell>
          <cell r="H607">
            <v>38500</v>
          </cell>
          <cell r="I607">
            <v>577.5</v>
          </cell>
        </row>
        <row r="608">
          <cell r="D608" t="str">
            <v>BAHAN :</v>
          </cell>
        </row>
        <row r="609">
          <cell r="D609" t="str">
            <v>Batu Bata / Merah</v>
          </cell>
          <cell r="F609">
            <v>70</v>
          </cell>
          <cell r="G609" t="str">
            <v>Biji</v>
          </cell>
          <cell r="H609">
            <v>330</v>
          </cell>
          <cell r="J609">
            <v>23100</v>
          </cell>
        </row>
        <row r="610">
          <cell r="D610" t="str">
            <v>PC / Portland cement</v>
          </cell>
          <cell r="F610">
            <v>6.5</v>
          </cell>
          <cell r="G610" t="str">
            <v>Kg</v>
          </cell>
          <cell r="H610">
            <v>850</v>
          </cell>
          <cell r="J610">
            <v>5525</v>
          </cell>
        </row>
        <row r="611">
          <cell r="D611" t="str">
            <v xml:space="preserve">Pasir pasang / beton </v>
          </cell>
          <cell r="F611">
            <v>0.05</v>
          </cell>
          <cell r="G611" t="str">
            <v>M3</v>
          </cell>
          <cell r="H611">
            <v>120000</v>
          </cell>
          <cell r="J611">
            <v>6000</v>
          </cell>
        </row>
        <row r="612">
          <cell r="A612">
            <v>53</v>
          </cell>
          <cell r="I612">
            <v>12155</v>
          </cell>
          <cell r="J612">
            <v>34625</v>
          </cell>
          <cell r="K612">
            <v>46780</v>
          </cell>
        </row>
        <row r="614">
          <cell r="B614">
            <v>8</v>
          </cell>
          <cell r="D614" t="str">
            <v>1 M2  PAS.BATA MERAH  CAM 1 Kp : 1Sm : 1 Psr ( TEBAL 1/2  Bt  )</v>
          </cell>
        </row>
        <row r="615">
          <cell r="D615" t="str">
            <v>TENAGA :</v>
          </cell>
        </row>
        <row r="616">
          <cell r="D616" t="str">
            <v>Tukang batu</v>
          </cell>
          <cell r="F616">
            <v>0.1</v>
          </cell>
          <cell r="G616" t="str">
            <v>Oh</v>
          </cell>
          <cell r="H616">
            <v>33000</v>
          </cell>
          <cell r="I616">
            <v>3300</v>
          </cell>
        </row>
        <row r="617">
          <cell r="D617" t="str">
            <v xml:space="preserve">Kepala Tukang </v>
          </cell>
          <cell r="F617">
            <v>0.01</v>
          </cell>
          <cell r="G617" t="str">
            <v>Oh</v>
          </cell>
          <cell r="H617">
            <v>35750</v>
          </cell>
          <cell r="I617">
            <v>357.5</v>
          </cell>
        </row>
        <row r="618">
          <cell r="D618" t="str">
            <v>Pekerja / Buruh tak terlatih</v>
          </cell>
          <cell r="F618">
            <v>0.32</v>
          </cell>
          <cell r="G618" t="str">
            <v>Oh</v>
          </cell>
          <cell r="H618">
            <v>24750</v>
          </cell>
          <cell r="I618">
            <v>7920</v>
          </cell>
        </row>
        <row r="619">
          <cell r="D619" t="str">
            <v>Mandor</v>
          </cell>
          <cell r="F619">
            <v>1.4999999999999999E-2</v>
          </cell>
          <cell r="G619" t="str">
            <v>Oh</v>
          </cell>
          <cell r="H619">
            <v>38500</v>
          </cell>
          <cell r="I619">
            <v>577.5</v>
          </cell>
        </row>
        <row r="620">
          <cell r="D620" t="str">
            <v>BAHAN :</v>
          </cell>
        </row>
        <row r="621">
          <cell r="D621" t="str">
            <v>Batu Bata / Merah</v>
          </cell>
          <cell r="F621">
            <v>70</v>
          </cell>
          <cell r="G621" t="str">
            <v>Biji</v>
          </cell>
          <cell r="H621">
            <v>330</v>
          </cell>
          <cell r="J621">
            <v>23100</v>
          </cell>
        </row>
        <row r="622">
          <cell r="D622" t="str">
            <v>Kapur Batu</v>
          </cell>
          <cell r="F622">
            <v>1.8000000000000002E-2</v>
          </cell>
          <cell r="G622" t="str">
            <v>M3</v>
          </cell>
          <cell r="H622">
            <v>600000</v>
          </cell>
          <cell r="J622">
            <v>10800.000000000002</v>
          </cell>
        </row>
        <row r="623">
          <cell r="D623" t="str">
            <v xml:space="preserve">Semen Merah </v>
          </cell>
          <cell r="F623">
            <v>1.8000000000000002E-2</v>
          </cell>
          <cell r="G623" t="str">
            <v>M3</v>
          </cell>
          <cell r="H623">
            <v>115000</v>
          </cell>
          <cell r="J623">
            <v>2070.0000000000005</v>
          </cell>
        </row>
        <row r="624">
          <cell r="D624" t="str">
            <v xml:space="preserve">Pasir pasang / beton </v>
          </cell>
          <cell r="F624">
            <v>1.8000000000000002E-2</v>
          </cell>
          <cell r="G624" t="str">
            <v>M3</v>
          </cell>
          <cell r="H624">
            <v>120000</v>
          </cell>
          <cell r="J624">
            <v>2160.0000000000005</v>
          </cell>
        </row>
        <row r="625">
          <cell r="A625">
            <v>54</v>
          </cell>
          <cell r="I625">
            <v>12155</v>
          </cell>
          <cell r="J625">
            <v>38130</v>
          </cell>
          <cell r="K625">
            <v>50285</v>
          </cell>
        </row>
        <row r="626">
          <cell r="B626">
            <v>9</v>
          </cell>
          <cell r="D626" t="str">
            <v>1 M2  PAS.BATA MERAH  CAM 1 Kp : 1Sm : 2 Psr ( TEBAL 1/2  Bt  )</v>
          </cell>
        </row>
        <row r="627">
          <cell r="D627" t="str">
            <v>TENAGA :</v>
          </cell>
        </row>
        <row r="628">
          <cell r="D628" t="str">
            <v>Tukang batu</v>
          </cell>
          <cell r="F628">
            <v>0.1</v>
          </cell>
          <cell r="G628" t="str">
            <v>Oh</v>
          </cell>
          <cell r="H628">
            <v>33000</v>
          </cell>
          <cell r="I628">
            <v>3300</v>
          </cell>
        </row>
        <row r="629">
          <cell r="D629" t="str">
            <v xml:space="preserve">Kepala Tukang </v>
          </cell>
          <cell r="F629">
            <v>0.01</v>
          </cell>
          <cell r="G629" t="str">
            <v>Oh</v>
          </cell>
          <cell r="H629">
            <v>35750</v>
          </cell>
          <cell r="I629">
            <v>357.5</v>
          </cell>
        </row>
        <row r="630">
          <cell r="D630" t="str">
            <v>Pekerja / Buruh tak terlatih</v>
          </cell>
          <cell r="F630">
            <v>0.32</v>
          </cell>
          <cell r="G630" t="str">
            <v>Oh</v>
          </cell>
          <cell r="H630">
            <v>24750</v>
          </cell>
          <cell r="I630">
            <v>7920</v>
          </cell>
        </row>
        <row r="631">
          <cell r="D631" t="str">
            <v>Mandor</v>
          </cell>
          <cell r="F631">
            <v>1.4999999999999999E-2</v>
          </cell>
          <cell r="G631" t="str">
            <v>Oh</v>
          </cell>
          <cell r="H631">
            <v>38500</v>
          </cell>
          <cell r="I631">
            <v>577.5</v>
          </cell>
        </row>
        <row r="632">
          <cell r="D632" t="str">
            <v>BAHAN :</v>
          </cell>
        </row>
        <row r="633">
          <cell r="D633" t="str">
            <v>Batu Bata / Merah</v>
          </cell>
          <cell r="F633">
            <v>70</v>
          </cell>
          <cell r="G633" t="str">
            <v>Biji</v>
          </cell>
          <cell r="H633">
            <v>330</v>
          </cell>
          <cell r="J633">
            <v>23100</v>
          </cell>
        </row>
        <row r="634">
          <cell r="D634" t="str">
            <v>Kapur Batu</v>
          </cell>
          <cell r="F634">
            <v>1.4E-2</v>
          </cell>
          <cell r="G634" t="str">
            <v>M3</v>
          </cell>
          <cell r="H634">
            <v>600000</v>
          </cell>
          <cell r="J634">
            <v>8400</v>
          </cell>
        </row>
        <row r="635">
          <cell r="D635" t="str">
            <v xml:space="preserve">Semen Merah </v>
          </cell>
          <cell r="F635">
            <v>1.4E-2</v>
          </cell>
          <cell r="G635" t="str">
            <v>M3</v>
          </cell>
          <cell r="H635">
            <v>115000</v>
          </cell>
          <cell r="J635">
            <v>1610</v>
          </cell>
        </row>
        <row r="636">
          <cell r="D636" t="str">
            <v xml:space="preserve">Pasir pasang / beton </v>
          </cell>
          <cell r="F636">
            <v>2.8000000000000001E-2</v>
          </cell>
          <cell r="G636" t="str">
            <v>M3</v>
          </cell>
          <cell r="H636">
            <v>120000</v>
          </cell>
          <cell r="J636">
            <v>3360</v>
          </cell>
        </row>
        <row r="637">
          <cell r="A637">
            <v>55</v>
          </cell>
          <cell r="I637">
            <v>12155</v>
          </cell>
          <cell r="J637">
            <v>36470</v>
          </cell>
          <cell r="K637">
            <v>48625</v>
          </cell>
        </row>
        <row r="639">
          <cell r="B639">
            <v>10</v>
          </cell>
          <cell r="D639" t="str">
            <v xml:space="preserve">1 M2  PAS.BATA MERAH  CAM 1 Pc : 3 Kp : 10 Psr ( TEBAL 1/2 BT )  </v>
          </cell>
        </row>
        <row r="640">
          <cell r="D640" t="str">
            <v>TENAGA :</v>
          </cell>
        </row>
        <row r="641">
          <cell r="D641" t="str">
            <v>Tukang batu</v>
          </cell>
          <cell r="F641">
            <v>0.1</v>
          </cell>
          <cell r="G641" t="str">
            <v>Oh</v>
          </cell>
          <cell r="H641">
            <v>33000</v>
          </cell>
          <cell r="I641">
            <v>3300</v>
          </cell>
        </row>
        <row r="642">
          <cell r="D642" t="str">
            <v xml:space="preserve">Kepala Tukang </v>
          </cell>
          <cell r="F642">
            <v>0.01</v>
          </cell>
          <cell r="G642" t="str">
            <v>Oh</v>
          </cell>
          <cell r="H642">
            <v>35750</v>
          </cell>
          <cell r="I642">
            <v>357.5</v>
          </cell>
        </row>
        <row r="643">
          <cell r="D643" t="str">
            <v>Pekerja / Buruh tak terlatih</v>
          </cell>
          <cell r="F643">
            <v>0.32</v>
          </cell>
          <cell r="G643" t="str">
            <v>Oh</v>
          </cell>
          <cell r="H643">
            <v>24750</v>
          </cell>
          <cell r="I643">
            <v>7920</v>
          </cell>
        </row>
        <row r="644">
          <cell r="D644" t="str">
            <v>Mandor</v>
          </cell>
          <cell r="F644">
            <v>1.4999999999999999E-2</v>
          </cell>
          <cell r="G644" t="str">
            <v>Oh</v>
          </cell>
          <cell r="H644">
            <v>38500</v>
          </cell>
          <cell r="I644">
            <v>577.5</v>
          </cell>
        </row>
        <row r="645">
          <cell r="D645" t="str">
            <v>BAHAN :</v>
          </cell>
        </row>
        <row r="646">
          <cell r="D646" t="str">
            <v>Batu Bata / Merah</v>
          </cell>
          <cell r="F646">
            <v>70</v>
          </cell>
          <cell r="G646" t="str">
            <v>Biji</v>
          </cell>
          <cell r="H646">
            <v>330</v>
          </cell>
          <cell r="J646">
            <v>23100</v>
          </cell>
        </row>
        <row r="647">
          <cell r="D647" t="str">
            <v>PC / Portland cement</v>
          </cell>
          <cell r="F647">
            <v>4.5</v>
          </cell>
          <cell r="G647" t="str">
            <v>Kg</v>
          </cell>
          <cell r="H647">
            <v>850</v>
          </cell>
          <cell r="J647">
            <v>3825</v>
          </cell>
        </row>
        <row r="648">
          <cell r="D648" t="str">
            <v>Kapur Batu</v>
          </cell>
          <cell r="F648">
            <v>1.4999999999999999E-2</v>
          </cell>
          <cell r="G648" t="str">
            <v>M3</v>
          </cell>
          <cell r="H648">
            <v>600000</v>
          </cell>
          <cell r="J648">
            <v>9000</v>
          </cell>
        </row>
        <row r="649">
          <cell r="D649" t="str">
            <v xml:space="preserve">Pasir pasang / beton </v>
          </cell>
          <cell r="F649">
            <v>0.05</v>
          </cell>
          <cell r="G649" t="str">
            <v>M3</v>
          </cell>
          <cell r="H649">
            <v>120000</v>
          </cell>
          <cell r="J649">
            <v>6000</v>
          </cell>
        </row>
        <row r="650">
          <cell r="A650">
            <v>56</v>
          </cell>
          <cell r="I650">
            <v>12155</v>
          </cell>
          <cell r="J650">
            <v>41925</v>
          </cell>
          <cell r="K650">
            <v>54080</v>
          </cell>
        </row>
        <row r="652">
          <cell r="D652" t="str">
            <v>PEK. PAS. BATA MERAH PASIR PASANG (TBL 1 BT)</v>
          </cell>
        </row>
        <row r="654">
          <cell r="B654">
            <v>11</v>
          </cell>
          <cell r="D654" t="str">
            <v>1 M2  PAS. BATA MERAH  CAM 1 Pc : 2 Psr. ( TEBAL 1 BT)</v>
          </cell>
        </row>
        <row r="655">
          <cell r="D655" t="str">
            <v>TENAGA :</v>
          </cell>
        </row>
        <row r="656">
          <cell r="D656" t="str">
            <v>Tukang batu</v>
          </cell>
          <cell r="F656">
            <v>0.2</v>
          </cell>
          <cell r="G656" t="str">
            <v>Oh</v>
          </cell>
          <cell r="H656">
            <v>33000</v>
          </cell>
          <cell r="I656">
            <v>6600</v>
          </cell>
        </row>
        <row r="657">
          <cell r="D657" t="str">
            <v xml:space="preserve">Kepala Tukang </v>
          </cell>
          <cell r="F657">
            <v>0.02</v>
          </cell>
          <cell r="G657" t="str">
            <v>Oh</v>
          </cell>
          <cell r="H657">
            <v>35750</v>
          </cell>
          <cell r="I657">
            <v>715</v>
          </cell>
        </row>
        <row r="658">
          <cell r="D658" t="str">
            <v>Pekerja / Buruh tak terlatih</v>
          </cell>
          <cell r="F658">
            <v>0.65</v>
          </cell>
          <cell r="G658" t="str">
            <v>Oh</v>
          </cell>
          <cell r="H658">
            <v>24750</v>
          </cell>
          <cell r="I658">
            <v>16087.5</v>
          </cell>
        </row>
        <row r="659">
          <cell r="D659" t="str">
            <v>Mandor</v>
          </cell>
          <cell r="F659">
            <v>0.03</v>
          </cell>
          <cell r="G659" t="str">
            <v>Oh</v>
          </cell>
          <cell r="H659">
            <v>38500</v>
          </cell>
          <cell r="I659">
            <v>1155</v>
          </cell>
        </row>
        <row r="660">
          <cell r="D660" t="str">
            <v>BAHAN :</v>
          </cell>
        </row>
        <row r="661">
          <cell r="D661" t="str">
            <v>Batu Bata / Merah</v>
          </cell>
          <cell r="F661">
            <v>140</v>
          </cell>
          <cell r="G661" t="str">
            <v>Biji</v>
          </cell>
          <cell r="H661">
            <v>330</v>
          </cell>
          <cell r="J661">
            <v>46200</v>
          </cell>
        </row>
        <row r="662">
          <cell r="D662" t="str">
            <v>PC / Portland cement</v>
          </cell>
          <cell r="F662">
            <v>43.5</v>
          </cell>
          <cell r="G662" t="str">
            <v>Kg</v>
          </cell>
          <cell r="H662">
            <v>850</v>
          </cell>
          <cell r="J662">
            <v>36975</v>
          </cell>
        </row>
        <row r="663">
          <cell r="D663" t="str">
            <v xml:space="preserve">Pasir pasang / beton </v>
          </cell>
          <cell r="F663">
            <v>0.08</v>
          </cell>
          <cell r="G663" t="str">
            <v>M3</v>
          </cell>
          <cell r="H663">
            <v>120000</v>
          </cell>
          <cell r="J663">
            <v>9600</v>
          </cell>
        </row>
        <row r="664">
          <cell r="A664">
            <v>57</v>
          </cell>
          <cell r="I664">
            <v>24557.5</v>
          </cell>
          <cell r="J664">
            <v>92775</v>
          </cell>
          <cell r="K664">
            <v>117333</v>
          </cell>
        </row>
        <row r="666">
          <cell r="B666">
            <v>12</v>
          </cell>
          <cell r="D666" t="str">
            <v xml:space="preserve">1 M2  PAS. BATA MERAH  CAM 1 Pc : 3 Psr.( TEBAL 1 BT) </v>
          </cell>
        </row>
        <row r="667">
          <cell r="D667" t="str">
            <v>TENAGA :</v>
          </cell>
        </row>
        <row r="668">
          <cell r="D668" t="str">
            <v>Tukang batu</v>
          </cell>
          <cell r="F668">
            <v>0.2</v>
          </cell>
          <cell r="G668" t="str">
            <v>Oh</v>
          </cell>
          <cell r="H668">
            <v>33000</v>
          </cell>
          <cell r="I668">
            <v>6600</v>
          </cell>
        </row>
        <row r="669">
          <cell r="D669" t="str">
            <v xml:space="preserve">Kepala Tukang </v>
          </cell>
          <cell r="F669">
            <v>0.02</v>
          </cell>
          <cell r="G669" t="str">
            <v>Oh</v>
          </cell>
          <cell r="H669">
            <v>35750</v>
          </cell>
          <cell r="I669">
            <v>715</v>
          </cell>
        </row>
        <row r="670">
          <cell r="D670" t="str">
            <v>Pekerja / Buruh tak terlatih</v>
          </cell>
          <cell r="F670">
            <v>0.65</v>
          </cell>
          <cell r="G670" t="str">
            <v>Oh</v>
          </cell>
          <cell r="H670">
            <v>24750</v>
          </cell>
          <cell r="I670">
            <v>16087.5</v>
          </cell>
        </row>
        <row r="671">
          <cell r="D671" t="str">
            <v>Mandor</v>
          </cell>
          <cell r="F671">
            <v>0.03</v>
          </cell>
          <cell r="G671" t="str">
            <v>Oh</v>
          </cell>
          <cell r="H671">
            <v>38500</v>
          </cell>
          <cell r="I671">
            <v>1155</v>
          </cell>
        </row>
        <row r="672">
          <cell r="D672" t="str">
            <v>BAHAN :</v>
          </cell>
        </row>
        <row r="673">
          <cell r="D673" t="str">
            <v>Batu Bata / Merah</v>
          </cell>
          <cell r="F673">
            <v>140</v>
          </cell>
          <cell r="G673" t="str">
            <v>Biji</v>
          </cell>
          <cell r="H673">
            <v>330</v>
          </cell>
          <cell r="J673">
            <v>46200</v>
          </cell>
        </row>
        <row r="674">
          <cell r="D674" t="str">
            <v>PC / Portland cement</v>
          </cell>
          <cell r="F674">
            <v>32.950000000000003</v>
          </cell>
          <cell r="G674" t="str">
            <v>Kg</v>
          </cell>
          <cell r="H674">
            <v>850</v>
          </cell>
          <cell r="J674">
            <v>28007.500000000004</v>
          </cell>
        </row>
        <row r="675">
          <cell r="D675" t="str">
            <v xml:space="preserve">Pasir pasang / beton </v>
          </cell>
          <cell r="F675">
            <v>9.0999999999999998E-2</v>
          </cell>
          <cell r="G675" t="str">
            <v>M3</v>
          </cell>
          <cell r="H675">
            <v>120000</v>
          </cell>
          <cell r="J675">
            <v>10920</v>
          </cell>
        </row>
        <row r="676">
          <cell r="A676">
            <v>58</v>
          </cell>
          <cell r="I676">
            <v>24557.5</v>
          </cell>
          <cell r="J676">
            <v>85127.5</v>
          </cell>
          <cell r="K676">
            <v>109685</v>
          </cell>
        </row>
        <row r="678">
          <cell r="B678">
            <v>13</v>
          </cell>
          <cell r="D678" t="str">
            <v>1 M2  PAS. BATA MERAH  CAM 1 Pc : 4 Psr. ( TEBAL 1 BT)</v>
          </cell>
        </row>
        <row r="679">
          <cell r="D679" t="str">
            <v>TENAGA :</v>
          </cell>
        </row>
        <row r="680">
          <cell r="D680" t="str">
            <v>Tukang batu</v>
          </cell>
          <cell r="F680">
            <v>0.2</v>
          </cell>
          <cell r="G680" t="str">
            <v>Oh</v>
          </cell>
          <cell r="H680">
            <v>33000</v>
          </cell>
          <cell r="I680">
            <v>6600</v>
          </cell>
        </row>
        <row r="681">
          <cell r="D681" t="str">
            <v xml:space="preserve">Kepala Tukang </v>
          </cell>
          <cell r="F681">
            <v>0.02</v>
          </cell>
          <cell r="G681" t="str">
            <v>Oh</v>
          </cell>
          <cell r="H681">
            <v>35750</v>
          </cell>
          <cell r="I681">
            <v>715</v>
          </cell>
        </row>
        <row r="682">
          <cell r="D682" t="str">
            <v>Pekerja / Buruh tak terlatih</v>
          </cell>
          <cell r="F682">
            <v>0.65</v>
          </cell>
          <cell r="G682" t="str">
            <v>Oh</v>
          </cell>
          <cell r="H682">
            <v>24750</v>
          </cell>
          <cell r="I682">
            <v>16087.5</v>
          </cell>
        </row>
        <row r="683">
          <cell r="D683" t="str">
            <v>Mandor</v>
          </cell>
          <cell r="F683">
            <v>0.03</v>
          </cell>
          <cell r="G683" t="str">
            <v>Oh</v>
          </cell>
          <cell r="H683">
            <v>38500</v>
          </cell>
          <cell r="I683">
            <v>1155</v>
          </cell>
        </row>
        <row r="684">
          <cell r="D684" t="str">
            <v>BAHAN :</v>
          </cell>
        </row>
        <row r="685">
          <cell r="D685" t="str">
            <v>Batu Bata / Merah</v>
          </cell>
          <cell r="F685">
            <v>140</v>
          </cell>
          <cell r="G685" t="str">
            <v>Biji</v>
          </cell>
          <cell r="H685">
            <v>330</v>
          </cell>
          <cell r="J685">
            <v>46200</v>
          </cell>
        </row>
        <row r="686">
          <cell r="D686" t="str">
            <v>PC / Portland cement</v>
          </cell>
          <cell r="F686">
            <v>26.55</v>
          </cell>
          <cell r="G686" t="str">
            <v>Kg</v>
          </cell>
          <cell r="H686">
            <v>850</v>
          </cell>
          <cell r="J686">
            <v>22567.5</v>
          </cell>
        </row>
        <row r="687">
          <cell r="D687" t="str">
            <v xml:space="preserve">Pasir pasang / beton </v>
          </cell>
          <cell r="F687">
            <v>9.2999999999999999E-2</v>
          </cell>
          <cell r="G687" t="str">
            <v>M3</v>
          </cell>
          <cell r="H687">
            <v>120000</v>
          </cell>
          <cell r="J687">
            <v>11160</v>
          </cell>
        </row>
        <row r="688">
          <cell r="A688">
            <v>59</v>
          </cell>
          <cell r="I688">
            <v>24557.5</v>
          </cell>
          <cell r="J688">
            <v>79927.5</v>
          </cell>
          <cell r="K688">
            <v>104485</v>
          </cell>
        </row>
        <row r="690">
          <cell r="B690">
            <v>14</v>
          </cell>
          <cell r="D690" t="str">
            <v xml:space="preserve">1 M2  PAS. BATA MERAH  CAM 1 Pc : 5 Psr. ( TEBAL 1 BT) </v>
          </cell>
        </row>
        <row r="691">
          <cell r="D691" t="str">
            <v>TENAGA :</v>
          </cell>
        </row>
        <row r="692">
          <cell r="D692" t="str">
            <v>Tukang batu</v>
          </cell>
          <cell r="F692">
            <v>0.2</v>
          </cell>
          <cell r="G692" t="str">
            <v>Oh</v>
          </cell>
          <cell r="H692">
            <v>33000</v>
          </cell>
          <cell r="I692">
            <v>6600</v>
          </cell>
        </row>
        <row r="693">
          <cell r="D693" t="str">
            <v xml:space="preserve">Kepala Tukang </v>
          </cell>
          <cell r="F693">
            <v>0.02</v>
          </cell>
          <cell r="G693" t="str">
            <v>Oh</v>
          </cell>
          <cell r="H693">
            <v>35750</v>
          </cell>
          <cell r="I693">
            <v>715</v>
          </cell>
        </row>
        <row r="694">
          <cell r="D694" t="str">
            <v>Pekerja / Buruh tak terlatih</v>
          </cell>
          <cell r="F694">
            <v>0.65</v>
          </cell>
          <cell r="G694" t="str">
            <v>Oh</v>
          </cell>
          <cell r="H694">
            <v>24750</v>
          </cell>
          <cell r="I694">
            <v>16087.5</v>
          </cell>
        </row>
        <row r="695">
          <cell r="D695" t="str">
            <v>Mandor</v>
          </cell>
          <cell r="F695">
            <v>0.03</v>
          </cell>
          <cell r="G695" t="str">
            <v>Oh</v>
          </cell>
          <cell r="H695">
            <v>38500</v>
          </cell>
          <cell r="I695">
            <v>1155</v>
          </cell>
        </row>
        <row r="696">
          <cell r="D696" t="str">
            <v>BAHAN :</v>
          </cell>
        </row>
        <row r="697">
          <cell r="D697" t="str">
            <v>Batu Bata / Merah</v>
          </cell>
          <cell r="F697">
            <v>140</v>
          </cell>
          <cell r="G697" t="str">
            <v>Biji</v>
          </cell>
          <cell r="H697">
            <v>330</v>
          </cell>
          <cell r="J697">
            <v>46200</v>
          </cell>
        </row>
        <row r="698">
          <cell r="D698" t="str">
            <v>PC / Portland cement</v>
          </cell>
          <cell r="F698">
            <v>22.2</v>
          </cell>
          <cell r="G698" t="str">
            <v>Kg</v>
          </cell>
          <cell r="H698">
            <v>850</v>
          </cell>
          <cell r="J698">
            <v>18870</v>
          </cell>
        </row>
        <row r="699">
          <cell r="D699" t="str">
            <v xml:space="preserve">Pasir pasang / beton </v>
          </cell>
          <cell r="F699">
            <v>0.10200000000000001</v>
          </cell>
          <cell r="G699" t="str">
            <v>M3</v>
          </cell>
          <cell r="H699">
            <v>120000</v>
          </cell>
          <cell r="J699">
            <v>12240</v>
          </cell>
        </row>
        <row r="700">
          <cell r="A700">
            <v>60</v>
          </cell>
          <cell r="I700">
            <v>24557.5</v>
          </cell>
          <cell r="J700">
            <v>77310</v>
          </cell>
          <cell r="K700">
            <v>101868</v>
          </cell>
        </row>
        <row r="702">
          <cell r="D702" t="str">
            <v xml:space="preserve">1 M2  PAS. BATA MERAH  CAM 1 Pc : 6 Psr. ( TEBAL 1 BT) </v>
          </cell>
        </row>
        <row r="703">
          <cell r="D703" t="str">
            <v>TENAGA :</v>
          </cell>
        </row>
        <row r="704">
          <cell r="D704" t="str">
            <v>Tukang batu</v>
          </cell>
          <cell r="F704">
            <v>0.2</v>
          </cell>
          <cell r="G704" t="str">
            <v>Oh</v>
          </cell>
          <cell r="H704">
            <v>33000</v>
          </cell>
          <cell r="I704">
            <v>6600</v>
          </cell>
        </row>
        <row r="705">
          <cell r="D705" t="str">
            <v xml:space="preserve">Kepala Tukang </v>
          </cell>
          <cell r="F705">
            <v>0.02</v>
          </cell>
          <cell r="G705" t="str">
            <v>Oh</v>
          </cell>
          <cell r="H705">
            <v>35750</v>
          </cell>
          <cell r="I705">
            <v>715</v>
          </cell>
        </row>
        <row r="706">
          <cell r="D706" t="str">
            <v>Pekerja / Buruh tak terlatih</v>
          </cell>
          <cell r="F706">
            <v>0.65</v>
          </cell>
          <cell r="G706" t="str">
            <v>Oh</v>
          </cell>
          <cell r="H706">
            <v>24750</v>
          </cell>
          <cell r="I706">
            <v>16087.5</v>
          </cell>
        </row>
        <row r="707">
          <cell r="D707" t="str">
            <v>Mandor</v>
          </cell>
          <cell r="F707">
            <v>0.03</v>
          </cell>
          <cell r="G707" t="str">
            <v>Oh</v>
          </cell>
          <cell r="H707">
            <v>38500</v>
          </cell>
          <cell r="I707">
            <v>1155</v>
          </cell>
        </row>
        <row r="709">
          <cell r="D709" t="str">
            <v>BAHAN :</v>
          </cell>
        </row>
        <row r="710">
          <cell r="D710" t="str">
            <v>Batu Bata / Merah</v>
          </cell>
          <cell r="F710">
            <v>140</v>
          </cell>
          <cell r="G710" t="str">
            <v>Biji</v>
          </cell>
          <cell r="H710">
            <v>330</v>
          </cell>
          <cell r="J710">
            <v>46200</v>
          </cell>
        </row>
        <row r="711">
          <cell r="D711" t="str">
            <v>PC / Portland cement</v>
          </cell>
          <cell r="F711">
            <v>22.2</v>
          </cell>
          <cell r="G711" t="str">
            <v>Kg</v>
          </cell>
          <cell r="H711">
            <v>850</v>
          </cell>
          <cell r="J711">
            <v>18870</v>
          </cell>
        </row>
        <row r="712">
          <cell r="D712" t="str">
            <v xml:space="preserve">Pasir pasang / beton </v>
          </cell>
          <cell r="F712">
            <v>0.10199999999999999</v>
          </cell>
          <cell r="G712" t="str">
            <v>M3</v>
          </cell>
          <cell r="H712">
            <v>120000</v>
          </cell>
          <cell r="J712">
            <v>12240</v>
          </cell>
        </row>
        <row r="713">
          <cell r="I713">
            <v>24557.5</v>
          </cell>
          <cell r="J713">
            <v>77310</v>
          </cell>
          <cell r="K713">
            <v>101868</v>
          </cell>
        </row>
        <row r="715">
          <cell r="B715">
            <v>15</v>
          </cell>
          <cell r="D715" t="str">
            <v xml:space="preserve">1 M2  PAS.BATA MERAH  CAM 1 Pc : 3 Kp : 10 Psr ( TEBAL 1 BT )  </v>
          </cell>
        </row>
        <row r="716">
          <cell r="D716" t="str">
            <v>TENAGA :</v>
          </cell>
        </row>
        <row r="717">
          <cell r="D717" t="str">
            <v>Tukang batu</v>
          </cell>
          <cell r="F717">
            <v>0.2</v>
          </cell>
          <cell r="G717" t="str">
            <v>Oh</v>
          </cell>
          <cell r="H717">
            <v>33000</v>
          </cell>
          <cell r="I717">
            <v>6600</v>
          </cell>
        </row>
        <row r="718">
          <cell r="D718" t="str">
            <v xml:space="preserve">Kepala Tukang </v>
          </cell>
          <cell r="F718">
            <v>0.02</v>
          </cell>
          <cell r="G718" t="str">
            <v>Oh</v>
          </cell>
          <cell r="H718">
            <v>35750</v>
          </cell>
          <cell r="I718">
            <v>715</v>
          </cell>
        </row>
        <row r="719">
          <cell r="D719" t="str">
            <v>Pekerja / Buruh tak terlatih</v>
          </cell>
          <cell r="F719">
            <v>0.65</v>
          </cell>
          <cell r="G719" t="str">
            <v>Oh</v>
          </cell>
          <cell r="H719">
            <v>24750</v>
          </cell>
          <cell r="I719">
            <v>16087.5</v>
          </cell>
        </row>
        <row r="720">
          <cell r="D720" t="str">
            <v>Mandor</v>
          </cell>
          <cell r="F720">
            <v>0.03</v>
          </cell>
          <cell r="G720" t="str">
            <v>Oh</v>
          </cell>
          <cell r="H720">
            <v>38500</v>
          </cell>
          <cell r="I720">
            <v>1155</v>
          </cell>
        </row>
        <row r="721">
          <cell r="D721" t="str">
            <v>BAHAN :</v>
          </cell>
        </row>
        <row r="722">
          <cell r="D722" t="str">
            <v>Batu Bata / Merah</v>
          </cell>
          <cell r="F722">
            <v>140</v>
          </cell>
          <cell r="G722" t="str">
            <v>Biji</v>
          </cell>
          <cell r="H722">
            <v>330</v>
          </cell>
          <cell r="J722">
            <v>46200</v>
          </cell>
        </row>
        <row r="723">
          <cell r="D723" t="str">
            <v>PC / Portland cement</v>
          </cell>
          <cell r="F723">
            <v>10.08</v>
          </cell>
          <cell r="G723" t="str">
            <v>Kg</v>
          </cell>
          <cell r="H723">
            <v>850</v>
          </cell>
          <cell r="J723">
            <v>8568</v>
          </cell>
        </row>
        <row r="724">
          <cell r="D724" t="str">
            <v>Kapur Batu</v>
          </cell>
          <cell r="F724">
            <v>2.75E-2</v>
          </cell>
          <cell r="G724" t="str">
            <v>M3</v>
          </cell>
          <cell r="H724">
            <v>600000</v>
          </cell>
          <cell r="J724">
            <v>16500</v>
          </cell>
        </row>
        <row r="725">
          <cell r="D725" t="str">
            <v xml:space="preserve">Pasir pasang / beton </v>
          </cell>
          <cell r="F725">
            <v>9.2499999999999999E-2</v>
          </cell>
          <cell r="G725" t="str">
            <v>M3</v>
          </cell>
          <cell r="H725">
            <v>120000</v>
          </cell>
          <cell r="J725">
            <v>11100</v>
          </cell>
        </row>
        <row r="726">
          <cell r="A726">
            <v>61</v>
          </cell>
          <cell r="I726">
            <v>24557.5</v>
          </cell>
          <cell r="J726">
            <v>82368</v>
          </cell>
          <cell r="K726">
            <v>106926</v>
          </cell>
        </row>
        <row r="727">
          <cell r="B727">
            <v>16</v>
          </cell>
          <cell r="D727" t="str">
            <v>1 M2 PASANG  BETON  ROSTER : 1 PC :  4 PSR</v>
          </cell>
        </row>
        <row r="728">
          <cell r="D728" t="str">
            <v>TENAGA :</v>
          </cell>
        </row>
        <row r="729">
          <cell r="D729" t="str">
            <v>Tukang batu</v>
          </cell>
          <cell r="F729">
            <v>0.42</v>
          </cell>
          <cell r="G729" t="str">
            <v>Oh</v>
          </cell>
          <cell r="H729">
            <v>33000</v>
          </cell>
          <cell r="I729">
            <v>13860</v>
          </cell>
        </row>
        <row r="730">
          <cell r="D730" t="str">
            <v xml:space="preserve">Kepala Tukang </v>
          </cell>
          <cell r="F730">
            <v>4.2000000000000003E-2</v>
          </cell>
          <cell r="G730" t="str">
            <v>Oh</v>
          </cell>
          <cell r="H730">
            <v>35750</v>
          </cell>
          <cell r="I730">
            <v>1501.5</v>
          </cell>
        </row>
        <row r="731">
          <cell r="D731" t="str">
            <v>Pekerja / Buruh tak terlatih</v>
          </cell>
          <cell r="F731">
            <v>1.25</v>
          </cell>
          <cell r="G731" t="str">
            <v>Oh</v>
          </cell>
          <cell r="H731">
            <v>24750</v>
          </cell>
          <cell r="I731">
            <v>30937.5</v>
          </cell>
        </row>
        <row r="732">
          <cell r="D732" t="str">
            <v>Mandor</v>
          </cell>
          <cell r="F732">
            <v>0.06</v>
          </cell>
          <cell r="G732" t="str">
            <v>Oh</v>
          </cell>
          <cell r="H732">
            <v>38500</v>
          </cell>
          <cell r="I732">
            <v>2310</v>
          </cell>
        </row>
        <row r="733">
          <cell r="D733" t="str">
            <v>BAHAN :</v>
          </cell>
        </row>
        <row r="734">
          <cell r="D734" t="str">
            <v>Beton Rooster Lokal  abu - abu Uk. 40 x 20 cm</v>
          </cell>
          <cell r="F734">
            <v>1.1000000000000001</v>
          </cell>
          <cell r="G734" t="str">
            <v>M2</v>
          </cell>
          <cell r="H734">
            <v>99000</v>
          </cell>
          <cell r="J734">
            <v>108900.00000000001</v>
          </cell>
        </row>
        <row r="735">
          <cell r="D735" t="str">
            <v>PC / Portland cement</v>
          </cell>
          <cell r="F735">
            <v>62.5</v>
          </cell>
          <cell r="G735" t="str">
            <v>Kg</v>
          </cell>
          <cell r="H735">
            <v>850</v>
          </cell>
          <cell r="J735">
            <v>53125</v>
          </cell>
        </row>
        <row r="736">
          <cell r="D736" t="str">
            <v xml:space="preserve">Pasir pasang / beton </v>
          </cell>
          <cell r="F736">
            <v>0.2</v>
          </cell>
          <cell r="G736" t="str">
            <v>M3</v>
          </cell>
          <cell r="H736">
            <v>120000</v>
          </cell>
          <cell r="J736">
            <v>24000</v>
          </cell>
        </row>
        <row r="737">
          <cell r="A737">
            <v>62</v>
          </cell>
          <cell r="I737">
            <v>48609</v>
          </cell>
          <cell r="J737">
            <v>186025</v>
          </cell>
          <cell r="K737">
            <v>234634</v>
          </cell>
        </row>
        <row r="738">
          <cell r="B738">
            <v>17</v>
          </cell>
          <cell r="D738" t="str">
            <v>1 M3  PASANGAN  BATACO  1 PC :  3 PSR</v>
          </cell>
        </row>
        <row r="739">
          <cell r="D739" t="str">
            <v>TENAGA :</v>
          </cell>
        </row>
        <row r="740">
          <cell r="D740" t="str">
            <v>Tukang batu</v>
          </cell>
          <cell r="F740">
            <v>1</v>
          </cell>
          <cell r="G740" t="str">
            <v>Oh</v>
          </cell>
          <cell r="H740">
            <v>33000</v>
          </cell>
          <cell r="I740">
            <v>33000</v>
          </cell>
        </row>
        <row r="741">
          <cell r="D741" t="str">
            <v xml:space="preserve">Kepala Tukang </v>
          </cell>
          <cell r="F741">
            <v>0.1</v>
          </cell>
          <cell r="G741" t="str">
            <v>Oh</v>
          </cell>
          <cell r="H741">
            <v>35750</v>
          </cell>
          <cell r="I741">
            <v>3575</v>
          </cell>
        </row>
        <row r="742">
          <cell r="D742" t="str">
            <v>Pekerja / Buruh tak terlatih</v>
          </cell>
          <cell r="F742">
            <v>3</v>
          </cell>
          <cell r="G742" t="str">
            <v>Oh</v>
          </cell>
          <cell r="H742">
            <v>24750</v>
          </cell>
          <cell r="I742">
            <v>74250</v>
          </cell>
        </row>
        <row r="743">
          <cell r="D743" t="str">
            <v>Mandor</v>
          </cell>
          <cell r="F743">
            <v>0.125</v>
          </cell>
          <cell r="G743" t="str">
            <v>Oh</v>
          </cell>
          <cell r="H743">
            <v>38500</v>
          </cell>
          <cell r="I743">
            <v>4812.5</v>
          </cell>
        </row>
        <row r="744">
          <cell r="D744" t="str">
            <v>BAHAN :</v>
          </cell>
        </row>
        <row r="745">
          <cell r="D745" t="str">
            <v>Bataco</v>
          </cell>
          <cell r="F745">
            <v>130</v>
          </cell>
          <cell r="G745" t="str">
            <v>Bj</v>
          </cell>
          <cell r="H745">
            <v>2000</v>
          </cell>
          <cell r="J745">
            <v>260000</v>
          </cell>
        </row>
        <row r="746">
          <cell r="D746" t="str">
            <v>PC / Portland cement</v>
          </cell>
          <cell r="F746">
            <v>157.5</v>
          </cell>
          <cell r="G746" t="str">
            <v>Kg</v>
          </cell>
          <cell r="H746">
            <v>850</v>
          </cell>
          <cell r="J746">
            <v>133875</v>
          </cell>
        </row>
        <row r="747">
          <cell r="D747" t="str">
            <v xml:space="preserve">Pasir pasang / beton </v>
          </cell>
          <cell r="F747">
            <v>0.38</v>
          </cell>
          <cell r="G747" t="str">
            <v>M3</v>
          </cell>
          <cell r="H747">
            <v>120000</v>
          </cell>
          <cell r="J747">
            <v>45600</v>
          </cell>
        </row>
        <row r="748">
          <cell r="I748">
            <v>115637.5</v>
          </cell>
          <cell r="J748">
            <v>439475</v>
          </cell>
          <cell r="K748">
            <v>555113</v>
          </cell>
        </row>
        <row r="749">
          <cell r="A749">
            <v>63</v>
          </cell>
          <cell r="D749" t="str">
            <v>1 M2  PASANGAN  BATACO  1 PC :  3 PSR</v>
          </cell>
          <cell r="I749">
            <v>11563.75</v>
          </cell>
          <cell r="J749">
            <v>43947.5</v>
          </cell>
          <cell r="K749">
            <v>55511</v>
          </cell>
        </row>
        <row r="751">
          <cell r="D751" t="str">
            <v>1 M2 PASANG DINDING ROSTER/TERAWANG ( 12 x 11 x 24 ) CM</v>
          </cell>
        </row>
        <row r="752">
          <cell r="D752" t="str">
            <v>TENAGA :</v>
          </cell>
        </row>
        <row r="753">
          <cell r="D753" t="str">
            <v>Tukang batu</v>
          </cell>
          <cell r="F753">
            <v>0.1</v>
          </cell>
          <cell r="G753" t="str">
            <v>Oh</v>
          </cell>
          <cell r="H753">
            <v>33000</v>
          </cell>
          <cell r="I753">
            <v>3300</v>
          </cell>
        </row>
        <row r="754">
          <cell r="D754" t="str">
            <v xml:space="preserve">Kepala Tukang </v>
          </cell>
          <cell r="F754">
            <v>0.01</v>
          </cell>
          <cell r="G754" t="str">
            <v>Oh</v>
          </cell>
          <cell r="H754">
            <v>35750</v>
          </cell>
          <cell r="I754">
            <v>357.5</v>
          </cell>
        </row>
        <row r="755">
          <cell r="D755" t="str">
            <v>Pekerja / Buruh tak terlatih</v>
          </cell>
          <cell r="F755">
            <v>0.3</v>
          </cell>
          <cell r="G755" t="str">
            <v>Oh</v>
          </cell>
          <cell r="H755">
            <v>24750</v>
          </cell>
          <cell r="I755">
            <v>7425</v>
          </cell>
        </row>
        <row r="756">
          <cell r="D756" t="str">
            <v>Mandor</v>
          </cell>
          <cell r="F756">
            <v>1.4999999999999999E-2</v>
          </cell>
          <cell r="G756" t="str">
            <v>Oh</v>
          </cell>
          <cell r="H756">
            <v>38500</v>
          </cell>
          <cell r="I756">
            <v>577.5</v>
          </cell>
        </row>
        <row r="757">
          <cell r="D757" t="str">
            <v>BAHAN :</v>
          </cell>
        </row>
        <row r="758">
          <cell r="D758" t="str">
            <v>Beton Rooster Lokal  abu - abu Uk. 40 x 20 cm</v>
          </cell>
          <cell r="F758">
            <v>1.1000000000000001</v>
          </cell>
          <cell r="G758" t="str">
            <v>M2</v>
          </cell>
          <cell r="H758">
            <v>99000</v>
          </cell>
          <cell r="J758">
            <v>108900.00000000001</v>
          </cell>
        </row>
        <row r="759">
          <cell r="D759" t="str">
            <v>PC / Portland cement</v>
          </cell>
          <cell r="F759">
            <v>12.8</v>
          </cell>
          <cell r="G759" t="str">
            <v>Kg</v>
          </cell>
          <cell r="H759">
            <v>850</v>
          </cell>
          <cell r="J759">
            <v>10880</v>
          </cell>
        </row>
        <row r="760">
          <cell r="D760" t="str">
            <v xml:space="preserve">Pasir pasang / beton </v>
          </cell>
          <cell r="F760">
            <v>3.5000000000000003E-2</v>
          </cell>
          <cell r="G760" t="str">
            <v>M3</v>
          </cell>
          <cell r="H760">
            <v>120000</v>
          </cell>
          <cell r="J760">
            <v>4200</v>
          </cell>
        </row>
        <row r="761">
          <cell r="I761">
            <v>11660</v>
          </cell>
          <cell r="J761">
            <v>123980.00000000001</v>
          </cell>
          <cell r="K761">
            <v>135640</v>
          </cell>
        </row>
        <row r="763">
          <cell r="D763" t="str">
            <v>1 M2 PASANG DINDING ANYAMAN BAMBU, RANGKA  KAYU</v>
          </cell>
        </row>
        <row r="764">
          <cell r="D764" t="str">
            <v>TENAGA :</v>
          </cell>
        </row>
        <row r="765">
          <cell r="D765" t="str">
            <v>Tukang batu</v>
          </cell>
          <cell r="F765">
            <v>0.05</v>
          </cell>
          <cell r="G765" t="str">
            <v>Oh</v>
          </cell>
          <cell r="H765">
            <v>33000</v>
          </cell>
          <cell r="I765">
            <v>1650</v>
          </cell>
        </row>
        <row r="766">
          <cell r="D766" t="str">
            <v xml:space="preserve">Kepala Tukang </v>
          </cell>
          <cell r="F766">
            <v>5.0000000000000001E-3</v>
          </cell>
          <cell r="G766" t="str">
            <v>Oh</v>
          </cell>
          <cell r="H766">
            <v>35750</v>
          </cell>
          <cell r="I766">
            <v>178.75</v>
          </cell>
        </row>
        <row r="767">
          <cell r="D767" t="str">
            <v>Pekerja / Buruh tak terlatih</v>
          </cell>
          <cell r="F767">
            <v>0.1</v>
          </cell>
          <cell r="G767" t="str">
            <v>Oh</v>
          </cell>
          <cell r="H767">
            <v>24750</v>
          </cell>
          <cell r="I767">
            <v>2475</v>
          </cell>
        </row>
        <row r="768">
          <cell r="D768" t="str">
            <v>Mandor</v>
          </cell>
          <cell r="F768">
            <v>2E-3</v>
          </cell>
          <cell r="G768" t="str">
            <v>Oh</v>
          </cell>
          <cell r="H768">
            <v>38500</v>
          </cell>
          <cell r="I768">
            <v>77</v>
          </cell>
        </row>
        <row r="770">
          <cell r="D770" t="str">
            <v>BAHAN :</v>
          </cell>
        </row>
        <row r="771">
          <cell r="D771" t="str">
            <v>Bilik bambu</v>
          </cell>
          <cell r="F771">
            <v>1.5</v>
          </cell>
          <cell r="G771" t="str">
            <v>M2</v>
          </cell>
          <cell r="H771">
            <v>0</v>
          </cell>
          <cell r="J771">
            <v>0</v>
          </cell>
        </row>
        <row r="772">
          <cell r="D772" t="str">
            <v>Balok Kayu Tahun ( Mauni/ Akasia )</v>
          </cell>
          <cell r="F772">
            <v>1.4E-2</v>
          </cell>
          <cell r="G772" t="str">
            <v>M3</v>
          </cell>
          <cell r="H772">
            <v>2700000</v>
          </cell>
          <cell r="J772">
            <v>37800</v>
          </cell>
        </row>
        <row r="773">
          <cell r="D773" t="str">
            <v>Paku  biasa</v>
          </cell>
          <cell r="F773">
            <v>1.2E-2</v>
          </cell>
          <cell r="G773" t="str">
            <v>Kg</v>
          </cell>
          <cell r="H773">
            <v>12000</v>
          </cell>
          <cell r="J773">
            <v>144</v>
          </cell>
        </row>
        <row r="774">
          <cell r="D774" t="str">
            <v>Kayu Tahun papan ( Mauni/akasia)</v>
          </cell>
          <cell r="F774">
            <v>3.0000000000000001E-3</v>
          </cell>
          <cell r="G774" t="str">
            <v>M3</v>
          </cell>
          <cell r="H774">
            <v>2700000</v>
          </cell>
          <cell r="J774">
            <v>8100</v>
          </cell>
        </row>
        <row r="775">
          <cell r="I775">
            <v>2730.75</v>
          </cell>
          <cell r="J775">
            <v>46044</v>
          </cell>
          <cell r="K775">
            <v>48775</v>
          </cell>
        </row>
        <row r="777">
          <cell r="B777" t="str">
            <v>V</v>
          </cell>
          <cell r="D777" t="str">
            <v>PEKERJAAN  PLESTERAN</v>
          </cell>
        </row>
        <row r="779">
          <cell r="D779" t="str">
            <v>PEK. PLESTERAN , TEBAL 1,5 CM:</v>
          </cell>
        </row>
        <row r="781">
          <cell r="B781">
            <v>1</v>
          </cell>
          <cell r="D781" t="str">
            <v xml:space="preserve">1 M2  PLESTERAN CAM 1 Pc:1 Psr.( TEBAL 1,5 CM)  </v>
          </cell>
        </row>
        <row r="782">
          <cell r="D782" t="str">
            <v>TENAGA :</v>
          </cell>
        </row>
        <row r="783">
          <cell r="D783" t="str">
            <v>Tukang batu</v>
          </cell>
          <cell r="F783">
            <v>0.15</v>
          </cell>
          <cell r="G783" t="str">
            <v>Oh</v>
          </cell>
          <cell r="H783">
            <v>33000</v>
          </cell>
          <cell r="I783">
            <v>4950</v>
          </cell>
        </row>
        <row r="784">
          <cell r="D784" t="str">
            <v xml:space="preserve">Kepala Tukang </v>
          </cell>
          <cell r="F784">
            <v>1.4999999999999999E-2</v>
          </cell>
          <cell r="G784" t="str">
            <v>Oh</v>
          </cell>
          <cell r="H784">
            <v>35750</v>
          </cell>
          <cell r="I784">
            <v>536.25</v>
          </cell>
        </row>
        <row r="785">
          <cell r="D785" t="str">
            <v>Pekerja / Buruh tak terlatih</v>
          </cell>
          <cell r="F785">
            <v>0.2</v>
          </cell>
          <cell r="G785" t="str">
            <v>Oh</v>
          </cell>
          <cell r="H785">
            <v>24750</v>
          </cell>
          <cell r="I785">
            <v>4950</v>
          </cell>
        </row>
        <row r="786">
          <cell r="D786" t="str">
            <v>Mandor</v>
          </cell>
          <cell r="F786">
            <v>0.01</v>
          </cell>
          <cell r="G786" t="str">
            <v>Oh</v>
          </cell>
          <cell r="H786">
            <v>38500</v>
          </cell>
          <cell r="I786">
            <v>385</v>
          </cell>
        </row>
        <row r="787">
          <cell r="D787" t="str">
            <v>BAHAN :</v>
          </cell>
        </row>
        <row r="788">
          <cell r="D788" t="str">
            <v>PC / Portland cement</v>
          </cell>
          <cell r="F788">
            <v>12.92</v>
          </cell>
          <cell r="G788" t="str">
            <v>Kg</v>
          </cell>
          <cell r="H788">
            <v>850</v>
          </cell>
          <cell r="J788">
            <v>10982</v>
          </cell>
        </row>
        <row r="789">
          <cell r="D789" t="str">
            <v xml:space="preserve">Pasir pasang / beton </v>
          </cell>
          <cell r="F789">
            <v>1.3000000000000001E-2</v>
          </cell>
          <cell r="G789" t="str">
            <v>M3</v>
          </cell>
          <cell r="H789">
            <v>120000</v>
          </cell>
          <cell r="J789">
            <v>1560.0000000000002</v>
          </cell>
        </row>
        <row r="790">
          <cell r="A790">
            <v>64</v>
          </cell>
          <cell r="I790">
            <v>10821.25</v>
          </cell>
          <cell r="J790">
            <v>12542</v>
          </cell>
          <cell r="K790">
            <v>23363</v>
          </cell>
        </row>
        <row r="791">
          <cell r="B791">
            <v>2</v>
          </cell>
          <cell r="D791" t="str">
            <v xml:space="preserve">1 M2  PLESTERAN CAM 1 Pc:2 Psr.( TEBAL 1,5 CM)  </v>
          </cell>
        </row>
        <row r="792">
          <cell r="D792" t="str">
            <v>TENAGA :</v>
          </cell>
        </row>
        <row r="793">
          <cell r="D793" t="str">
            <v>Tukang batu</v>
          </cell>
          <cell r="F793">
            <v>0.15</v>
          </cell>
          <cell r="G793" t="str">
            <v>Oh</v>
          </cell>
          <cell r="H793">
            <v>33000</v>
          </cell>
          <cell r="I793">
            <v>4950</v>
          </cell>
        </row>
        <row r="794">
          <cell r="D794" t="str">
            <v xml:space="preserve">Kepala Tukang </v>
          </cell>
          <cell r="F794">
            <v>1.4999999999999999E-2</v>
          </cell>
          <cell r="G794" t="str">
            <v>Oh</v>
          </cell>
          <cell r="H794">
            <v>35750</v>
          </cell>
          <cell r="I794">
            <v>536.25</v>
          </cell>
        </row>
        <row r="795">
          <cell r="D795" t="str">
            <v>Pekerja / Buruh tak terlatih</v>
          </cell>
          <cell r="F795">
            <v>0.2</v>
          </cell>
          <cell r="G795" t="str">
            <v>Oh</v>
          </cell>
          <cell r="H795">
            <v>24750</v>
          </cell>
          <cell r="I795">
            <v>4950</v>
          </cell>
        </row>
        <row r="796">
          <cell r="D796" t="str">
            <v>Mandor</v>
          </cell>
          <cell r="F796">
            <v>0.01</v>
          </cell>
          <cell r="G796" t="str">
            <v>Oh</v>
          </cell>
          <cell r="H796">
            <v>38500</v>
          </cell>
          <cell r="I796">
            <v>385</v>
          </cell>
        </row>
        <row r="797">
          <cell r="D797" t="str">
            <v>BAHAN :</v>
          </cell>
        </row>
        <row r="798">
          <cell r="D798" t="str">
            <v>PC / Portland cement</v>
          </cell>
          <cell r="F798">
            <v>8.52</v>
          </cell>
          <cell r="G798" t="str">
            <v>Kg</v>
          </cell>
          <cell r="H798">
            <v>850</v>
          </cell>
          <cell r="J798">
            <v>7242</v>
          </cell>
        </row>
        <row r="799">
          <cell r="D799" t="str">
            <v xml:space="preserve">Pasir pasang / beton </v>
          </cell>
          <cell r="F799">
            <v>1.7000000000000001E-2</v>
          </cell>
          <cell r="G799" t="str">
            <v>M3</v>
          </cell>
          <cell r="H799">
            <v>120000</v>
          </cell>
          <cell r="J799">
            <v>2040.0000000000002</v>
          </cell>
        </row>
        <row r="800">
          <cell r="A800">
            <v>65</v>
          </cell>
          <cell r="I800">
            <v>10821.25</v>
          </cell>
          <cell r="J800">
            <v>9282</v>
          </cell>
          <cell r="K800">
            <v>20103</v>
          </cell>
        </row>
        <row r="802">
          <cell r="B802">
            <v>3</v>
          </cell>
          <cell r="D802" t="str">
            <v xml:space="preserve">1 M2  PLESTERAN CAM 1 Pc : 3 Psr.( TEBAL 1,5 CM )  </v>
          </cell>
        </row>
        <row r="803">
          <cell r="D803" t="str">
            <v>TENAGA :</v>
          </cell>
        </row>
        <row r="804">
          <cell r="D804" t="str">
            <v>Tukang batu</v>
          </cell>
          <cell r="F804">
            <v>0.15</v>
          </cell>
          <cell r="G804" t="str">
            <v>Oh</v>
          </cell>
          <cell r="H804">
            <v>33000</v>
          </cell>
          <cell r="I804">
            <v>4950</v>
          </cell>
        </row>
        <row r="805">
          <cell r="D805" t="str">
            <v xml:space="preserve">Kepala Tukang </v>
          </cell>
          <cell r="F805">
            <v>1.4999999999999999E-2</v>
          </cell>
          <cell r="G805" t="str">
            <v>Oh</v>
          </cell>
          <cell r="H805">
            <v>35750</v>
          </cell>
          <cell r="I805">
            <v>536.25</v>
          </cell>
        </row>
        <row r="806">
          <cell r="D806" t="str">
            <v>Pekerja / Buruh tak terlatih</v>
          </cell>
          <cell r="F806">
            <v>0.2</v>
          </cell>
          <cell r="G806" t="str">
            <v>Oh</v>
          </cell>
          <cell r="H806">
            <v>24750</v>
          </cell>
          <cell r="I806">
            <v>4950</v>
          </cell>
        </row>
        <row r="807">
          <cell r="D807" t="str">
            <v>Mandor</v>
          </cell>
          <cell r="F807">
            <v>0.01</v>
          </cell>
          <cell r="G807" t="str">
            <v>Oh</v>
          </cell>
          <cell r="H807">
            <v>38500</v>
          </cell>
          <cell r="I807">
            <v>385</v>
          </cell>
        </row>
        <row r="808">
          <cell r="D808" t="str">
            <v>BAHAN :</v>
          </cell>
        </row>
        <row r="809">
          <cell r="D809" t="str">
            <v>PC / Portland cement</v>
          </cell>
          <cell r="F809">
            <v>6.48</v>
          </cell>
          <cell r="G809" t="str">
            <v>Kg</v>
          </cell>
          <cell r="H809">
            <v>850</v>
          </cell>
          <cell r="J809">
            <v>5508</v>
          </cell>
        </row>
        <row r="810">
          <cell r="D810" t="str">
            <v xml:space="preserve">Pasir pasang / beton </v>
          </cell>
          <cell r="F810">
            <v>1.9E-2</v>
          </cell>
          <cell r="G810" t="str">
            <v>M3</v>
          </cell>
          <cell r="H810">
            <v>120000</v>
          </cell>
          <cell r="J810">
            <v>2280</v>
          </cell>
        </row>
        <row r="811">
          <cell r="A811">
            <v>66</v>
          </cell>
          <cell r="I811">
            <v>10821.25</v>
          </cell>
          <cell r="J811">
            <v>7788</v>
          </cell>
          <cell r="K811">
            <v>18609</v>
          </cell>
        </row>
        <row r="813">
          <cell r="B813">
            <v>4</v>
          </cell>
          <cell r="D813" t="str">
            <v xml:space="preserve">1 M2  PLESTERAN CAM 1 Pc : 4 Psr.( TEBAL 1,5 CM )  </v>
          </cell>
        </row>
        <row r="814">
          <cell r="D814" t="str">
            <v>TENAGA :</v>
          </cell>
        </row>
        <row r="815">
          <cell r="D815" t="str">
            <v>Tukang batu</v>
          </cell>
          <cell r="F815">
            <v>0.15</v>
          </cell>
          <cell r="G815" t="str">
            <v>Oh</v>
          </cell>
          <cell r="H815">
            <v>33000</v>
          </cell>
          <cell r="I815">
            <v>4950</v>
          </cell>
        </row>
        <row r="816">
          <cell r="D816" t="str">
            <v xml:space="preserve">Kepala Tukang </v>
          </cell>
          <cell r="F816">
            <v>1.4999999999999999E-2</v>
          </cell>
          <cell r="G816" t="str">
            <v>Oh</v>
          </cell>
          <cell r="H816">
            <v>35750</v>
          </cell>
          <cell r="I816">
            <v>536.25</v>
          </cell>
        </row>
        <row r="817">
          <cell r="D817" t="str">
            <v>Pekerja / Buruh tak terlatih</v>
          </cell>
          <cell r="F817">
            <v>0.2</v>
          </cell>
          <cell r="G817" t="str">
            <v>Oh</v>
          </cell>
          <cell r="H817">
            <v>24750</v>
          </cell>
          <cell r="I817">
            <v>4950</v>
          </cell>
        </row>
        <row r="818">
          <cell r="D818" t="str">
            <v>Mandor</v>
          </cell>
          <cell r="F818">
            <v>0.01</v>
          </cell>
          <cell r="G818" t="str">
            <v>Oh</v>
          </cell>
          <cell r="H818">
            <v>38500</v>
          </cell>
          <cell r="I818">
            <v>385</v>
          </cell>
        </row>
        <row r="819">
          <cell r="D819" t="str">
            <v>BAHAN :</v>
          </cell>
        </row>
        <row r="820">
          <cell r="D820" t="str">
            <v>PC / Portland cement</v>
          </cell>
          <cell r="F820">
            <v>5.2</v>
          </cell>
          <cell r="G820" t="str">
            <v>Kg</v>
          </cell>
          <cell r="H820">
            <v>850</v>
          </cell>
          <cell r="J820">
            <v>4420</v>
          </cell>
        </row>
        <row r="821">
          <cell r="D821" t="str">
            <v xml:space="preserve">Pasir pasang / beton </v>
          </cell>
          <cell r="F821">
            <v>0.02</v>
          </cell>
          <cell r="G821" t="str">
            <v>M3</v>
          </cell>
          <cell r="H821">
            <v>120000</v>
          </cell>
          <cell r="J821">
            <v>2400</v>
          </cell>
        </row>
        <row r="822">
          <cell r="A822">
            <v>67</v>
          </cell>
          <cell r="I822">
            <v>10821.25</v>
          </cell>
          <cell r="J822">
            <v>6820</v>
          </cell>
          <cell r="K822">
            <v>17641</v>
          </cell>
        </row>
        <row r="824">
          <cell r="B824">
            <v>5</v>
          </cell>
          <cell r="D824" t="str">
            <v xml:space="preserve">1 M2  PLESTERAN CAM 1 Pc : 5 Psr.( TEBAL 1,5 CM )  </v>
          </cell>
        </row>
        <row r="825">
          <cell r="D825" t="str">
            <v>TENAGA :</v>
          </cell>
        </row>
        <row r="826">
          <cell r="D826" t="str">
            <v>Tukang batu</v>
          </cell>
          <cell r="F826">
            <v>0.15</v>
          </cell>
          <cell r="G826" t="str">
            <v>Oh</v>
          </cell>
          <cell r="H826">
            <v>33000</v>
          </cell>
          <cell r="I826">
            <v>4950</v>
          </cell>
        </row>
        <row r="827">
          <cell r="D827" t="str">
            <v xml:space="preserve">Kepala Tukang </v>
          </cell>
          <cell r="F827">
            <v>1.4999999999999999E-2</v>
          </cell>
          <cell r="G827" t="str">
            <v>Oh</v>
          </cell>
          <cell r="H827">
            <v>35750</v>
          </cell>
          <cell r="I827">
            <v>536.25</v>
          </cell>
        </row>
        <row r="828">
          <cell r="D828" t="str">
            <v>Pekerja / Buruh tak terlatih</v>
          </cell>
          <cell r="F828">
            <v>0.2</v>
          </cell>
          <cell r="G828" t="str">
            <v>Oh</v>
          </cell>
          <cell r="H828">
            <v>24750</v>
          </cell>
          <cell r="I828">
            <v>4950</v>
          </cell>
        </row>
        <row r="829">
          <cell r="D829" t="str">
            <v>Mandor</v>
          </cell>
          <cell r="F829">
            <v>0.01</v>
          </cell>
          <cell r="G829" t="str">
            <v>Oh</v>
          </cell>
          <cell r="H829">
            <v>38500</v>
          </cell>
          <cell r="I829">
            <v>385</v>
          </cell>
        </row>
        <row r="830">
          <cell r="D830" t="str">
            <v>BAHAN :</v>
          </cell>
        </row>
        <row r="831">
          <cell r="D831" t="str">
            <v>PC / Portland cement</v>
          </cell>
          <cell r="F831">
            <v>4.32</v>
          </cell>
          <cell r="G831" t="str">
            <v>Kg</v>
          </cell>
          <cell r="H831">
            <v>850</v>
          </cell>
          <cell r="J831">
            <v>3672.0000000000005</v>
          </cell>
        </row>
        <row r="832">
          <cell r="D832" t="str">
            <v xml:space="preserve">Pasir pasang / beton </v>
          </cell>
          <cell r="F832">
            <v>2.1999999999999999E-2</v>
          </cell>
          <cell r="G832" t="str">
            <v>M3</v>
          </cell>
          <cell r="H832">
            <v>120000</v>
          </cell>
          <cell r="J832">
            <v>2640</v>
          </cell>
        </row>
        <row r="833">
          <cell r="A833">
            <v>68</v>
          </cell>
          <cell r="I833">
            <v>10821.25</v>
          </cell>
          <cell r="J833">
            <v>6312</v>
          </cell>
          <cell r="K833">
            <v>17133</v>
          </cell>
        </row>
        <row r="834">
          <cell r="B834">
            <v>6</v>
          </cell>
          <cell r="D834" t="str">
            <v xml:space="preserve">1 M2  PLESTERAN CAM 1 Pc : 6 Psr.( TEBAL 1,5 CM )   </v>
          </cell>
        </row>
        <row r="835">
          <cell r="D835" t="str">
            <v>TENAGA :</v>
          </cell>
        </row>
        <row r="836">
          <cell r="D836" t="str">
            <v>Tukang batu</v>
          </cell>
          <cell r="F836">
            <v>0.15</v>
          </cell>
          <cell r="G836" t="str">
            <v>Oh</v>
          </cell>
          <cell r="H836">
            <v>33000</v>
          </cell>
          <cell r="I836">
            <v>4950</v>
          </cell>
        </row>
        <row r="837">
          <cell r="D837" t="str">
            <v xml:space="preserve">Kepala Tukang </v>
          </cell>
          <cell r="F837">
            <v>1.4999999999999999E-2</v>
          </cell>
          <cell r="G837" t="str">
            <v>Oh</v>
          </cell>
          <cell r="H837">
            <v>35750</v>
          </cell>
          <cell r="I837">
            <v>536.25</v>
          </cell>
        </row>
        <row r="838">
          <cell r="D838" t="str">
            <v>Pekerja / Buruh tak terlatih</v>
          </cell>
          <cell r="F838">
            <v>0.2</v>
          </cell>
          <cell r="G838" t="str">
            <v>Oh</v>
          </cell>
          <cell r="H838">
            <v>24750</v>
          </cell>
          <cell r="I838">
            <v>4950</v>
          </cell>
        </row>
        <row r="839">
          <cell r="D839" t="str">
            <v>Mandor</v>
          </cell>
          <cell r="F839">
            <v>0.01</v>
          </cell>
          <cell r="G839" t="str">
            <v>Oh</v>
          </cell>
          <cell r="H839">
            <v>38500</v>
          </cell>
          <cell r="I839">
            <v>385</v>
          </cell>
        </row>
        <row r="840">
          <cell r="D840" t="str">
            <v>BAHAN :</v>
          </cell>
        </row>
        <row r="841">
          <cell r="D841" t="str">
            <v>PC / Portland cement</v>
          </cell>
          <cell r="F841">
            <v>3.68</v>
          </cell>
          <cell r="G841" t="str">
            <v>Kg</v>
          </cell>
          <cell r="H841">
            <v>850</v>
          </cell>
          <cell r="J841">
            <v>3128</v>
          </cell>
        </row>
        <row r="842">
          <cell r="D842" t="str">
            <v xml:space="preserve">Pasir pasang / beton </v>
          </cell>
          <cell r="F842">
            <v>2.3E-2</v>
          </cell>
          <cell r="G842" t="str">
            <v>M3</v>
          </cell>
          <cell r="H842">
            <v>120000</v>
          </cell>
          <cell r="J842">
            <v>2760</v>
          </cell>
        </row>
        <row r="843">
          <cell r="A843">
            <v>69</v>
          </cell>
          <cell r="I843">
            <v>10821.25</v>
          </cell>
          <cell r="J843">
            <v>5888</v>
          </cell>
          <cell r="K843">
            <v>16709</v>
          </cell>
        </row>
        <row r="845">
          <cell r="B845">
            <v>7</v>
          </cell>
          <cell r="D845" t="str">
            <v xml:space="preserve">1 M2  PLESTERAN CAM 1 Pc : 8 Psr.( TEBAL 1,5 CM )   </v>
          </cell>
        </row>
        <row r="846">
          <cell r="D846" t="str">
            <v>TENAGA :</v>
          </cell>
        </row>
        <row r="847">
          <cell r="D847" t="str">
            <v>Tukang batu</v>
          </cell>
          <cell r="F847">
            <v>0.15</v>
          </cell>
          <cell r="G847" t="str">
            <v>Oh</v>
          </cell>
          <cell r="H847">
            <v>33000</v>
          </cell>
          <cell r="I847">
            <v>4950</v>
          </cell>
        </row>
        <row r="848">
          <cell r="D848" t="str">
            <v xml:space="preserve">Kepala Tukang </v>
          </cell>
          <cell r="F848">
            <v>1.4999999999999999E-2</v>
          </cell>
          <cell r="G848" t="str">
            <v>Oh</v>
          </cell>
          <cell r="H848">
            <v>35750</v>
          </cell>
          <cell r="I848">
            <v>536.25</v>
          </cell>
        </row>
        <row r="849">
          <cell r="D849" t="str">
            <v>Pekerja / Buruh tak terlatih</v>
          </cell>
          <cell r="F849">
            <v>0.2</v>
          </cell>
          <cell r="G849" t="str">
            <v>Oh</v>
          </cell>
          <cell r="H849">
            <v>24750</v>
          </cell>
          <cell r="I849">
            <v>4950</v>
          </cell>
        </row>
        <row r="850">
          <cell r="D850" t="str">
            <v>Mandor</v>
          </cell>
          <cell r="F850">
            <v>0.01</v>
          </cell>
          <cell r="G850" t="str">
            <v>Oh</v>
          </cell>
          <cell r="H850">
            <v>38500</v>
          </cell>
          <cell r="I850">
            <v>385</v>
          </cell>
        </row>
        <row r="851">
          <cell r="D851" t="str">
            <v>BAHAN :</v>
          </cell>
        </row>
        <row r="852">
          <cell r="D852" t="str">
            <v>PC / Portland cement</v>
          </cell>
          <cell r="F852">
            <v>2.88</v>
          </cell>
          <cell r="G852" t="str">
            <v>Kg</v>
          </cell>
          <cell r="H852">
            <v>850</v>
          </cell>
          <cell r="J852">
            <v>2448</v>
          </cell>
        </row>
        <row r="853">
          <cell r="D853" t="str">
            <v xml:space="preserve">Pasir pasang / beton </v>
          </cell>
          <cell r="F853">
            <v>2.4E-2</v>
          </cell>
          <cell r="G853" t="str">
            <v>M3</v>
          </cell>
          <cell r="H853">
            <v>120000</v>
          </cell>
          <cell r="J853">
            <v>2880</v>
          </cell>
        </row>
        <row r="854">
          <cell r="A854">
            <v>70</v>
          </cell>
          <cell r="I854">
            <v>10821.25</v>
          </cell>
          <cell r="J854">
            <v>5328</v>
          </cell>
          <cell r="K854">
            <v>16149</v>
          </cell>
        </row>
        <row r="855">
          <cell r="B855">
            <v>8</v>
          </cell>
          <cell r="D855" t="str">
            <v>1 M2  PLESTERAN CAM 1 Kp : 1Sm : 1 Psr ( TEBAL 1, 5 CM  )</v>
          </cell>
        </row>
        <row r="856">
          <cell r="D856" t="str">
            <v>TENAGA :</v>
          </cell>
        </row>
        <row r="857">
          <cell r="D857" t="str">
            <v>Tukang batu</v>
          </cell>
          <cell r="F857">
            <v>0.15</v>
          </cell>
          <cell r="G857" t="str">
            <v>Oh</v>
          </cell>
          <cell r="H857">
            <v>33000</v>
          </cell>
          <cell r="I857">
            <v>4950</v>
          </cell>
        </row>
        <row r="858">
          <cell r="D858" t="str">
            <v xml:space="preserve">Kepala Tukang </v>
          </cell>
          <cell r="F858">
            <v>1.4999999999999999E-2</v>
          </cell>
          <cell r="G858" t="str">
            <v>Oh</v>
          </cell>
          <cell r="H858">
            <v>35750</v>
          </cell>
          <cell r="I858">
            <v>536.25</v>
          </cell>
        </row>
        <row r="859">
          <cell r="D859" t="str">
            <v>Pekerja / Buruh tak terlatih</v>
          </cell>
          <cell r="F859">
            <v>0.2</v>
          </cell>
          <cell r="G859" t="str">
            <v>Oh</v>
          </cell>
          <cell r="H859">
            <v>24750</v>
          </cell>
          <cell r="I859">
            <v>4950</v>
          </cell>
        </row>
        <row r="860">
          <cell r="D860" t="str">
            <v>Mandor</v>
          </cell>
          <cell r="F860">
            <v>0.01</v>
          </cell>
          <cell r="G860" t="str">
            <v>Oh</v>
          </cell>
          <cell r="H860">
            <v>38500</v>
          </cell>
          <cell r="I860">
            <v>385</v>
          </cell>
        </row>
        <row r="861">
          <cell r="D861" t="str">
            <v>BAHAN :</v>
          </cell>
        </row>
        <row r="862">
          <cell r="D862" t="str">
            <v>Kapur Batu</v>
          </cell>
          <cell r="F862">
            <v>9.0000000000000011E-3</v>
          </cell>
          <cell r="G862" t="str">
            <v>M3</v>
          </cell>
          <cell r="H862">
            <v>600000</v>
          </cell>
          <cell r="J862">
            <v>5400.0000000000009</v>
          </cell>
        </row>
        <row r="863">
          <cell r="D863" t="str">
            <v xml:space="preserve">Semen Merah </v>
          </cell>
          <cell r="F863">
            <v>9.0000000000000011E-3</v>
          </cell>
          <cell r="G863" t="str">
            <v>M3</v>
          </cell>
          <cell r="H863">
            <v>115000</v>
          </cell>
          <cell r="J863">
            <v>1035.0000000000002</v>
          </cell>
        </row>
        <row r="864">
          <cell r="D864" t="str">
            <v xml:space="preserve">Pasir pasang / beton </v>
          </cell>
          <cell r="F864">
            <v>9.0000000000000011E-3</v>
          </cell>
          <cell r="G864" t="str">
            <v>M3</v>
          </cell>
          <cell r="H864">
            <v>120000</v>
          </cell>
          <cell r="J864">
            <v>1080.0000000000002</v>
          </cell>
        </row>
        <row r="865">
          <cell r="A865">
            <v>71</v>
          </cell>
          <cell r="I865">
            <v>10821.25</v>
          </cell>
          <cell r="J865">
            <v>7515.0000000000009</v>
          </cell>
          <cell r="K865">
            <v>18336</v>
          </cell>
        </row>
        <row r="866">
          <cell r="B866">
            <v>9</v>
          </cell>
          <cell r="D866" t="str">
            <v>1 M2  PLESTERAN  CAM 1 Kp : 1Sm : 2 Psr ( TEBAL 1,5 CM  )</v>
          </cell>
        </row>
        <row r="867">
          <cell r="D867" t="str">
            <v>TENAGA :</v>
          </cell>
        </row>
        <row r="868">
          <cell r="D868" t="str">
            <v>Tukang batu</v>
          </cell>
          <cell r="F868">
            <v>0.15</v>
          </cell>
          <cell r="G868" t="str">
            <v>Oh</v>
          </cell>
          <cell r="H868">
            <v>33000</v>
          </cell>
          <cell r="I868">
            <v>4950</v>
          </cell>
        </row>
        <row r="869">
          <cell r="D869" t="str">
            <v xml:space="preserve">Kepala Tukang </v>
          </cell>
          <cell r="F869">
            <v>1.4999999999999999E-2</v>
          </cell>
          <cell r="G869" t="str">
            <v>Oh</v>
          </cell>
          <cell r="H869">
            <v>35750</v>
          </cell>
          <cell r="I869">
            <v>536.25</v>
          </cell>
        </row>
        <row r="870">
          <cell r="D870" t="str">
            <v>Pekerja / Buruh tak terlatih</v>
          </cell>
          <cell r="F870">
            <v>0.2</v>
          </cell>
          <cell r="G870" t="str">
            <v>Oh</v>
          </cell>
          <cell r="H870">
            <v>24750</v>
          </cell>
          <cell r="I870">
            <v>4950</v>
          </cell>
        </row>
        <row r="871">
          <cell r="D871" t="str">
            <v>Mandor</v>
          </cell>
          <cell r="F871">
            <v>0.01</v>
          </cell>
          <cell r="G871" t="str">
            <v>Oh</v>
          </cell>
          <cell r="H871">
            <v>38500</v>
          </cell>
          <cell r="I871">
            <v>385</v>
          </cell>
        </row>
        <row r="872">
          <cell r="D872" t="str">
            <v>BAHAN :</v>
          </cell>
        </row>
        <row r="873">
          <cell r="D873" t="str">
            <v>Kapur Batu</v>
          </cell>
          <cell r="F873">
            <v>7.0000000000000001E-3</v>
          </cell>
          <cell r="G873" t="str">
            <v>M3</v>
          </cell>
          <cell r="H873">
            <v>600000</v>
          </cell>
          <cell r="J873">
            <v>4200</v>
          </cell>
        </row>
        <row r="874">
          <cell r="D874" t="str">
            <v xml:space="preserve">Semen Merah </v>
          </cell>
          <cell r="F874">
            <v>7.0000000000000001E-3</v>
          </cell>
          <cell r="G874" t="str">
            <v>M3</v>
          </cell>
          <cell r="H874">
            <v>115000</v>
          </cell>
          <cell r="J874">
            <v>805</v>
          </cell>
        </row>
        <row r="875">
          <cell r="D875" t="str">
            <v xml:space="preserve">Pasir pasang / beton </v>
          </cell>
          <cell r="F875">
            <v>1.4999999999999999E-2</v>
          </cell>
          <cell r="G875" t="str">
            <v>M3</v>
          </cell>
          <cell r="H875">
            <v>120000</v>
          </cell>
          <cell r="J875">
            <v>1800</v>
          </cell>
        </row>
        <row r="876">
          <cell r="A876">
            <v>72</v>
          </cell>
          <cell r="I876">
            <v>10821.25</v>
          </cell>
          <cell r="J876">
            <v>6805</v>
          </cell>
          <cell r="K876">
            <v>17626</v>
          </cell>
        </row>
        <row r="877">
          <cell r="B877">
            <v>10</v>
          </cell>
          <cell r="D877" t="str">
            <v xml:space="preserve">1 M2  PLESTERAN CAM 1 Pc : 3 Kp : 10 Psr ( TEBAL 1,5 CM )  </v>
          </cell>
        </row>
        <row r="878">
          <cell r="D878" t="str">
            <v>TENAGA :</v>
          </cell>
        </row>
        <row r="879">
          <cell r="D879" t="str">
            <v>Tukang batu</v>
          </cell>
          <cell r="F879">
            <v>0.15</v>
          </cell>
          <cell r="G879" t="str">
            <v>Oh</v>
          </cell>
          <cell r="H879">
            <v>33000</v>
          </cell>
          <cell r="I879">
            <v>4950</v>
          </cell>
        </row>
        <row r="880">
          <cell r="D880" t="str">
            <v xml:space="preserve">Kepala Tukang </v>
          </cell>
          <cell r="F880">
            <v>1.4999999999999999E-2</v>
          </cell>
          <cell r="G880" t="str">
            <v>Oh</v>
          </cell>
          <cell r="H880">
            <v>35750</v>
          </cell>
          <cell r="I880">
            <v>536.25</v>
          </cell>
        </row>
        <row r="881">
          <cell r="D881" t="str">
            <v>Pekerja / Buruh tak terlatih</v>
          </cell>
          <cell r="F881">
            <v>0.2</v>
          </cell>
          <cell r="G881" t="str">
            <v>Oh</v>
          </cell>
          <cell r="H881">
            <v>24750</v>
          </cell>
          <cell r="I881">
            <v>4950</v>
          </cell>
        </row>
        <row r="882">
          <cell r="D882" t="str">
            <v>Mandor</v>
          </cell>
          <cell r="F882">
            <v>0.01</v>
          </cell>
          <cell r="G882" t="str">
            <v>Oh</v>
          </cell>
          <cell r="H882">
            <v>38500</v>
          </cell>
          <cell r="I882">
            <v>385</v>
          </cell>
        </row>
        <row r="883">
          <cell r="D883" t="str">
            <v>BAHAN :</v>
          </cell>
        </row>
        <row r="884">
          <cell r="D884" t="str">
            <v>PC / Portland cement</v>
          </cell>
          <cell r="F884">
            <v>1.84</v>
          </cell>
          <cell r="G884" t="str">
            <v>Kg</v>
          </cell>
          <cell r="H884">
            <v>850</v>
          </cell>
          <cell r="J884">
            <v>1564</v>
          </cell>
        </row>
        <row r="885">
          <cell r="D885" t="str">
            <v>Kapur Batu</v>
          </cell>
          <cell r="F885">
            <v>6.0000000000000001E-3</v>
          </cell>
          <cell r="G885" t="str">
            <v>M3</v>
          </cell>
          <cell r="H885">
            <v>600000</v>
          </cell>
          <cell r="J885">
            <v>3600</v>
          </cell>
        </row>
        <row r="886">
          <cell r="D886" t="str">
            <v xml:space="preserve">Pasir pasang / beton </v>
          </cell>
          <cell r="F886">
            <v>1.4E-2</v>
          </cell>
          <cell r="G886" t="str">
            <v>M3</v>
          </cell>
          <cell r="H886">
            <v>120000</v>
          </cell>
          <cell r="J886">
            <v>1680</v>
          </cell>
        </row>
        <row r="887">
          <cell r="A887">
            <v>73</v>
          </cell>
          <cell r="I887">
            <v>10821.25</v>
          </cell>
          <cell r="J887">
            <v>6844</v>
          </cell>
          <cell r="K887">
            <v>17665</v>
          </cell>
        </row>
        <row r="888">
          <cell r="B888">
            <v>11</v>
          </cell>
          <cell r="D888" t="str">
            <v>1 M2  BERAPE   CAM 1 Pc: 5 Psr.  (TEBAL 1,5 CM )</v>
          </cell>
        </row>
        <row r="889">
          <cell r="D889" t="str">
            <v>TENAGA :</v>
          </cell>
        </row>
        <row r="890">
          <cell r="D890" t="str">
            <v>Tukang batu</v>
          </cell>
          <cell r="F890">
            <v>7.0000000000000007E-2</v>
          </cell>
          <cell r="G890" t="str">
            <v>Oh</v>
          </cell>
          <cell r="H890">
            <v>33000</v>
          </cell>
          <cell r="I890">
            <v>2310</v>
          </cell>
        </row>
        <row r="891">
          <cell r="D891" t="str">
            <v xml:space="preserve">Kepala Tukang </v>
          </cell>
          <cell r="F891">
            <v>7.0000000000000001E-3</v>
          </cell>
          <cell r="G891" t="str">
            <v>Oh</v>
          </cell>
          <cell r="H891">
            <v>35750</v>
          </cell>
          <cell r="I891">
            <v>250.25</v>
          </cell>
        </row>
        <row r="892">
          <cell r="D892" t="str">
            <v>Pekerja / Buruh tak terlatih</v>
          </cell>
          <cell r="F892">
            <v>0.15</v>
          </cell>
          <cell r="G892" t="str">
            <v>Oh</v>
          </cell>
          <cell r="H892">
            <v>24750</v>
          </cell>
          <cell r="I892">
            <v>3712.5</v>
          </cell>
        </row>
        <row r="893">
          <cell r="D893" t="str">
            <v>Mandor</v>
          </cell>
          <cell r="F893">
            <v>8.0000000000000002E-3</v>
          </cell>
          <cell r="G893" t="str">
            <v>Oh</v>
          </cell>
          <cell r="H893">
            <v>38500</v>
          </cell>
          <cell r="I893">
            <v>308</v>
          </cell>
        </row>
        <row r="894">
          <cell r="D894" t="str">
            <v>BAHAN :</v>
          </cell>
        </row>
        <row r="895">
          <cell r="D895" t="str">
            <v>PC / Portland cement</v>
          </cell>
          <cell r="F895">
            <v>5.67</v>
          </cell>
          <cell r="G895" t="str">
            <v>Kg</v>
          </cell>
          <cell r="H895">
            <v>850</v>
          </cell>
          <cell r="J895">
            <v>4819.5</v>
          </cell>
        </row>
        <row r="896">
          <cell r="D896" t="str">
            <v xml:space="preserve">Pasir pasang / beton </v>
          </cell>
          <cell r="F896">
            <v>2.3E-2</v>
          </cell>
          <cell r="G896" t="str">
            <v>M3</v>
          </cell>
          <cell r="H896">
            <v>120000</v>
          </cell>
          <cell r="J896">
            <v>2760</v>
          </cell>
        </row>
        <row r="897">
          <cell r="A897">
            <v>74</v>
          </cell>
          <cell r="I897">
            <v>6580.75</v>
          </cell>
          <cell r="J897">
            <v>7579.5</v>
          </cell>
          <cell r="K897">
            <v>14160</v>
          </cell>
        </row>
        <row r="898">
          <cell r="B898">
            <v>12</v>
          </cell>
          <cell r="D898" t="str">
            <v xml:space="preserve">1 M2  PLESTERAN  S I A R  CAM 1 Pc: 2 Psr.  </v>
          </cell>
        </row>
        <row r="899">
          <cell r="D899" t="str">
            <v>TENAGA :</v>
          </cell>
        </row>
        <row r="900">
          <cell r="D900" t="str">
            <v>Tukang batu</v>
          </cell>
          <cell r="F900">
            <v>7.0000000000000007E-2</v>
          </cell>
          <cell r="G900" t="str">
            <v>Oh</v>
          </cell>
          <cell r="H900">
            <v>33000</v>
          </cell>
          <cell r="I900">
            <v>2310</v>
          </cell>
        </row>
        <row r="901">
          <cell r="D901" t="str">
            <v xml:space="preserve">Kepala Tukang </v>
          </cell>
          <cell r="F901">
            <v>7.0000000000000001E-3</v>
          </cell>
          <cell r="G901" t="str">
            <v>Oh</v>
          </cell>
          <cell r="H901">
            <v>35750</v>
          </cell>
          <cell r="I901">
            <v>250.25</v>
          </cell>
        </row>
        <row r="902">
          <cell r="D902" t="str">
            <v>Pekerja / Buruh tak terlatih</v>
          </cell>
          <cell r="F902">
            <v>0.15</v>
          </cell>
          <cell r="G902" t="str">
            <v>Oh</v>
          </cell>
          <cell r="H902">
            <v>24750</v>
          </cell>
          <cell r="I902">
            <v>3712.5</v>
          </cell>
        </row>
        <row r="903">
          <cell r="D903" t="str">
            <v>Mandor</v>
          </cell>
          <cell r="F903">
            <v>8.0000000000000002E-3</v>
          </cell>
          <cell r="G903" t="str">
            <v>Oh</v>
          </cell>
          <cell r="H903">
            <v>38500</v>
          </cell>
          <cell r="I903">
            <v>308</v>
          </cell>
        </row>
        <row r="904">
          <cell r="D904" t="str">
            <v>BAHAN :</v>
          </cell>
        </row>
        <row r="905">
          <cell r="D905" t="str">
            <v>PC / Portland cement</v>
          </cell>
          <cell r="F905">
            <v>4.32</v>
          </cell>
          <cell r="G905" t="str">
            <v>Kg</v>
          </cell>
          <cell r="H905">
            <v>850</v>
          </cell>
          <cell r="J905">
            <v>3672.0000000000005</v>
          </cell>
        </row>
        <row r="906">
          <cell r="D906" t="str">
            <v xml:space="preserve">Pasir pasang / beton </v>
          </cell>
          <cell r="F906">
            <v>1.6E-2</v>
          </cell>
          <cell r="G906" t="str">
            <v>M3</v>
          </cell>
          <cell r="H906">
            <v>120000</v>
          </cell>
          <cell r="J906">
            <v>1920</v>
          </cell>
        </row>
        <row r="907">
          <cell r="A907">
            <v>75</v>
          </cell>
          <cell r="I907">
            <v>6580.75</v>
          </cell>
          <cell r="J907">
            <v>5592</v>
          </cell>
          <cell r="K907">
            <v>12173</v>
          </cell>
        </row>
        <row r="909">
          <cell r="D909" t="str">
            <v>1 M2 PLESTERRAN GRANITO, 1 PC : 2 GRANITO, TEBAL 10 MM</v>
          </cell>
        </row>
        <row r="911">
          <cell r="D911" t="str">
            <v>TENAGA :</v>
          </cell>
        </row>
        <row r="912">
          <cell r="D912" t="str">
            <v>Tukang batu</v>
          </cell>
          <cell r="F912">
            <v>0.02</v>
          </cell>
          <cell r="G912" t="str">
            <v>Oh</v>
          </cell>
          <cell r="H912">
            <v>33000</v>
          </cell>
          <cell r="I912">
            <v>660</v>
          </cell>
        </row>
        <row r="913">
          <cell r="D913" t="str">
            <v xml:space="preserve">Kepala Tukang </v>
          </cell>
          <cell r="F913">
            <v>2E-3</v>
          </cell>
          <cell r="G913" t="str">
            <v>Oh</v>
          </cell>
          <cell r="H913">
            <v>35750</v>
          </cell>
          <cell r="I913">
            <v>71.5</v>
          </cell>
        </row>
        <row r="914">
          <cell r="D914" t="str">
            <v>Pekerja / Buruh tak terlatih</v>
          </cell>
          <cell r="F914">
            <v>0.05</v>
          </cell>
          <cell r="G914" t="str">
            <v>Oh</v>
          </cell>
          <cell r="H914">
            <v>24750</v>
          </cell>
          <cell r="I914">
            <v>1237.5</v>
          </cell>
        </row>
        <row r="915">
          <cell r="D915" t="str">
            <v>Mandor</v>
          </cell>
          <cell r="F915">
            <v>5.0000000000000001E-3</v>
          </cell>
          <cell r="G915" t="str">
            <v>Oh</v>
          </cell>
          <cell r="H915">
            <v>38500</v>
          </cell>
          <cell r="I915">
            <v>192.5</v>
          </cell>
        </row>
        <row r="917">
          <cell r="D917" t="str">
            <v>BAHAN :</v>
          </cell>
        </row>
        <row r="918">
          <cell r="D918" t="str">
            <v>Semen Putih / warna</v>
          </cell>
          <cell r="F918">
            <v>0.14399999999999999</v>
          </cell>
          <cell r="G918" t="str">
            <v>Kg</v>
          </cell>
          <cell r="H918">
            <v>1750</v>
          </cell>
          <cell r="J918">
            <v>251.99999999999997</v>
          </cell>
        </row>
        <row r="919">
          <cell r="D919" t="str">
            <v>Batu  Granito</v>
          </cell>
          <cell r="F919">
            <v>15</v>
          </cell>
          <cell r="G919" t="str">
            <v>Kg</v>
          </cell>
          <cell r="H919">
            <v>0</v>
          </cell>
          <cell r="J919">
            <v>0</v>
          </cell>
        </row>
        <row r="920">
          <cell r="I920">
            <v>2161.5</v>
          </cell>
          <cell r="J920">
            <v>251.99999999999997</v>
          </cell>
          <cell r="K920">
            <v>2414</v>
          </cell>
        </row>
        <row r="922">
          <cell r="D922" t="str">
            <v>1 M2 PLESTERAN TERASO, 1 PC WARNA : 2 BATU TRASO, TEBAL 10 MM</v>
          </cell>
        </row>
        <row r="924">
          <cell r="D924" t="str">
            <v>TENAGA :</v>
          </cell>
        </row>
        <row r="925">
          <cell r="D925" t="str">
            <v>Tukang batu</v>
          </cell>
          <cell r="F925">
            <v>0.2</v>
          </cell>
          <cell r="G925" t="str">
            <v>Oh</v>
          </cell>
          <cell r="H925">
            <v>33000</v>
          </cell>
          <cell r="I925">
            <v>6600</v>
          </cell>
        </row>
        <row r="926">
          <cell r="D926" t="str">
            <v xml:space="preserve">Kepala Tukang </v>
          </cell>
          <cell r="F926">
            <v>0.02</v>
          </cell>
          <cell r="G926" t="str">
            <v>Oh</v>
          </cell>
          <cell r="H926">
            <v>35750</v>
          </cell>
          <cell r="I926">
            <v>715</v>
          </cell>
        </row>
        <row r="927">
          <cell r="D927" t="str">
            <v>Pekerja / Buruh tak terlatih</v>
          </cell>
          <cell r="F927">
            <v>0.45</v>
          </cell>
          <cell r="G927" t="str">
            <v>Oh</v>
          </cell>
          <cell r="H927">
            <v>24750</v>
          </cell>
          <cell r="I927">
            <v>11137.5</v>
          </cell>
        </row>
        <row r="928">
          <cell r="D928" t="str">
            <v>Mandor</v>
          </cell>
          <cell r="F928">
            <v>2.5000000000000001E-2</v>
          </cell>
          <cell r="G928" t="str">
            <v>Oh</v>
          </cell>
          <cell r="H928">
            <v>38500</v>
          </cell>
          <cell r="I928">
            <v>962.5</v>
          </cell>
        </row>
        <row r="930">
          <cell r="D930" t="str">
            <v>BAHAN :</v>
          </cell>
        </row>
        <row r="931">
          <cell r="D931" t="str">
            <v>Semen Putih / warna</v>
          </cell>
          <cell r="F931">
            <v>0.44</v>
          </cell>
          <cell r="G931" t="str">
            <v>Kg</v>
          </cell>
          <cell r="H931">
            <v>1750</v>
          </cell>
          <cell r="J931">
            <v>770</v>
          </cell>
        </row>
        <row r="932">
          <cell r="D932" t="str">
            <v>Batu Teraso</v>
          </cell>
          <cell r="F932">
            <v>11.5</v>
          </cell>
          <cell r="G932" t="str">
            <v>Kg</v>
          </cell>
          <cell r="H932">
            <v>0</v>
          </cell>
          <cell r="J932">
            <v>0</v>
          </cell>
        </row>
        <row r="933">
          <cell r="I933">
            <v>19415</v>
          </cell>
          <cell r="J933">
            <v>770</v>
          </cell>
          <cell r="K933">
            <v>20185</v>
          </cell>
        </row>
        <row r="935">
          <cell r="D935" t="str">
            <v>1 M2 PLESTERAN CIPRAT. 1 PC : 2 PC</v>
          </cell>
        </row>
        <row r="937">
          <cell r="D937" t="str">
            <v>TENAGA :</v>
          </cell>
        </row>
        <row r="938">
          <cell r="D938" t="str">
            <v>Tukang batu</v>
          </cell>
          <cell r="F938">
            <v>0.1</v>
          </cell>
          <cell r="G938" t="str">
            <v>Oh</v>
          </cell>
          <cell r="H938">
            <v>33000</v>
          </cell>
          <cell r="I938">
            <v>3300</v>
          </cell>
        </row>
        <row r="939">
          <cell r="D939" t="str">
            <v xml:space="preserve">Kepala Tukang </v>
          </cell>
          <cell r="F939">
            <v>0.01</v>
          </cell>
          <cell r="G939" t="str">
            <v>Oh</v>
          </cell>
          <cell r="H939">
            <v>35750</v>
          </cell>
          <cell r="I939">
            <v>357.5</v>
          </cell>
        </row>
        <row r="940">
          <cell r="D940" t="str">
            <v>Pekerja / Buruh tak terlatih</v>
          </cell>
          <cell r="F940">
            <v>0.25</v>
          </cell>
          <cell r="G940" t="str">
            <v>Oh</v>
          </cell>
          <cell r="H940">
            <v>24750</v>
          </cell>
          <cell r="I940">
            <v>6187.5</v>
          </cell>
        </row>
        <row r="941">
          <cell r="D941" t="str">
            <v>Mandor</v>
          </cell>
          <cell r="F941">
            <v>1.4999999999999999E-2</v>
          </cell>
          <cell r="G941" t="str">
            <v>Oh</v>
          </cell>
          <cell r="H941">
            <v>38500</v>
          </cell>
          <cell r="I941">
            <v>577.5</v>
          </cell>
        </row>
        <row r="943">
          <cell r="D943" t="str">
            <v>BAHAN :</v>
          </cell>
        </row>
        <row r="944">
          <cell r="D944" t="str">
            <v>PC / Portland cement</v>
          </cell>
          <cell r="F944">
            <v>4.32</v>
          </cell>
          <cell r="G944" t="str">
            <v>Kg</v>
          </cell>
          <cell r="H944">
            <v>850</v>
          </cell>
          <cell r="J944">
            <v>3672.0000000000005</v>
          </cell>
        </row>
        <row r="945">
          <cell r="D945" t="str">
            <v xml:space="preserve">Pasir pasang / beton </v>
          </cell>
          <cell r="F945">
            <v>1.6E-2</v>
          </cell>
          <cell r="G945" t="str">
            <v>M3</v>
          </cell>
          <cell r="H945">
            <v>120000</v>
          </cell>
          <cell r="J945">
            <v>1920</v>
          </cell>
        </row>
        <row r="946">
          <cell r="I946">
            <v>10422.5</v>
          </cell>
          <cell r="J946">
            <v>5592</v>
          </cell>
          <cell r="K946">
            <v>16015</v>
          </cell>
        </row>
        <row r="948">
          <cell r="D948" t="str">
            <v>1 M2 PLESTERAN BETON. 1 PC : 2 PS, TEBAL 15 MM</v>
          </cell>
        </row>
        <row r="950">
          <cell r="D950" t="str">
            <v>TENAGA :</v>
          </cell>
        </row>
        <row r="951">
          <cell r="D951" t="str">
            <v>Tukang batu</v>
          </cell>
          <cell r="F951">
            <v>0.2</v>
          </cell>
          <cell r="G951" t="str">
            <v>Oh</v>
          </cell>
          <cell r="H951">
            <v>33000</v>
          </cell>
          <cell r="I951">
            <v>6600</v>
          </cell>
        </row>
        <row r="952">
          <cell r="D952" t="str">
            <v xml:space="preserve">Kepala Tukang </v>
          </cell>
          <cell r="F952">
            <v>0.02</v>
          </cell>
          <cell r="G952" t="str">
            <v>Oh</v>
          </cell>
          <cell r="H952">
            <v>35750</v>
          </cell>
          <cell r="I952">
            <v>715</v>
          </cell>
        </row>
        <row r="953">
          <cell r="D953" t="str">
            <v>Pekerja / Buruh tak terlatih</v>
          </cell>
          <cell r="F953">
            <v>0.26</v>
          </cell>
          <cell r="G953" t="str">
            <v>Oh</v>
          </cell>
          <cell r="H953">
            <v>24750</v>
          </cell>
          <cell r="I953">
            <v>6435</v>
          </cell>
        </row>
        <row r="954">
          <cell r="D954" t="str">
            <v>Mandor</v>
          </cell>
          <cell r="F954">
            <v>1.2999999999999999E-2</v>
          </cell>
          <cell r="G954" t="str">
            <v>Oh</v>
          </cell>
          <cell r="H954">
            <v>38500</v>
          </cell>
          <cell r="I954">
            <v>500.5</v>
          </cell>
        </row>
        <row r="956">
          <cell r="D956" t="str">
            <v>BAHAN :</v>
          </cell>
        </row>
        <row r="957">
          <cell r="D957" t="str">
            <v>PC / Portland cement</v>
          </cell>
          <cell r="F957">
            <v>9.3000000000000007</v>
          </cell>
          <cell r="G957" t="str">
            <v>Kg</v>
          </cell>
          <cell r="H957">
            <v>850</v>
          </cell>
          <cell r="J957">
            <v>7905.0000000000009</v>
          </cell>
        </row>
        <row r="958">
          <cell r="D958" t="str">
            <v xml:space="preserve">Pasir pasang / beton </v>
          </cell>
          <cell r="F958">
            <v>1.7999999999999999E-2</v>
          </cell>
          <cell r="G958" t="str">
            <v>M3</v>
          </cell>
          <cell r="H958">
            <v>120000</v>
          </cell>
          <cell r="J958">
            <v>2160</v>
          </cell>
        </row>
        <row r="959">
          <cell r="I959">
            <v>14250.5</v>
          </cell>
          <cell r="J959">
            <v>10065</v>
          </cell>
          <cell r="K959">
            <v>24316</v>
          </cell>
        </row>
        <row r="961">
          <cell r="D961" t="str">
            <v>1 M2 PLESTERAN BETON. 1 PC : 3 PS, TEBAL 15 MM</v>
          </cell>
        </row>
        <row r="963">
          <cell r="D963" t="str">
            <v>TENAGA :</v>
          </cell>
        </row>
        <row r="964">
          <cell r="D964" t="str">
            <v>Tukang batu</v>
          </cell>
          <cell r="F964">
            <v>0.2</v>
          </cell>
          <cell r="G964" t="str">
            <v>Oh</v>
          </cell>
          <cell r="H964">
            <v>33000</v>
          </cell>
          <cell r="I964">
            <v>6600</v>
          </cell>
        </row>
        <row r="965">
          <cell r="D965" t="str">
            <v xml:space="preserve">Kepala Tukang </v>
          </cell>
          <cell r="F965">
            <v>0.02</v>
          </cell>
          <cell r="G965" t="str">
            <v>Oh</v>
          </cell>
          <cell r="H965">
            <v>35750</v>
          </cell>
          <cell r="I965">
            <v>715</v>
          </cell>
        </row>
        <row r="966">
          <cell r="D966" t="str">
            <v>Pekerja / Buruh tak terlatih</v>
          </cell>
          <cell r="F966">
            <v>0.26</v>
          </cell>
          <cell r="G966" t="str">
            <v>Oh</v>
          </cell>
          <cell r="H966">
            <v>24750</v>
          </cell>
          <cell r="I966">
            <v>6435</v>
          </cell>
        </row>
        <row r="967">
          <cell r="D967" t="str">
            <v>Mandor</v>
          </cell>
          <cell r="F967">
            <v>1.2999999999999999E-2</v>
          </cell>
          <cell r="G967" t="str">
            <v>Oh</v>
          </cell>
          <cell r="H967">
            <v>38500</v>
          </cell>
          <cell r="I967">
            <v>500.5</v>
          </cell>
        </row>
        <row r="969">
          <cell r="D969" t="str">
            <v>BAHAN :</v>
          </cell>
        </row>
        <row r="970">
          <cell r="D970" t="str">
            <v>PC / Portland cement</v>
          </cell>
          <cell r="F970">
            <v>7.07</v>
          </cell>
          <cell r="G970" t="str">
            <v>Kg</v>
          </cell>
          <cell r="H970">
            <v>850</v>
          </cell>
          <cell r="J970">
            <v>6009.5</v>
          </cell>
        </row>
        <row r="971">
          <cell r="D971" t="str">
            <v xml:space="preserve">Pasir pasang / beton </v>
          </cell>
          <cell r="F971">
            <v>2.1000000000000001E-2</v>
          </cell>
          <cell r="G971" t="str">
            <v>M3</v>
          </cell>
          <cell r="H971">
            <v>120000</v>
          </cell>
          <cell r="J971">
            <v>2520</v>
          </cell>
        </row>
        <row r="972">
          <cell r="I972">
            <v>14250.5</v>
          </cell>
          <cell r="J972">
            <v>8529.5</v>
          </cell>
          <cell r="K972">
            <v>22780</v>
          </cell>
        </row>
        <row r="974">
          <cell r="D974" t="str">
            <v>1 M2 PLESTERAN SKONING 1 PC : 2 PS</v>
          </cell>
        </row>
        <row r="976">
          <cell r="D976" t="str">
            <v>TENAGA :</v>
          </cell>
        </row>
        <row r="977">
          <cell r="D977" t="str">
            <v>Tukang batu</v>
          </cell>
          <cell r="F977">
            <v>3.7999999999999999E-2</v>
          </cell>
          <cell r="G977" t="str">
            <v>Oh</v>
          </cell>
          <cell r="H977">
            <v>33000</v>
          </cell>
          <cell r="I977">
            <v>1254</v>
          </cell>
        </row>
        <row r="978">
          <cell r="D978" t="str">
            <v xml:space="preserve">Kepala Tukang </v>
          </cell>
          <cell r="F978">
            <v>3.7999999999999999E-2</v>
          </cell>
          <cell r="G978" t="str">
            <v>Oh</v>
          </cell>
          <cell r="H978">
            <v>35750</v>
          </cell>
          <cell r="I978">
            <v>1358.5</v>
          </cell>
        </row>
        <row r="979">
          <cell r="D979" t="str">
            <v>Pekerja / Buruh tak terlatih</v>
          </cell>
          <cell r="F979">
            <v>5.7000000000000002E-2</v>
          </cell>
          <cell r="G979" t="str">
            <v>Oh</v>
          </cell>
          <cell r="H979">
            <v>24750</v>
          </cell>
          <cell r="I979">
            <v>1410.75</v>
          </cell>
        </row>
        <row r="980">
          <cell r="D980" t="str">
            <v>Mandor</v>
          </cell>
          <cell r="F980">
            <v>2E-3</v>
          </cell>
          <cell r="G980" t="str">
            <v>Oh</v>
          </cell>
          <cell r="H980">
            <v>38500</v>
          </cell>
          <cell r="I980">
            <v>77</v>
          </cell>
        </row>
        <row r="982">
          <cell r="D982" t="str">
            <v>BAHAN :</v>
          </cell>
        </row>
        <row r="983">
          <cell r="D983" t="str">
            <v>PC / Portland cement</v>
          </cell>
          <cell r="F983">
            <v>0.5</v>
          </cell>
          <cell r="G983" t="str">
            <v>Kg</v>
          </cell>
          <cell r="H983">
            <v>850</v>
          </cell>
          <cell r="J983">
            <v>425</v>
          </cell>
        </row>
        <row r="984">
          <cell r="D984" t="str">
            <v xml:space="preserve">Pasir pasang / beton </v>
          </cell>
          <cell r="F984">
            <v>2E-3</v>
          </cell>
          <cell r="G984" t="str">
            <v>M3</v>
          </cell>
          <cell r="H984">
            <v>120000</v>
          </cell>
          <cell r="J984">
            <v>240</v>
          </cell>
        </row>
        <row r="985">
          <cell r="I985">
            <v>4100.25</v>
          </cell>
          <cell r="J985">
            <v>665</v>
          </cell>
          <cell r="K985">
            <v>4765</v>
          </cell>
        </row>
        <row r="987">
          <cell r="B987" t="str">
            <v>VI.</v>
          </cell>
          <cell r="D987" t="str">
            <v>PEK. PASANG KOZEN PINTU /JENDELA:</v>
          </cell>
        </row>
        <row r="989">
          <cell r="B989">
            <v>1</v>
          </cell>
          <cell r="D989" t="str">
            <v xml:space="preserve">1 M3  PASANG KOZEN  PINTU / JENDELA KAYU JATI  </v>
          </cell>
        </row>
        <row r="990">
          <cell r="D990" t="str">
            <v>TENAGA :</v>
          </cell>
        </row>
        <row r="991">
          <cell r="D991" t="str">
            <v>Tukang kayu</v>
          </cell>
          <cell r="F991">
            <v>20</v>
          </cell>
          <cell r="G991" t="str">
            <v>Oh</v>
          </cell>
          <cell r="H991">
            <v>33000</v>
          </cell>
          <cell r="I991">
            <v>660000</v>
          </cell>
        </row>
        <row r="992">
          <cell r="D992" t="str">
            <v xml:space="preserve">Kepala Tukang </v>
          </cell>
          <cell r="F992">
            <v>2</v>
          </cell>
          <cell r="G992" t="str">
            <v>Oh</v>
          </cell>
          <cell r="H992">
            <v>35750</v>
          </cell>
          <cell r="I992">
            <v>71500</v>
          </cell>
        </row>
        <row r="993">
          <cell r="D993" t="str">
            <v>Pekerja / Buruh tak terlatih</v>
          </cell>
          <cell r="F993">
            <v>6</v>
          </cell>
          <cell r="G993" t="str">
            <v>Oh</v>
          </cell>
          <cell r="H993">
            <v>24750</v>
          </cell>
          <cell r="I993">
            <v>148500</v>
          </cell>
        </row>
        <row r="994">
          <cell r="D994" t="str">
            <v>Mandor</v>
          </cell>
          <cell r="F994">
            <v>0.3</v>
          </cell>
          <cell r="G994" t="str">
            <v>Oh</v>
          </cell>
          <cell r="H994">
            <v>38500</v>
          </cell>
          <cell r="I994">
            <v>11550</v>
          </cell>
        </row>
        <row r="995">
          <cell r="D995" t="str">
            <v>BAHAN :</v>
          </cell>
        </row>
        <row r="996">
          <cell r="D996" t="str">
            <v xml:space="preserve"> Kayu Jati Balok Lokal, kualitas baik</v>
          </cell>
          <cell r="F996">
            <v>1.1000000000000001</v>
          </cell>
          <cell r="G996" t="str">
            <v>M3</v>
          </cell>
          <cell r="H996">
            <v>14000000</v>
          </cell>
          <cell r="J996">
            <v>15400000.000000002</v>
          </cell>
        </row>
        <row r="997">
          <cell r="A997">
            <v>76</v>
          </cell>
          <cell r="I997">
            <v>891550</v>
          </cell>
          <cell r="J997">
            <v>15400000.000000002</v>
          </cell>
          <cell r="K997">
            <v>16291550</v>
          </cell>
        </row>
        <row r="998">
          <cell r="B998">
            <v>2</v>
          </cell>
          <cell r="D998" t="str">
            <v>1 M3  PASANG KOZEN  PINTU / JENDELA KAYU  KAMPER</v>
          </cell>
        </row>
        <row r="999">
          <cell r="D999" t="str">
            <v>TENAGA :</v>
          </cell>
        </row>
        <row r="1000">
          <cell r="D1000" t="str">
            <v>Tukang kayu</v>
          </cell>
          <cell r="F1000">
            <v>18</v>
          </cell>
          <cell r="G1000" t="str">
            <v>Oh</v>
          </cell>
          <cell r="H1000">
            <v>33000</v>
          </cell>
          <cell r="I1000">
            <v>594000</v>
          </cell>
        </row>
        <row r="1001">
          <cell r="D1001" t="str">
            <v xml:space="preserve">Kepala Tukang </v>
          </cell>
          <cell r="F1001">
            <v>2</v>
          </cell>
          <cell r="G1001" t="str">
            <v>Oh</v>
          </cell>
          <cell r="H1001">
            <v>35750</v>
          </cell>
          <cell r="I1001">
            <v>71500</v>
          </cell>
        </row>
        <row r="1002">
          <cell r="D1002" t="str">
            <v>Pekerja / Buruh tak terlatih</v>
          </cell>
          <cell r="F1002">
            <v>6</v>
          </cell>
          <cell r="G1002" t="str">
            <v>Oh</v>
          </cell>
          <cell r="H1002">
            <v>24750</v>
          </cell>
          <cell r="I1002">
            <v>148500</v>
          </cell>
        </row>
        <row r="1003">
          <cell r="D1003" t="str">
            <v>Mandor</v>
          </cell>
          <cell r="F1003">
            <v>0.3</v>
          </cell>
          <cell r="G1003" t="str">
            <v>Oh</v>
          </cell>
          <cell r="H1003">
            <v>38500</v>
          </cell>
          <cell r="I1003">
            <v>11550</v>
          </cell>
        </row>
        <row r="1004">
          <cell r="D1004" t="str">
            <v>BAHAN :</v>
          </cell>
        </row>
        <row r="1005">
          <cell r="D1005" t="str">
            <v xml:space="preserve"> Kayu Kamper Balok</v>
          </cell>
          <cell r="F1005">
            <v>1.2</v>
          </cell>
          <cell r="G1005" t="str">
            <v>M3</v>
          </cell>
          <cell r="H1005">
            <v>9650000</v>
          </cell>
          <cell r="J1005">
            <v>11580000</v>
          </cell>
        </row>
        <row r="1006">
          <cell r="A1006">
            <v>77</v>
          </cell>
          <cell r="I1006">
            <v>825550</v>
          </cell>
          <cell r="J1006">
            <v>11580000</v>
          </cell>
          <cell r="K1006">
            <v>12405550</v>
          </cell>
        </row>
        <row r="1007">
          <cell r="B1007">
            <v>3</v>
          </cell>
          <cell r="D1007" t="str">
            <v>1 M3  PASANG KOZEN  PINTU / JENDELA KAYU  BALAU</v>
          </cell>
        </row>
        <row r="1008">
          <cell r="D1008" t="str">
            <v>TENAGA :</v>
          </cell>
        </row>
        <row r="1009">
          <cell r="D1009" t="str">
            <v>Tukang kayu</v>
          </cell>
          <cell r="F1009">
            <v>18</v>
          </cell>
          <cell r="G1009" t="str">
            <v>Oh</v>
          </cell>
          <cell r="H1009">
            <v>33000</v>
          </cell>
          <cell r="I1009">
            <v>594000</v>
          </cell>
        </row>
        <row r="1010">
          <cell r="D1010" t="str">
            <v xml:space="preserve">Kepala Tukang </v>
          </cell>
          <cell r="F1010">
            <v>2</v>
          </cell>
          <cell r="G1010" t="str">
            <v>Oh</v>
          </cell>
          <cell r="H1010">
            <v>35750</v>
          </cell>
          <cell r="I1010">
            <v>71500</v>
          </cell>
        </row>
        <row r="1011">
          <cell r="D1011" t="str">
            <v>Pekerja / Buruh tak terlatih</v>
          </cell>
          <cell r="F1011">
            <v>6</v>
          </cell>
          <cell r="G1011" t="str">
            <v>Oh</v>
          </cell>
          <cell r="H1011">
            <v>24750</v>
          </cell>
          <cell r="I1011">
            <v>148500</v>
          </cell>
        </row>
        <row r="1012">
          <cell r="D1012" t="str">
            <v>Mandor</v>
          </cell>
          <cell r="F1012">
            <v>0.3</v>
          </cell>
          <cell r="G1012" t="str">
            <v>Oh</v>
          </cell>
          <cell r="H1012">
            <v>38500</v>
          </cell>
          <cell r="I1012">
            <v>11550</v>
          </cell>
        </row>
        <row r="1013">
          <cell r="D1013" t="str">
            <v>BAHAN :</v>
          </cell>
        </row>
        <row r="1014">
          <cell r="D1014" t="str">
            <v xml:space="preserve"> Kayu Balau Balok</v>
          </cell>
          <cell r="F1014">
            <v>1.2</v>
          </cell>
          <cell r="G1014" t="str">
            <v>M3</v>
          </cell>
          <cell r="H1014">
            <v>8650000</v>
          </cell>
          <cell r="J1014">
            <v>10380000</v>
          </cell>
        </row>
        <row r="1015">
          <cell r="A1015">
            <v>78</v>
          </cell>
          <cell r="I1015">
            <v>825550</v>
          </cell>
          <cell r="J1015">
            <v>10380000</v>
          </cell>
          <cell r="K1015">
            <v>11205550</v>
          </cell>
        </row>
        <row r="1016">
          <cell r="B1016">
            <v>4</v>
          </cell>
          <cell r="D1016" t="str">
            <v>1 M3  PASANG KOZEN  PINTU / JENDELA KAYU  TAHUN</v>
          </cell>
        </row>
        <row r="1017">
          <cell r="D1017" t="str">
            <v>TENAGA :</v>
          </cell>
        </row>
        <row r="1018">
          <cell r="D1018" t="str">
            <v>Tukang kayu</v>
          </cell>
          <cell r="F1018">
            <v>18</v>
          </cell>
          <cell r="G1018" t="str">
            <v>Oh</v>
          </cell>
          <cell r="H1018">
            <v>33000</v>
          </cell>
          <cell r="I1018">
            <v>594000</v>
          </cell>
        </row>
        <row r="1019">
          <cell r="D1019" t="str">
            <v xml:space="preserve">Kepala Tukang </v>
          </cell>
          <cell r="F1019">
            <v>2</v>
          </cell>
          <cell r="G1019" t="str">
            <v>Oh</v>
          </cell>
          <cell r="H1019">
            <v>35750</v>
          </cell>
          <cell r="I1019">
            <v>71500</v>
          </cell>
        </row>
        <row r="1020">
          <cell r="D1020" t="str">
            <v>Pekerja / Buruh tak terlatih</v>
          </cell>
          <cell r="F1020">
            <v>6</v>
          </cell>
          <cell r="G1020" t="str">
            <v>Oh</v>
          </cell>
          <cell r="H1020">
            <v>24750</v>
          </cell>
          <cell r="I1020">
            <v>148500</v>
          </cell>
        </row>
        <row r="1021">
          <cell r="D1021" t="str">
            <v>Mandor</v>
          </cell>
          <cell r="F1021">
            <v>0.3</v>
          </cell>
          <cell r="G1021" t="str">
            <v>Oh</v>
          </cell>
          <cell r="H1021">
            <v>38500</v>
          </cell>
          <cell r="I1021">
            <v>11550</v>
          </cell>
        </row>
        <row r="1022">
          <cell r="D1022" t="str">
            <v>BAHAN :</v>
          </cell>
        </row>
        <row r="1023">
          <cell r="D1023" t="str">
            <v>Balok Kayu Tahun ( Mauni/ Akasia )</v>
          </cell>
          <cell r="F1023">
            <v>1.2</v>
          </cell>
          <cell r="G1023" t="str">
            <v>M3</v>
          </cell>
          <cell r="H1023">
            <v>2700000</v>
          </cell>
          <cell r="J1023">
            <v>3240000</v>
          </cell>
        </row>
        <row r="1024">
          <cell r="A1024">
            <v>79</v>
          </cell>
          <cell r="I1024">
            <v>825550</v>
          </cell>
          <cell r="J1024">
            <v>3240000</v>
          </cell>
          <cell r="K1024">
            <v>4065550</v>
          </cell>
        </row>
        <row r="1026">
          <cell r="D1026" t="str">
            <v>1 M2 PASANG DAUN PINTU KLAMP  KAYU  KAMPER</v>
          </cell>
        </row>
        <row r="1027">
          <cell r="D1027" t="str">
            <v>TENAGA :</v>
          </cell>
        </row>
        <row r="1028">
          <cell r="D1028" t="str">
            <v>Tukang kayu</v>
          </cell>
          <cell r="F1028">
            <v>1.05</v>
          </cell>
          <cell r="G1028" t="str">
            <v>Oh</v>
          </cell>
          <cell r="H1028">
            <v>33000</v>
          </cell>
          <cell r="I1028">
            <v>34650</v>
          </cell>
        </row>
        <row r="1029">
          <cell r="D1029" t="str">
            <v xml:space="preserve">Kepala Tukang </v>
          </cell>
          <cell r="F1029">
            <v>0.105</v>
          </cell>
          <cell r="G1029" t="str">
            <v>Oh</v>
          </cell>
          <cell r="H1029">
            <v>35750</v>
          </cell>
          <cell r="I1029">
            <v>3753.75</v>
          </cell>
        </row>
        <row r="1030">
          <cell r="D1030" t="str">
            <v>Pekerja / Buruh tak terlatih</v>
          </cell>
          <cell r="F1030">
            <v>0.35</v>
          </cell>
          <cell r="G1030" t="str">
            <v>Oh</v>
          </cell>
          <cell r="H1030">
            <v>24750</v>
          </cell>
          <cell r="I1030">
            <v>8662.5</v>
          </cell>
        </row>
        <row r="1031">
          <cell r="D1031" t="str">
            <v>Mandor</v>
          </cell>
          <cell r="F1031">
            <v>1.7999999999999999E-2</v>
          </cell>
          <cell r="G1031" t="str">
            <v>Oh</v>
          </cell>
          <cell r="H1031">
            <v>38500</v>
          </cell>
          <cell r="I1031">
            <v>693</v>
          </cell>
        </row>
        <row r="1032">
          <cell r="D1032" t="str">
            <v>BAHAN :</v>
          </cell>
        </row>
        <row r="1033">
          <cell r="D1033" t="str">
            <v>Kayu Kamper papan</v>
          </cell>
          <cell r="F1033">
            <v>3.5999999999999997E-2</v>
          </cell>
          <cell r="G1033" t="str">
            <v>M3</v>
          </cell>
          <cell r="H1033">
            <v>10800000</v>
          </cell>
          <cell r="J1033">
            <v>388799.99999999994</v>
          </cell>
        </row>
        <row r="1034">
          <cell r="D1034" t="str">
            <v>Paku  biasa</v>
          </cell>
          <cell r="F1034">
            <v>0.05</v>
          </cell>
          <cell r="G1034" t="str">
            <v>Kg</v>
          </cell>
          <cell r="H1034">
            <v>12000</v>
          </cell>
          <cell r="J1034">
            <v>600</v>
          </cell>
        </row>
        <row r="1035">
          <cell r="I1035">
            <v>47759.25</v>
          </cell>
          <cell r="J1035">
            <v>389399.99999999994</v>
          </cell>
          <cell r="K1035">
            <v>437159</v>
          </cell>
        </row>
        <row r="1037">
          <cell r="D1037" t="str">
            <v>1 M2 PASANG DAUN PINTU KLAMP  KAYU  MERANTI</v>
          </cell>
        </row>
        <row r="1038">
          <cell r="D1038" t="str">
            <v>TENAGA :</v>
          </cell>
        </row>
        <row r="1039">
          <cell r="D1039" t="str">
            <v>Tukang kayu</v>
          </cell>
          <cell r="F1039">
            <v>1.05</v>
          </cell>
          <cell r="G1039" t="str">
            <v>Oh</v>
          </cell>
          <cell r="H1039">
            <v>33000</v>
          </cell>
          <cell r="I1039">
            <v>34650</v>
          </cell>
        </row>
        <row r="1040">
          <cell r="D1040" t="str">
            <v xml:space="preserve">Kepala Tukang </v>
          </cell>
          <cell r="F1040">
            <v>0.105</v>
          </cell>
          <cell r="G1040" t="str">
            <v>Oh</v>
          </cell>
          <cell r="H1040">
            <v>35750</v>
          </cell>
          <cell r="I1040">
            <v>3753.75</v>
          </cell>
        </row>
        <row r="1041">
          <cell r="D1041" t="str">
            <v>Pekerja / Buruh tak terlatih</v>
          </cell>
          <cell r="F1041">
            <v>0.35</v>
          </cell>
          <cell r="G1041" t="str">
            <v>Oh</v>
          </cell>
          <cell r="H1041">
            <v>24750</v>
          </cell>
          <cell r="I1041">
            <v>8662.5</v>
          </cell>
        </row>
        <row r="1042">
          <cell r="D1042" t="str">
            <v>Mandor</v>
          </cell>
          <cell r="F1042">
            <v>1.7999999999999999E-2</v>
          </cell>
          <cell r="G1042" t="str">
            <v>Oh</v>
          </cell>
          <cell r="H1042">
            <v>38500</v>
          </cell>
          <cell r="I1042">
            <v>693</v>
          </cell>
        </row>
        <row r="1043">
          <cell r="D1043" t="str">
            <v>BAHAN :</v>
          </cell>
        </row>
        <row r="1044">
          <cell r="D1044" t="str">
            <v>Kayu Meranti Papan</v>
          </cell>
          <cell r="F1044">
            <v>3.5999999999999997E-2</v>
          </cell>
          <cell r="G1044" t="str">
            <v>M3</v>
          </cell>
          <cell r="H1044">
            <v>5400000</v>
          </cell>
          <cell r="J1044">
            <v>194399.99999999997</v>
          </cell>
        </row>
        <row r="1045">
          <cell r="D1045" t="str">
            <v>Paku  biasa</v>
          </cell>
          <cell r="F1045">
            <v>0.05</v>
          </cell>
          <cell r="G1045" t="str">
            <v>Kg</v>
          </cell>
          <cell r="H1045">
            <v>12000</v>
          </cell>
          <cell r="J1045">
            <v>600</v>
          </cell>
        </row>
        <row r="1046">
          <cell r="I1046">
            <v>47759.25</v>
          </cell>
          <cell r="J1046">
            <v>194999.99999999997</v>
          </cell>
          <cell r="K1046">
            <v>242759</v>
          </cell>
        </row>
        <row r="1048">
          <cell r="D1048" t="str">
            <v>1 M2 PASANG DAUN PINTU KLAMP  KAYU  TAHUN</v>
          </cell>
        </row>
        <row r="1049">
          <cell r="D1049" t="str">
            <v>TENAGA :</v>
          </cell>
        </row>
        <row r="1050">
          <cell r="D1050" t="str">
            <v>Tukang kayu</v>
          </cell>
          <cell r="F1050">
            <v>1.05</v>
          </cell>
          <cell r="G1050" t="str">
            <v>Oh</v>
          </cell>
          <cell r="H1050">
            <v>33000</v>
          </cell>
          <cell r="I1050">
            <v>34650</v>
          </cell>
        </row>
        <row r="1051">
          <cell r="D1051" t="str">
            <v xml:space="preserve">Kepala Tukang </v>
          </cell>
          <cell r="F1051">
            <v>0.105</v>
          </cell>
          <cell r="G1051" t="str">
            <v>Oh</v>
          </cell>
          <cell r="H1051">
            <v>35750</v>
          </cell>
          <cell r="I1051">
            <v>3753.75</v>
          </cell>
        </row>
        <row r="1052">
          <cell r="D1052" t="str">
            <v>Pekerja / Buruh tak terlatih</v>
          </cell>
          <cell r="F1052">
            <v>0.35</v>
          </cell>
          <cell r="G1052" t="str">
            <v>Oh</v>
          </cell>
          <cell r="H1052">
            <v>24750</v>
          </cell>
          <cell r="I1052">
            <v>8662.5</v>
          </cell>
        </row>
        <row r="1053">
          <cell r="D1053" t="str">
            <v>Mandor</v>
          </cell>
          <cell r="F1053">
            <v>1.7999999999999999E-2</v>
          </cell>
          <cell r="G1053" t="str">
            <v>Oh</v>
          </cell>
          <cell r="H1053">
            <v>38500</v>
          </cell>
          <cell r="I1053">
            <v>693</v>
          </cell>
        </row>
        <row r="1054">
          <cell r="D1054" t="str">
            <v>BAHAN :</v>
          </cell>
        </row>
        <row r="1055">
          <cell r="D1055" t="str">
            <v>Kayu Tahun papan ( Mauni/akasia)</v>
          </cell>
          <cell r="F1055">
            <v>3.5999999999999997E-2</v>
          </cell>
          <cell r="G1055" t="str">
            <v>M3</v>
          </cell>
          <cell r="H1055">
            <v>2700000</v>
          </cell>
          <cell r="J1055">
            <v>97199.999999999985</v>
          </cell>
        </row>
        <row r="1056">
          <cell r="D1056" t="str">
            <v>Paku  biasa</v>
          </cell>
          <cell r="F1056">
            <v>0.05</v>
          </cell>
          <cell r="G1056" t="str">
            <v>Kg</v>
          </cell>
          <cell r="H1056">
            <v>12000</v>
          </cell>
          <cell r="J1056">
            <v>600</v>
          </cell>
        </row>
        <row r="1057">
          <cell r="I1057">
            <v>47759.25</v>
          </cell>
          <cell r="J1057">
            <v>97799.999999999985</v>
          </cell>
          <cell r="K1057">
            <v>145559</v>
          </cell>
        </row>
        <row r="1059">
          <cell r="B1059">
            <v>5</v>
          </cell>
          <cell r="D1059" t="str">
            <v xml:space="preserve">1 M2  PASANG DAUN  PINTU  PANIL KAYU JATI  </v>
          </cell>
        </row>
        <row r="1060">
          <cell r="D1060" t="str">
            <v>TENAGA :</v>
          </cell>
        </row>
        <row r="1061">
          <cell r="D1061" t="str">
            <v>Tukang kayu</v>
          </cell>
          <cell r="F1061">
            <v>2.5</v>
          </cell>
          <cell r="G1061" t="str">
            <v>Oh</v>
          </cell>
          <cell r="H1061">
            <v>33000</v>
          </cell>
          <cell r="I1061">
            <v>82500</v>
          </cell>
        </row>
        <row r="1062">
          <cell r="D1062" t="str">
            <v xml:space="preserve">Kepala Tukang </v>
          </cell>
          <cell r="F1062">
            <v>0.25</v>
          </cell>
          <cell r="G1062" t="str">
            <v>Oh</v>
          </cell>
          <cell r="H1062">
            <v>35750</v>
          </cell>
          <cell r="I1062">
            <v>8937.5</v>
          </cell>
        </row>
        <row r="1063">
          <cell r="D1063" t="str">
            <v>Pekerja / Buruh tak terlatih</v>
          </cell>
          <cell r="F1063">
            <v>1</v>
          </cell>
          <cell r="G1063" t="str">
            <v>Oh</v>
          </cell>
          <cell r="H1063">
            <v>24750</v>
          </cell>
          <cell r="I1063">
            <v>24750</v>
          </cell>
        </row>
        <row r="1064">
          <cell r="D1064" t="str">
            <v>Mandor</v>
          </cell>
          <cell r="F1064">
            <v>0.05</v>
          </cell>
          <cell r="G1064" t="str">
            <v>Oh</v>
          </cell>
          <cell r="H1064">
            <v>38500</v>
          </cell>
          <cell r="I1064">
            <v>1925</v>
          </cell>
        </row>
        <row r="1065">
          <cell r="D1065" t="str">
            <v>BAHAN :</v>
          </cell>
        </row>
        <row r="1066">
          <cell r="D1066" t="str">
            <v>Kayu jati papan lokal</v>
          </cell>
          <cell r="F1066">
            <v>0.04</v>
          </cell>
          <cell r="G1066" t="str">
            <v>M3</v>
          </cell>
          <cell r="H1066">
            <v>15600000</v>
          </cell>
          <cell r="J1066">
            <v>624000</v>
          </cell>
        </row>
        <row r="1067">
          <cell r="A1067">
            <v>80</v>
          </cell>
          <cell r="I1067">
            <v>118112.5</v>
          </cell>
          <cell r="J1067">
            <v>624000</v>
          </cell>
          <cell r="K1067">
            <v>742113</v>
          </cell>
        </row>
        <row r="1068">
          <cell r="B1068">
            <v>6</v>
          </cell>
          <cell r="D1068" t="str">
            <v>1 M2  PASANG DAUN  PINTU  PANIL KAYU  KAMPER</v>
          </cell>
        </row>
        <row r="1069">
          <cell r="D1069" t="str">
            <v>TENAGA :</v>
          </cell>
        </row>
        <row r="1070">
          <cell r="D1070" t="str">
            <v>Tukang kayu</v>
          </cell>
          <cell r="F1070">
            <v>2.5</v>
          </cell>
          <cell r="G1070" t="str">
            <v>Oh</v>
          </cell>
          <cell r="H1070">
            <v>33000</v>
          </cell>
          <cell r="I1070">
            <v>82500</v>
          </cell>
        </row>
        <row r="1071">
          <cell r="D1071" t="str">
            <v xml:space="preserve">Kepala Tukang </v>
          </cell>
          <cell r="F1071">
            <v>0.25</v>
          </cell>
          <cell r="G1071" t="str">
            <v>Oh</v>
          </cell>
          <cell r="H1071">
            <v>35750</v>
          </cell>
          <cell r="I1071">
            <v>8937.5</v>
          </cell>
        </row>
        <row r="1072">
          <cell r="D1072" t="str">
            <v>Pekerja / Buruh tak terlatih</v>
          </cell>
          <cell r="F1072">
            <v>1</v>
          </cell>
          <cell r="G1072" t="str">
            <v>Oh</v>
          </cell>
          <cell r="H1072">
            <v>24750</v>
          </cell>
          <cell r="I1072">
            <v>24750</v>
          </cell>
        </row>
        <row r="1073">
          <cell r="D1073" t="str">
            <v>Mandor</v>
          </cell>
          <cell r="F1073">
            <v>0.05</v>
          </cell>
          <cell r="G1073" t="str">
            <v>Oh</v>
          </cell>
          <cell r="H1073">
            <v>38500</v>
          </cell>
          <cell r="I1073">
            <v>1925</v>
          </cell>
        </row>
        <row r="1074">
          <cell r="D1074" t="str">
            <v>BAHAN :</v>
          </cell>
        </row>
        <row r="1075">
          <cell r="D1075" t="str">
            <v>Kayu Kamper papan</v>
          </cell>
          <cell r="F1075">
            <v>0.04</v>
          </cell>
          <cell r="G1075" t="str">
            <v>M3</v>
          </cell>
          <cell r="H1075">
            <v>10800000</v>
          </cell>
          <cell r="J1075">
            <v>432000</v>
          </cell>
        </row>
        <row r="1076">
          <cell r="A1076">
            <v>81</v>
          </cell>
          <cell r="I1076">
            <v>118112.5</v>
          </cell>
          <cell r="J1076">
            <v>432000</v>
          </cell>
          <cell r="K1076">
            <v>550113</v>
          </cell>
        </row>
        <row r="1077">
          <cell r="B1077">
            <v>7</v>
          </cell>
          <cell r="D1077" t="str">
            <v>1 M2  PASANG DAUN  PINTU  PANIL KAYU  BALAU</v>
          </cell>
        </row>
        <row r="1078">
          <cell r="D1078" t="str">
            <v>TENAGA :</v>
          </cell>
        </row>
        <row r="1079">
          <cell r="D1079" t="str">
            <v>Tukang kayu</v>
          </cell>
          <cell r="F1079">
            <v>2.5</v>
          </cell>
          <cell r="G1079" t="str">
            <v>Oh</v>
          </cell>
          <cell r="H1079">
            <v>33000</v>
          </cell>
          <cell r="I1079">
            <v>82500</v>
          </cell>
        </row>
        <row r="1080">
          <cell r="D1080" t="str">
            <v xml:space="preserve">Kepala Tukang </v>
          </cell>
          <cell r="F1080">
            <v>0.25</v>
          </cell>
          <cell r="G1080" t="str">
            <v>Oh</v>
          </cell>
          <cell r="H1080">
            <v>35750</v>
          </cell>
          <cell r="I1080">
            <v>8937.5</v>
          </cell>
        </row>
        <row r="1081">
          <cell r="D1081" t="str">
            <v>Pekerja / Buruh tak terlatih</v>
          </cell>
          <cell r="F1081">
            <v>1</v>
          </cell>
          <cell r="G1081" t="str">
            <v>Oh</v>
          </cell>
          <cell r="H1081">
            <v>24750</v>
          </cell>
          <cell r="I1081">
            <v>24750</v>
          </cell>
        </row>
        <row r="1082">
          <cell r="D1082" t="str">
            <v>Mandor</v>
          </cell>
          <cell r="F1082">
            <v>0.05</v>
          </cell>
          <cell r="G1082" t="str">
            <v>Oh</v>
          </cell>
          <cell r="H1082">
            <v>38500</v>
          </cell>
          <cell r="I1082">
            <v>1925</v>
          </cell>
        </row>
        <row r="1083">
          <cell r="D1083" t="str">
            <v>BAHAN :</v>
          </cell>
        </row>
        <row r="1084">
          <cell r="D1084" t="str">
            <v>Kayu Balau Papan</v>
          </cell>
          <cell r="F1084">
            <v>0.04</v>
          </cell>
          <cell r="G1084" t="str">
            <v>M3</v>
          </cell>
          <cell r="H1084">
            <v>9900000</v>
          </cell>
          <cell r="J1084">
            <v>396000</v>
          </cell>
        </row>
        <row r="1085">
          <cell r="A1085">
            <v>82</v>
          </cell>
          <cell r="I1085">
            <v>118112.5</v>
          </cell>
          <cell r="J1085">
            <v>396000</v>
          </cell>
          <cell r="K1085">
            <v>514113</v>
          </cell>
        </row>
        <row r="1087">
          <cell r="B1087">
            <v>8</v>
          </cell>
          <cell r="D1087" t="str">
            <v>1 M2  PASANG DAUN  PINTU  PANIL KAYU  TAHUN</v>
          </cell>
        </row>
        <row r="1088">
          <cell r="D1088" t="str">
            <v>TENAGA :</v>
          </cell>
        </row>
        <row r="1089">
          <cell r="D1089" t="str">
            <v>Tukang kayu</v>
          </cell>
          <cell r="F1089">
            <v>2.5</v>
          </cell>
          <cell r="G1089" t="str">
            <v>Oh</v>
          </cell>
          <cell r="H1089">
            <v>33000</v>
          </cell>
          <cell r="I1089">
            <v>82500</v>
          </cell>
        </row>
        <row r="1090">
          <cell r="D1090" t="str">
            <v xml:space="preserve">Kepala Tukang </v>
          </cell>
          <cell r="F1090">
            <v>0.25</v>
          </cell>
          <cell r="G1090" t="str">
            <v>Oh</v>
          </cell>
          <cell r="H1090">
            <v>35750</v>
          </cell>
          <cell r="I1090">
            <v>8937.5</v>
          </cell>
        </row>
        <row r="1091">
          <cell r="D1091" t="str">
            <v>Pekerja / Buruh tak terlatih</v>
          </cell>
          <cell r="F1091">
            <v>1</v>
          </cell>
          <cell r="G1091" t="str">
            <v>Oh</v>
          </cell>
          <cell r="H1091">
            <v>24750</v>
          </cell>
          <cell r="I1091">
            <v>24750</v>
          </cell>
        </row>
        <row r="1092">
          <cell r="D1092" t="str">
            <v>Mandor</v>
          </cell>
          <cell r="F1092">
            <v>0.05</v>
          </cell>
          <cell r="G1092" t="str">
            <v>Oh</v>
          </cell>
          <cell r="H1092">
            <v>38500</v>
          </cell>
          <cell r="I1092">
            <v>1925</v>
          </cell>
        </row>
        <row r="1093">
          <cell r="D1093" t="str">
            <v>BAHAN :</v>
          </cell>
        </row>
        <row r="1094">
          <cell r="D1094" t="str">
            <v>Kayu Tahun papan ( Mauni/akasia)</v>
          </cell>
          <cell r="F1094">
            <v>0.04</v>
          </cell>
          <cell r="G1094" t="str">
            <v>M3</v>
          </cell>
          <cell r="H1094">
            <v>2700000</v>
          </cell>
          <cell r="J1094">
            <v>108000</v>
          </cell>
        </row>
        <row r="1095">
          <cell r="A1095">
            <v>83</v>
          </cell>
          <cell r="I1095">
            <v>118112.5</v>
          </cell>
          <cell r="J1095">
            <v>108000</v>
          </cell>
          <cell r="K1095">
            <v>226113</v>
          </cell>
        </row>
        <row r="1097">
          <cell r="B1097">
            <v>9</v>
          </cell>
          <cell r="D1097" t="str">
            <v xml:space="preserve">1 M2  PAS. DAUN  PINTU / JENDELA KACA KAYU JATI  </v>
          </cell>
        </row>
        <row r="1098">
          <cell r="D1098" t="str">
            <v>TENAGA :</v>
          </cell>
        </row>
        <row r="1099">
          <cell r="D1099" t="str">
            <v>Tukang kayu</v>
          </cell>
          <cell r="F1099">
            <v>2</v>
          </cell>
          <cell r="G1099" t="str">
            <v>Oh</v>
          </cell>
          <cell r="H1099">
            <v>33000</v>
          </cell>
          <cell r="I1099">
            <v>66000</v>
          </cell>
        </row>
        <row r="1100">
          <cell r="D1100" t="str">
            <v xml:space="preserve">Kepala Tukang </v>
          </cell>
          <cell r="F1100">
            <v>0.2</v>
          </cell>
          <cell r="G1100" t="str">
            <v>Oh</v>
          </cell>
          <cell r="H1100">
            <v>35750</v>
          </cell>
          <cell r="I1100">
            <v>7150</v>
          </cell>
        </row>
        <row r="1101">
          <cell r="D1101" t="str">
            <v>Pekerja / Buruh tak terlatih</v>
          </cell>
          <cell r="F1101">
            <v>0.8</v>
          </cell>
          <cell r="G1101" t="str">
            <v>Oh</v>
          </cell>
          <cell r="H1101">
            <v>24750</v>
          </cell>
          <cell r="I1101">
            <v>19800</v>
          </cell>
        </row>
        <row r="1102">
          <cell r="D1102" t="str">
            <v>Mandor</v>
          </cell>
          <cell r="F1102">
            <v>0.04</v>
          </cell>
          <cell r="G1102" t="str">
            <v>Oh</v>
          </cell>
          <cell r="H1102">
            <v>38500</v>
          </cell>
          <cell r="I1102">
            <v>1540</v>
          </cell>
        </row>
        <row r="1103">
          <cell r="D1103" t="str">
            <v>BAHAN :</v>
          </cell>
        </row>
        <row r="1104">
          <cell r="D1104" t="str">
            <v>Kaca Bening Uk. 5 mm</v>
          </cell>
          <cell r="F1104">
            <v>0.48</v>
          </cell>
          <cell r="G1104" t="str">
            <v>m2</v>
          </cell>
          <cell r="H1104">
            <v>65000</v>
          </cell>
          <cell r="J1104">
            <v>31200</v>
          </cell>
        </row>
        <row r="1105">
          <cell r="D1105" t="str">
            <v>Kayu jati papan lokal</v>
          </cell>
          <cell r="F1105">
            <v>3.5000000000000003E-2</v>
          </cell>
          <cell r="G1105" t="str">
            <v>M3</v>
          </cell>
          <cell r="H1105">
            <v>15600000</v>
          </cell>
          <cell r="J1105">
            <v>546000</v>
          </cell>
        </row>
        <row r="1106">
          <cell r="A1106">
            <v>84</v>
          </cell>
          <cell r="I1106">
            <v>94490</v>
          </cell>
          <cell r="J1106">
            <v>577200</v>
          </cell>
          <cell r="K1106">
            <v>671690</v>
          </cell>
        </row>
        <row r="1107">
          <cell r="B1107">
            <v>10</v>
          </cell>
          <cell r="D1107" t="str">
            <v>1 M2 PAS.DAUN PINTU / JENDELA KACA KAYU KAMPER</v>
          </cell>
        </row>
        <row r="1108">
          <cell r="D1108" t="str">
            <v>TENAGA :</v>
          </cell>
        </row>
        <row r="1109">
          <cell r="D1109" t="str">
            <v>Tukang kayu</v>
          </cell>
          <cell r="F1109">
            <v>2</v>
          </cell>
          <cell r="G1109" t="str">
            <v>Oh</v>
          </cell>
          <cell r="H1109">
            <v>33000</v>
          </cell>
          <cell r="I1109">
            <v>66000</v>
          </cell>
        </row>
        <row r="1110">
          <cell r="D1110" t="str">
            <v xml:space="preserve">Kepala Tukang </v>
          </cell>
          <cell r="F1110">
            <v>0.2</v>
          </cell>
          <cell r="G1110" t="str">
            <v>Oh</v>
          </cell>
          <cell r="H1110">
            <v>35750</v>
          </cell>
          <cell r="I1110">
            <v>7150</v>
          </cell>
        </row>
        <row r="1111">
          <cell r="D1111" t="str">
            <v>Pekerja / Buruh tak terlatih</v>
          </cell>
          <cell r="F1111">
            <v>0.8</v>
          </cell>
          <cell r="G1111" t="str">
            <v>Oh</v>
          </cell>
          <cell r="H1111">
            <v>24750</v>
          </cell>
          <cell r="I1111">
            <v>19800</v>
          </cell>
        </row>
        <row r="1112">
          <cell r="D1112" t="str">
            <v>Mandor</v>
          </cell>
          <cell r="F1112">
            <v>0.04</v>
          </cell>
          <cell r="G1112" t="str">
            <v>Oh</v>
          </cell>
          <cell r="H1112">
            <v>38500</v>
          </cell>
          <cell r="I1112">
            <v>1540</v>
          </cell>
        </row>
        <row r="1113">
          <cell r="D1113" t="str">
            <v>BAHAN :</v>
          </cell>
        </row>
        <row r="1114">
          <cell r="D1114" t="str">
            <v>Kaca Bening Uk. 5 mm</v>
          </cell>
          <cell r="F1114">
            <v>0.48</v>
          </cell>
          <cell r="G1114" t="str">
            <v>m2</v>
          </cell>
          <cell r="H1114">
            <v>65000</v>
          </cell>
          <cell r="J1114">
            <v>31200</v>
          </cell>
        </row>
        <row r="1115">
          <cell r="D1115" t="str">
            <v>Kayu Kamper papan</v>
          </cell>
          <cell r="F1115">
            <v>3.5000000000000003E-2</v>
          </cell>
          <cell r="G1115" t="str">
            <v>M3</v>
          </cell>
          <cell r="H1115">
            <v>10800000</v>
          </cell>
          <cell r="J1115">
            <v>378000.00000000006</v>
          </cell>
        </row>
        <row r="1116">
          <cell r="A1116">
            <v>85</v>
          </cell>
          <cell r="I1116">
            <v>94490</v>
          </cell>
          <cell r="J1116">
            <v>409200.00000000006</v>
          </cell>
          <cell r="K1116">
            <v>503690</v>
          </cell>
        </row>
        <row r="1118">
          <cell r="B1118">
            <v>11</v>
          </cell>
          <cell r="D1118" t="str">
            <v>1 M2 PAS.DAUN  PINTU / JENDELA KACA KAYU  BALAU</v>
          </cell>
        </row>
        <row r="1119">
          <cell r="D1119" t="str">
            <v>TENAGA :</v>
          </cell>
        </row>
        <row r="1120">
          <cell r="D1120" t="str">
            <v>Tukang kayu</v>
          </cell>
          <cell r="F1120">
            <v>2</v>
          </cell>
          <cell r="G1120" t="str">
            <v>Oh</v>
          </cell>
          <cell r="H1120">
            <v>33000</v>
          </cell>
          <cell r="I1120">
            <v>66000</v>
          </cell>
        </row>
        <row r="1121">
          <cell r="D1121" t="str">
            <v xml:space="preserve">Kepala Tukang </v>
          </cell>
          <cell r="F1121">
            <v>0.2</v>
          </cell>
          <cell r="G1121" t="str">
            <v>Oh</v>
          </cell>
          <cell r="H1121">
            <v>35750</v>
          </cell>
          <cell r="I1121">
            <v>7150</v>
          </cell>
        </row>
        <row r="1122">
          <cell r="D1122" t="str">
            <v>Pekerja / Buruh tak terlatih</v>
          </cell>
          <cell r="F1122">
            <v>0.8</v>
          </cell>
          <cell r="G1122" t="str">
            <v>Oh</v>
          </cell>
          <cell r="H1122">
            <v>24750</v>
          </cell>
          <cell r="I1122">
            <v>19800</v>
          </cell>
        </row>
        <row r="1123">
          <cell r="D1123" t="str">
            <v>Mandor</v>
          </cell>
          <cell r="F1123">
            <v>0.04</v>
          </cell>
          <cell r="G1123" t="str">
            <v>Oh</v>
          </cell>
          <cell r="H1123">
            <v>38500</v>
          </cell>
          <cell r="I1123">
            <v>1540</v>
          </cell>
        </row>
        <row r="1124">
          <cell r="D1124" t="str">
            <v>BAHAN :</v>
          </cell>
        </row>
        <row r="1125">
          <cell r="D1125" t="str">
            <v>Kaca Bening Uk. 5 mm</v>
          </cell>
          <cell r="F1125">
            <v>0.48</v>
          </cell>
          <cell r="G1125" t="str">
            <v>m2</v>
          </cell>
          <cell r="H1125">
            <v>65000</v>
          </cell>
          <cell r="J1125">
            <v>31200</v>
          </cell>
        </row>
        <row r="1126">
          <cell r="D1126" t="str">
            <v>Kayu Balau Papan</v>
          </cell>
          <cell r="F1126">
            <v>3.5000000000000003E-2</v>
          </cell>
          <cell r="G1126" t="str">
            <v>M3</v>
          </cell>
          <cell r="H1126">
            <v>9900000</v>
          </cell>
          <cell r="J1126">
            <v>346500.00000000006</v>
          </cell>
        </row>
        <row r="1127">
          <cell r="A1127">
            <v>86</v>
          </cell>
          <cell r="I1127">
            <v>94490</v>
          </cell>
          <cell r="J1127">
            <v>377700.00000000006</v>
          </cell>
          <cell r="K1127">
            <v>472190</v>
          </cell>
        </row>
        <row r="1129">
          <cell r="B1129">
            <v>12</v>
          </cell>
          <cell r="D1129" t="str">
            <v>1 M2  PAS. DAUN  PINTU / JENDELA KACA KAYU  TAHUN</v>
          </cell>
        </row>
        <row r="1130">
          <cell r="D1130" t="str">
            <v>TENAGA :</v>
          </cell>
        </row>
        <row r="1131">
          <cell r="D1131" t="str">
            <v>Tukang kayu</v>
          </cell>
          <cell r="F1131">
            <v>2</v>
          </cell>
          <cell r="G1131" t="str">
            <v>Oh</v>
          </cell>
          <cell r="H1131">
            <v>33000</v>
          </cell>
          <cell r="I1131">
            <v>66000</v>
          </cell>
        </row>
        <row r="1132">
          <cell r="D1132" t="str">
            <v xml:space="preserve">Kepala Tukang </v>
          </cell>
          <cell r="F1132">
            <v>0.2</v>
          </cell>
          <cell r="G1132" t="str">
            <v>Oh</v>
          </cell>
          <cell r="H1132">
            <v>35750</v>
          </cell>
          <cell r="I1132">
            <v>7150</v>
          </cell>
        </row>
        <row r="1133">
          <cell r="D1133" t="str">
            <v>Pekerja / Buruh tak terlatih</v>
          </cell>
          <cell r="F1133">
            <v>0.8</v>
          </cell>
          <cell r="G1133" t="str">
            <v>Oh</v>
          </cell>
          <cell r="H1133">
            <v>24750</v>
          </cell>
          <cell r="I1133">
            <v>19800</v>
          </cell>
        </row>
        <row r="1134">
          <cell r="D1134" t="str">
            <v>Mandor</v>
          </cell>
          <cell r="F1134">
            <v>0.04</v>
          </cell>
          <cell r="G1134" t="str">
            <v>Oh</v>
          </cell>
          <cell r="H1134">
            <v>38500</v>
          </cell>
          <cell r="I1134">
            <v>1540</v>
          </cell>
        </row>
        <row r="1135">
          <cell r="D1135" t="str">
            <v>BAHAN :</v>
          </cell>
        </row>
        <row r="1136">
          <cell r="D1136" t="str">
            <v>Kaca Bening Uk. 5 mm</v>
          </cell>
          <cell r="F1136">
            <v>0.48</v>
          </cell>
          <cell r="G1136" t="str">
            <v>m2</v>
          </cell>
          <cell r="H1136">
            <v>65000</v>
          </cell>
          <cell r="J1136">
            <v>31200</v>
          </cell>
        </row>
        <row r="1137">
          <cell r="D1137" t="str">
            <v>Kayu Tahun papan ( Mauni/akasia)</v>
          </cell>
          <cell r="F1137">
            <v>3.5000000000000003E-2</v>
          </cell>
          <cell r="G1137" t="str">
            <v>M3</v>
          </cell>
          <cell r="H1137">
            <v>2700000</v>
          </cell>
          <cell r="J1137">
            <v>94500.000000000015</v>
          </cell>
        </row>
        <row r="1138">
          <cell r="A1138">
            <v>87</v>
          </cell>
          <cell r="I1138">
            <v>94490</v>
          </cell>
          <cell r="J1138">
            <v>125700.00000000001</v>
          </cell>
          <cell r="K1138">
            <v>220190</v>
          </cell>
        </row>
        <row r="1140">
          <cell r="B1140">
            <v>13</v>
          </cell>
          <cell r="D1140" t="str">
            <v xml:space="preserve">1 M2  PAS.   PINTU / JENDELA JALUSI KAYU JATI  </v>
          </cell>
        </row>
        <row r="1141">
          <cell r="D1141" t="str">
            <v>TENAGA :</v>
          </cell>
        </row>
        <row r="1142">
          <cell r="D1142" t="str">
            <v>Tukang kayu</v>
          </cell>
          <cell r="F1142">
            <v>3</v>
          </cell>
          <cell r="G1142" t="str">
            <v>Oh</v>
          </cell>
          <cell r="H1142">
            <v>33000</v>
          </cell>
          <cell r="I1142">
            <v>99000</v>
          </cell>
        </row>
        <row r="1143">
          <cell r="D1143" t="str">
            <v xml:space="preserve">Kepala Tukang </v>
          </cell>
          <cell r="F1143">
            <v>0.3</v>
          </cell>
          <cell r="G1143" t="str">
            <v>Oh</v>
          </cell>
          <cell r="H1143">
            <v>35750</v>
          </cell>
          <cell r="I1143">
            <v>10725</v>
          </cell>
        </row>
        <row r="1144">
          <cell r="D1144" t="str">
            <v>Pekerja / Buruh tak terlatih</v>
          </cell>
          <cell r="F1144">
            <v>1</v>
          </cell>
          <cell r="G1144" t="str">
            <v>Oh</v>
          </cell>
          <cell r="H1144">
            <v>24750</v>
          </cell>
          <cell r="I1144">
            <v>24750</v>
          </cell>
        </row>
        <row r="1145">
          <cell r="D1145" t="str">
            <v>Mandor</v>
          </cell>
          <cell r="F1145">
            <v>0.3</v>
          </cell>
          <cell r="G1145" t="str">
            <v>Oh</v>
          </cell>
          <cell r="H1145">
            <v>38500</v>
          </cell>
          <cell r="I1145">
            <v>11550</v>
          </cell>
        </row>
        <row r="1146">
          <cell r="D1146" t="str">
            <v>BAHAN :</v>
          </cell>
        </row>
        <row r="1147">
          <cell r="D1147" t="str">
            <v>Kayu jati papan lokal</v>
          </cell>
          <cell r="F1147">
            <v>6.4000000000000001E-2</v>
          </cell>
          <cell r="G1147" t="str">
            <v>M3</v>
          </cell>
          <cell r="H1147">
            <v>15600000</v>
          </cell>
          <cell r="J1147">
            <v>998400</v>
          </cell>
        </row>
        <row r="1148">
          <cell r="A1148">
            <v>88</v>
          </cell>
          <cell r="I1148">
            <v>146025</v>
          </cell>
          <cell r="J1148">
            <v>998400</v>
          </cell>
          <cell r="K1148">
            <v>1144425</v>
          </cell>
        </row>
        <row r="1150">
          <cell r="B1150">
            <v>14</v>
          </cell>
          <cell r="D1150" t="str">
            <v>1 M2  PAS.  PINTU / JENDELA JALUSI KAYU  KAMPER</v>
          </cell>
        </row>
        <row r="1151">
          <cell r="D1151" t="str">
            <v>TENAGA :</v>
          </cell>
        </row>
        <row r="1152">
          <cell r="D1152" t="str">
            <v>Tukang kayu</v>
          </cell>
          <cell r="F1152">
            <v>3</v>
          </cell>
          <cell r="G1152" t="str">
            <v>Oh</v>
          </cell>
          <cell r="H1152">
            <v>33000</v>
          </cell>
          <cell r="I1152">
            <v>99000</v>
          </cell>
        </row>
        <row r="1153">
          <cell r="D1153" t="str">
            <v xml:space="preserve">Kepala Tukang </v>
          </cell>
          <cell r="F1153">
            <v>0.3</v>
          </cell>
          <cell r="G1153" t="str">
            <v>Oh</v>
          </cell>
          <cell r="H1153">
            <v>35750</v>
          </cell>
          <cell r="I1153">
            <v>10725</v>
          </cell>
        </row>
        <row r="1154">
          <cell r="D1154" t="str">
            <v>Pekerja / Buruh tak terlatih</v>
          </cell>
          <cell r="F1154">
            <v>1</v>
          </cell>
          <cell r="G1154" t="str">
            <v>Oh</v>
          </cell>
          <cell r="H1154">
            <v>24750</v>
          </cell>
          <cell r="I1154">
            <v>24750</v>
          </cell>
        </row>
        <row r="1155">
          <cell r="D1155" t="str">
            <v>Mandor</v>
          </cell>
          <cell r="F1155">
            <v>0.5</v>
          </cell>
          <cell r="G1155" t="str">
            <v>Oh</v>
          </cell>
          <cell r="H1155">
            <v>38500</v>
          </cell>
          <cell r="I1155">
            <v>19250</v>
          </cell>
        </row>
        <row r="1156">
          <cell r="D1156" t="str">
            <v>BAHAN :</v>
          </cell>
        </row>
        <row r="1157">
          <cell r="D1157" t="str">
            <v>Kayu Kamper papan</v>
          </cell>
          <cell r="F1157">
            <v>6.4000000000000001E-2</v>
          </cell>
          <cell r="G1157" t="str">
            <v>M3</v>
          </cell>
          <cell r="H1157">
            <v>10800000</v>
          </cell>
          <cell r="J1157">
            <v>691200</v>
          </cell>
        </row>
        <row r="1158">
          <cell r="A1158">
            <v>89</v>
          </cell>
          <cell r="I1158">
            <v>153725</v>
          </cell>
          <cell r="J1158">
            <v>691200</v>
          </cell>
          <cell r="K1158">
            <v>844925</v>
          </cell>
        </row>
        <row r="1160">
          <cell r="B1160">
            <v>15</v>
          </cell>
          <cell r="D1160" t="str">
            <v>1 M2  PAS.   PINTU / JENDELA JALUSI KAYU  BALAU</v>
          </cell>
        </row>
        <row r="1161">
          <cell r="D1161" t="str">
            <v>TENAGA :</v>
          </cell>
        </row>
        <row r="1162">
          <cell r="D1162" t="str">
            <v>Tukang kayu</v>
          </cell>
          <cell r="F1162">
            <v>3</v>
          </cell>
          <cell r="G1162" t="str">
            <v>Oh</v>
          </cell>
          <cell r="H1162">
            <v>33000</v>
          </cell>
          <cell r="I1162">
            <v>99000</v>
          </cell>
        </row>
        <row r="1163">
          <cell r="D1163" t="str">
            <v xml:space="preserve">Kepala Tukang </v>
          </cell>
          <cell r="F1163">
            <v>0.3</v>
          </cell>
          <cell r="G1163" t="str">
            <v>Oh</v>
          </cell>
          <cell r="H1163">
            <v>35750</v>
          </cell>
          <cell r="I1163">
            <v>10725</v>
          </cell>
        </row>
        <row r="1164">
          <cell r="D1164" t="str">
            <v>Pekerja / Buruh tak terlatih</v>
          </cell>
          <cell r="F1164">
            <v>1</v>
          </cell>
          <cell r="G1164" t="str">
            <v>Oh</v>
          </cell>
          <cell r="H1164">
            <v>24750</v>
          </cell>
          <cell r="I1164">
            <v>24750</v>
          </cell>
        </row>
        <row r="1165">
          <cell r="D1165" t="str">
            <v>Mandor</v>
          </cell>
          <cell r="F1165">
            <v>0.5</v>
          </cell>
          <cell r="G1165" t="str">
            <v>Oh</v>
          </cell>
          <cell r="H1165">
            <v>38500</v>
          </cell>
          <cell r="I1165">
            <v>19250</v>
          </cell>
        </row>
        <row r="1167">
          <cell r="D1167" t="str">
            <v>BAHAN :</v>
          </cell>
        </row>
        <row r="1168">
          <cell r="D1168" t="str">
            <v>Kayu Balau Papan</v>
          </cell>
          <cell r="F1168">
            <v>6.4000000000000001E-2</v>
          </cell>
          <cell r="G1168" t="str">
            <v>M3</v>
          </cell>
          <cell r="H1168">
            <v>9900000</v>
          </cell>
          <cell r="J1168">
            <v>633600</v>
          </cell>
        </row>
        <row r="1169">
          <cell r="A1169">
            <v>90</v>
          </cell>
          <cell r="I1169">
            <v>153725</v>
          </cell>
          <cell r="J1169">
            <v>633600</v>
          </cell>
          <cell r="K1169">
            <v>787325</v>
          </cell>
        </row>
        <row r="1170">
          <cell r="B1170">
            <v>16</v>
          </cell>
          <cell r="D1170" t="str">
            <v>1 M2  PAS.   PINTU / JENDELA JALUSI KAYU  TAHUN</v>
          </cell>
        </row>
        <row r="1171">
          <cell r="D1171" t="str">
            <v>TENAGA :</v>
          </cell>
        </row>
        <row r="1172">
          <cell r="D1172" t="str">
            <v>Tukang kayu</v>
          </cell>
          <cell r="F1172">
            <v>3</v>
          </cell>
          <cell r="G1172" t="str">
            <v>Oh</v>
          </cell>
          <cell r="H1172">
            <v>33000</v>
          </cell>
          <cell r="I1172">
            <v>99000</v>
          </cell>
        </row>
        <row r="1173">
          <cell r="D1173" t="str">
            <v xml:space="preserve">Kepala Tukang </v>
          </cell>
          <cell r="F1173">
            <v>0.3</v>
          </cell>
          <cell r="G1173" t="str">
            <v>Oh</v>
          </cell>
          <cell r="H1173">
            <v>35750</v>
          </cell>
          <cell r="I1173">
            <v>10725</v>
          </cell>
        </row>
        <row r="1174">
          <cell r="D1174" t="str">
            <v>Pekerja / Buruh tak terlatih</v>
          </cell>
          <cell r="F1174">
            <v>1</v>
          </cell>
          <cell r="G1174" t="str">
            <v>Oh</v>
          </cell>
          <cell r="H1174">
            <v>24750</v>
          </cell>
          <cell r="I1174">
            <v>24750</v>
          </cell>
        </row>
        <row r="1175">
          <cell r="D1175" t="str">
            <v>Mandor</v>
          </cell>
          <cell r="F1175">
            <v>0.5</v>
          </cell>
          <cell r="G1175" t="str">
            <v>Oh</v>
          </cell>
          <cell r="H1175">
            <v>38500</v>
          </cell>
          <cell r="I1175">
            <v>19250</v>
          </cell>
        </row>
        <row r="1177">
          <cell r="D1177" t="str">
            <v>BAHAN :</v>
          </cell>
        </row>
        <row r="1178">
          <cell r="D1178" t="str">
            <v>Kayu Tahun papan ( Mauni/akasia)</v>
          </cell>
          <cell r="F1178">
            <v>6.4000000000000001E-2</v>
          </cell>
          <cell r="G1178" t="str">
            <v>M3</v>
          </cell>
          <cell r="H1178">
            <v>2700000</v>
          </cell>
          <cell r="J1178">
            <v>172800</v>
          </cell>
        </row>
        <row r="1179">
          <cell r="A1179">
            <v>91</v>
          </cell>
          <cell r="I1179">
            <v>153725</v>
          </cell>
          <cell r="J1179">
            <v>172800</v>
          </cell>
          <cell r="K1179">
            <v>326525</v>
          </cell>
        </row>
        <row r="1180">
          <cell r="B1180">
            <v>17</v>
          </cell>
          <cell r="D1180" t="str">
            <v xml:space="preserve">1 M2  PASANG JALUSI  PINTU / JENDELA MATI  KOSEN  KAYU JATI  </v>
          </cell>
        </row>
        <row r="1181">
          <cell r="D1181" t="str">
            <v>TENAGA :</v>
          </cell>
        </row>
        <row r="1182">
          <cell r="D1182" t="str">
            <v>Tukang kayu</v>
          </cell>
          <cell r="F1182">
            <v>2</v>
          </cell>
          <cell r="G1182" t="str">
            <v>Oh</v>
          </cell>
          <cell r="H1182">
            <v>33000</v>
          </cell>
          <cell r="I1182">
            <v>66000</v>
          </cell>
        </row>
        <row r="1183">
          <cell r="D1183" t="str">
            <v xml:space="preserve">Kepala Tukang </v>
          </cell>
          <cell r="F1183">
            <v>0.2</v>
          </cell>
          <cell r="G1183" t="str">
            <v>Oh</v>
          </cell>
          <cell r="H1183">
            <v>35750</v>
          </cell>
          <cell r="I1183">
            <v>7150</v>
          </cell>
        </row>
        <row r="1184">
          <cell r="D1184" t="str">
            <v>Pekerja / Buruh tak terlatih</v>
          </cell>
          <cell r="F1184">
            <v>0.5</v>
          </cell>
          <cell r="G1184" t="str">
            <v>Oh</v>
          </cell>
          <cell r="H1184">
            <v>24750</v>
          </cell>
          <cell r="I1184">
            <v>12375</v>
          </cell>
        </row>
        <row r="1185">
          <cell r="D1185" t="str">
            <v>Mandor</v>
          </cell>
          <cell r="F1185">
            <v>2.5000000000000001E-2</v>
          </cell>
          <cell r="G1185" t="str">
            <v>Oh</v>
          </cell>
          <cell r="H1185">
            <v>38500</v>
          </cell>
          <cell r="I1185">
            <v>962.5</v>
          </cell>
        </row>
        <row r="1187">
          <cell r="D1187" t="str">
            <v>BAHAN :</v>
          </cell>
        </row>
        <row r="1188">
          <cell r="D1188" t="str">
            <v>Kayu jati papan lokal</v>
          </cell>
          <cell r="F1188">
            <v>0.06</v>
          </cell>
          <cell r="G1188" t="str">
            <v>M3</v>
          </cell>
          <cell r="H1188">
            <v>15600000</v>
          </cell>
          <cell r="J1188">
            <v>936000</v>
          </cell>
        </row>
        <row r="1189">
          <cell r="D1189" t="str">
            <v>Paku  biasa</v>
          </cell>
          <cell r="F1189">
            <v>0.15</v>
          </cell>
          <cell r="G1189" t="str">
            <v>Kg</v>
          </cell>
          <cell r="H1189">
            <v>12000</v>
          </cell>
          <cell r="J1189">
            <v>1800</v>
          </cell>
        </row>
        <row r="1190">
          <cell r="A1190">
            <v>92</v>
          </cell>
          <cell r="I1190">
            <v>86487.5</v>
          </cell>
          <cell r="J1190">
            <v>937800</v>
          </cell>
          <cell r="K1190">
            <v>1024288</v>
          </cell>
        </row>
        <row r="1191">
          <cell r="B1191">
            <v>18</v>
          </cell>
          <cell r="D1191" t="str">
            <v>1 M2  PASANG JALUSI  PINTU / JENDELA MATI   KOSEN  KAYU  KAMPER</v>
          </cell>
        </row>
        <row r="1192">
          <cell r="D1192" t="str">
            <v>TENAGA :</v>
          </cell>
        </row>
        <row r="1193">
          <cell r="D1193" t="str">
            <v>Tukang kayu</v>
          </cell>
          <cell r="F1193">
            <v>2</v>
          </cell>
          <cell r="G1193" t="str">
            <v>Oh</v>
          </cell>
          <cell r="H1193">
            <v>33000</v>
          </cell>
          <cell r="I1193">
            <v>66000</v>
          </cell>
        </row>
        <row r="1194">
          <cell r="D1194" t="str">
            <v xml:space="preserve">Kepala Tukang </v>
          </cell>
          <cell r="F1194">
            <v>0.2</v>
          </cell>
          <cell r="G1194" t="str">
            <v>Oh</v>
          </cell>
          <cell r="H1194">
            <v>35750</v>
          </cell>
          <cell r="I1194">
            <v>7150</v>
          </cell>
        </row>
        <row r="1195">
          <cell r="D1195" t="str">
            <v>Pekerja / Buruh tak terlatih</v>
          </cell>
          <cell r="F1195">
            <v>0.5</v>
          </cell>
          <cell r="G1195" t="str">
            <v>Oh</v>
          </cell>
          <cell r="H1195">
            <v>24750</v>
          </cell>
          <cell r="I1195">
            <v>12375</v>
          </cell>
        </row>
        <row r="1196">
          <cell r="D1196" t="str">
            <v>Mandor</v>
          </cell>
          <cell r="F1196">
            <v>2.5000000000000001E-2</v>
          </cell>
          <cell r="G1196" t="str">
            <v>Oh</v>
          </cell>
          <cell r="H1196">
            <v>38500</v>
          </cell>
          <cell r="I1196">
            <v>962.5</v>
          </cell>
        </row>
        <row r="1198">
          <cell r="D1198" t="str">
            <v>BAHAN :</v>
          </cell>
        </row>
        <row r="1199">
          <cell r="D1199" t="str">
            <v>Kayu Kamper papan</v>
          </cell>
          <cell r="F1199">
            <v>0.06</v>
          </cell>
          <cell r="G1199" t="str">
            <v>M3</v>
          </cell>
          <cell r="H1199">
            <v>10800000</v>
          </cell>
          <cell r="J1199">
            <v>648000</v>
          </cell>
        </row>
        <row r="1200">
          <cell r="D1200" t="str">
            <v>Paku  biasa</v>
          </cell>
          <cell r="F1200">
            <v>0.15</v>
          </cell>
          <cell r="G1200" t="str">
            <v>Kg</v>
          </cell>
          <cell r="H1200">
            <v>12000</v>
          </cell>
          <cell r="J1200">
            <v>1800</v>
          </cell>
        </row>
        <row r="1201">
          <cell r="A1201">
            <v>93</v>
          </cell>
          <cell r="I1201">
            <v>86487.5</v>
          </cell>
          <cell r="J1201">
            <v>649800</v>
          </cell>
          <cell r="K1201">
            <v>736288</v>
          </cell>
        </row>
        <row r="1202">
          <cell r="B1202">
            <v>19</v>
          </cell>
          <cell r="D1202" t="str">
            <v>1 M2 PASANG JALUSI PINTU / JENDELA MATI   KOSEN KAYU BALAU</v>
          </cell>
        </row>
        <row r="1203">
          <cell r="D1203" t="str">
            <v>TENAGA :</v>
          </cell>
        </row>
        <row r="1204">
          <cell r="D1204" t="str">
            <v>Tukang kayu</v>
          </cell>
          <cell r="F1204">
            <v>2</v>
          </cell>
          <cell r="G1204" t="str">
            <v>Oh</v>
          </cell>
          <cell r="H1204">
            <v>33000</v>
          </cell>
          <cell r="I1204">
            <v>66000</v>
          </cell>
        </row>
        <row r="1205">
          <cell r="D1205" t="str">
            <v xml:space="preserve">Kepala Tukang </v>
          </cell>
          <cell r="F1205">
            <v>0.2</v>
          </cell>
          <cell r="G1205" t="str">
            <v>Oh</v>
          </cell>
          <cell r="H1205">
            <v>35750</v>
          </cell>
          <cell r="I1205">
            <v>7150</v>
          </cell>
        </row>
        <row r="1206">
          <cell r="D1206" t="str">
            <v>Pekerja / Buruh tak terlatih</v>
          </cell>
          <cell r="F1206">
            <v>0.5</v>
          </cell>
          <cell r="G1206" t="str">
            <v>Oh</v>
          </cell>
          <cell r="H1206">
            <v>24750</v>
          </cell>
          <cell r="I1206">
            <v>12375</v>
          </cell>
        </row>
        <row r="1207">
          <cell r="D1207" t="str">
            <v>Mandor</v>
          </cell>
          <cell r="F1207">
            <v>2.5000000000000001E-2</v>
          </cell>
          <cell r="G1207" t="str">
            <v>Oh</v>
          </cell>
          <cell r="H1207">
            <v>38500</v>
          </cell>
          <cell r="I1207">
            <v>962.5</v>
          </cell>
        </row>
        <row r="1209">
          <cell r="D1209" t="str">
            <v>BAHAN :</v>
          </cell>
        </row>
        <row r="1210">
          <cell r="D1210" t="str">
            <v>Kayu Balau Papan</v>
          </cell>
          <cell r="F1210">
            <v>0.06</v>
          </cell>
          <cell r="G1210" t="str">
            <v>M3</v>
          </cell>
          <cell r="H1210">
            <v>9900000</v>
          </cell>
          <cell r="J1210">
            <v>594000</v>
          </cell>
        </row>
        <row r="1211">
          <cell r="D1211" t="str">
            <v>Paku  biasa</v>
          </cell>
          <cell r="F1211">
            <v>0.15</v>
          </cell>
          <cell r="G1211" t="str">
            <v>Kg</v>
          </cell>
          <cell r="H1211">
            <v>12000</v>
          </cell>
          <cell r="J1211">
            <v>1800</v>
          </cell>
        </row>
        <row r="1212">
          <cell r="A1212">
            <v>94</v>
          </cell>
          <cell r="I1212">
            <v>86487.5</v>
          </cell>
          <cell r="J1212">
            <v>595800</v>
          </cell>
          <cell r="K1212">
            <v>682288</v>
          </cell>
        </row>
        <row r="1213">
          <cell r="B1213">
            <v>20</v>
          </cell>
          <cell r="D1213" t="str">
            <v>1 M2  PASANG JALUSI  PINTU / JENDELA  MATI  KOSEN KAYU  TAHUN</v>
          </cell>
        </row>
        <row r="1214">
          <cell r="D1214" t="str">
            <v>TENAGA :</v>
          </cell>
        </row>
        <row r="1215">
          <cell r="D1215" t="str">
            <v>Tukang kayu</v>
          </cell>
          <cell r="F1215">
            <v>2</v>
          </cell>
          <cell r="G1215" t="str">
            <v>Oh</v>
          </cell>
          <cell r="H1215">
            <v>33000</v>
          </cell>
          <cell r="I1215">
            <v>66000</v>
          </cell>
        </row>
        <row r="1216">
          <cell r="D1216" t="str">
            <v xml:space="preserve">Kepala Tukang </v>
          </cell>
          <cell r="F1216">
            <v>0.2</v>
          </cell>
          <cell r="G1216" t="str">
            <v>Oh</v>
          </cell>
          <cell r="H1216">
            <v>35750</v>
          </cell>
          <cell r="I1216">
            <v>7150</v>
          </cell>
        </row>
        <row r="1217">
          <cell r="D1217" t="str">
            <v>Pekerja / Buruh tak terlatih</v>
          </cell>
          <cell r="F1217">
            <v>0.5</v>
          </cell>
          <cell r="G1217" t="str">
            <v>Oh</v>
          </cell>
          <cell r="H1217">
            <v>24750</v>
          </cell>
          <cell r="I1217">
            <v>12375</v>
          </cell>
        </row>
        <row r="1218">
          <cell r="D1218" t="str">
            <v>Mandor</v>
          </cell>
          <cell r="F1218">
            <v>2.5000000000000001E-2</v>
          </cell>
          <cell r="G1218" t="str">
            <v>Oh</v>
          </cell>
          <cell r="H1218">
            <v>38500</v>
          </cell>
          <cell r="I1218">
            <v>962.5</v>
          </cell>
        </row>
        <row r="1219">
          <cell r="D1219" t="str">
            <v>BAHAN :</v>
          </cell>
        </row>
        <row r="1220">
          <cell r="D1220" t="str">
            <v>Kayu Tahun papan ( Mauni/akasia)</v>
          </cell>
          <cell r="F1220">
            <v>0.06</v>
          </cell>
          <cell r="G1220" t="str">
            <v>M3</v>
          </cell>
          <cell r="H1220">
            <v>2700000</v>
          </cell>
          <cell r="J1220">
            <v>162000</v>
          </cell>
        </row>
        <row r="1221">
          <cell r="D1221" t="str">
            <v>Paku  biasa</v>
          </cell>
          <cell r="F1221">
            <v>0.15</v>
          </cell>
          <cell r="G1221" t="str">
            <v>Kg</v>
          </cell>
          <cell r="H1221">
            <v>12000</v>
          </cell>
          <cell r="J1221">
            <v>1800</v>
          </cell>
        </row>
        <row r="1222">
          <cell r="A1222">
            <v>95</v>
          </cell>
          <cell r="I1222">
            <v>86487.5</v>
          </cell>
          <cell r="J1222">
            <v>163800</v>
          </cell>
          <cell r="K1222">
            <v>250288</v>
          </cell>
        </row>
        <row r="1223">
          <cell r="B1223">
            <v>21</v>
          </cell>
          <cell r="D1223" t="str">
            <v xml:space="preserve">1M2 PAS.DAUN PINTU TEAKWOOD RANGKAP KAYU JATI  </v>
          </cell>
        </row>
        <row r="1224">
          <cell r="D1224" t="str">
            <v>TENAGA :</v>
          </cell>
        </row>
        <row r="1225">
          <cell r="D1225" t="str">
            <v>Tukang kayu</v>
          </cell>
          <cell r="F1225">
            <v>2</v>
          </cell>
          <cell r="G1225" t="str">
            <v>Oh</v>
          </cell>
          <cell r="H1225">
            <v>33000</v>
          </cell>
          <cell r="I1225">
            <v>66000</v>
          </cell>
        </row>
        <row r="1226">
          <cell r="D1226" t="str">
            <v xml:space="preserve">Kepala Tukang </v>
          </cell>
          <cell r="F1226">
            <v>0.2</v>
          </cell>
          <cell r="G1226" t="str">
            <v>Oh</v>
          </cell>
          <cell r="H1226">
            <v>35750</v>
          </cell>
          <cell r="I1226">
            <v>7150</v>
          </cell>
        </row>
        <row r="1227">
          <cell r="D1227" t="str">
            <v>Pekerja / Buruh tak terlatih</v>
          </cell>
          <cell r="F1227">
            <v>0.6</v>
          </cell>
          <cell r="G1227" t="str">
            <v>Oh</v>
          </cell>
          <cell r="H1227">
            <v>24750</v>
          </cell>
          <cell r="I1227">
            <v>14850</v>
          </cell>
        </row>
        <row r="1228">
          <cell r="D1228" t="str">
            <v>Mandor</v>
          </cell>
          <cell r="F1228">
            <v>0.03</v>
          </cell>
          <cell r="G1228" t="str">
            <v>Oh</v>
          </cell>
          <cell r="H1228">
            <v>38500</v>
          </cell>
          <cell r="I1228">
            <v>1155</v>
          </cell>
        </row>
        <row r="1229">
          <cell r="D1229" t="str">
            <v>BAHAN :</v>
          </cell>
        </row>
        <row r="1230">
          <cell r="D1230" t="str">
            <v>Kayu jati papan lokal</v>
          </cell>
          <cell r="F1230">
            <v>1.9599999999999999E-2</v>
          </cell>
          <cell r="G1230" t="str">
            <v>M3</v>
          </cell>
          <cell r="H1230">
            <v>15600000</v>
          </cell>
          <cell r="J1230">
            <v>305760</v>
          </cell>
        </row>
        <row r="1231">
          <cell r="D1231" t="str">
            <v>Paku  biasa</v>
          </cell>
          <cell r="F1231">
            <v>0.3</v>
          </cell>
          <cell r="G1231" t="str">
            <v>Kg</v>
          </cell>
          <cell r="H1231">
            <v>12000</v>
          </cell>
          <cell r="J1231">
            <v>3600</v>
          </cell>
        </row>
        <row r="1232">
          <cell r="D1232" t="str">
            <v>Lem  ( Kayu + Tembok )</v>
          </cell>
          <cell r="F1232">
            <v>0.3</v>
          </cell>
          <cell r="G1232" t="str">
            <v>Lt</v>
          </cell>
          <cell r="H1232">
            <v>11000</v>
          </cell>
          <cell r="J1232">
            <v>3300</v>
          </cell>
        </row>
        <row r="1233">
          <cell r="D1233" t="str">
            <v>Teakwood ( 122  X   242 ) Cm</v>
          </cell>
          <cell r="F1233">
            <v>1</v>
          </cell>
          <cell r="G1233" t="str">
            <v>Lbr</v>
          </cell>
          <cell r="H1233">
            <v>95000</v>
          </cell>
          <cell r="J1233">
            <v>95000</v>
          </cell>
        </row>
        <row r="1234">
          <cell r="A1234">
            <v>96</v>
          </cell>
          <cell r="I1234">
            <v>89155</v>
          </cell>
          <cell r="J1234">
            <v>407660</v>
          </cell>
          <cell r="K1234">
            <v>496815</v>
          </cell>
        </row>
        <row r="1236">
          <cell r="B1236">
            <v>22</v>
          </cell>
          <cell r="D1236" t="str">
            <v>1 M2 PAS.DAUN PINTU TEAKWOOD RANGKAP KAYU KAMPER</v>
          </cell>
        </row>
        <row r="1237">
          <cell r="D1237" t="str">
            <v>TENAGA :</v>
          </cell>
        </row>
        <row r="1238">
          <cell r="D1238" t="str">
            <v>Tukang kayu</v>
          </cell>
          <cell r="F1238">
            <v>2</v>
          </cell>
          <cell r="G1238" t="str">
            <v>Oh</v>
          </cell>
          <cell r="H1238">
            <v>33000</v>
          </cell>
          <cell r="I1238">
            <v>66000</v>
          </cell>
        </row>
        <row r="1239">
          <cell r="D1239" t="str">
            <v xml:space="preserve">Kepala Tukang </v>
          </cell>
          <cell r="F1239">
            <v>0.2</v>
          </cell>
          <cell r="G1239" t="str">
            <v>Oh</v>
          </cell>
          <cell r="H1239">
            <v>35750</v>
          </cell>
          <cell r="I1239">
            <v>7150</v>
          </cell>
        </row>
        <row r="1240">
          <cell r="D1240" t="str">
            <v>Pekerja / Buruh tak terlatih</v>
          </cell>
          <cell r="F1240">
            <v>0.6</v>
          </cell>
          <cell r="G1240" t="str">
            <v>Oh</v>
          </cell>
          <cell r="H1240">
            <v>24750</v>
          </cell>
          <cell r="I1240">
            <v>14850</v>
          </cell>
        </row>
        <row r="1241">
          <cell r="D1241" t="str">
            <v>Mandor</v>
          </cell>
          <cell r="F1241">
            <v>0.03</v>
          </cell>
          <cell r="G1241" t="str">
            <v>Oh</v>
          </cell>
          <cell r="H1241">
            <v>38500</v>
          </cell>
          <cell r="I1241">
            <v>1155</v>
          </cell>
        </row>
        <row r="1243">
          <cell r="D1243" t="str">
            <v>BAHAN :</v>
          </cell>
        </row>
        <row r="1244">
          <cell r="D1244" t="str">
            <v>Kayu Kamper papan</v>
          </cell>
          <cell r="F1244">
            <v>1.9599999999999999E-2</v>
          </cell>
          <cell r="G1244" t="str">
            <v>M3</v>
          </cell>
          <cell r="H1244">
            <v>10800000</v>
          </cell>
          <cell r="J1244">
            <v>211680</v>
          </cell>
        </row>
        <row r="1245">
          <cell r="D1245" t="str">
            <v>Paku  biasa</v>
          </cell>
          <cell r="F1245">
            <v>0.3</v>
          </cell>
          <cell r="G1245" t="str">
            <v>Kg</v>
          </cell>
          <cell r="H1245">
            <v>12000</v>
          </cell>
          <cell r="J1245">
            <v>3600</v>
          </cell>
        </row>
        <row r="1246">
          <cell r="D1246" t="str">
            <v>Lem  ( Kayu + Tembok )</v>
          </cell>
          <cell r="F1246">
            <v>0.3</v>
          </cell>
          <cell r="G1246" t="str">
            <v>Lt</v>
          </cell>
          <cell r="H1246">
            <v>11000</v>
          </cell>
          <cell r="J1246">
            <v>3300</v>
          </cell>
        </row>
        <row r="1247">
          <cell r="D1247" t="str">
            <v>Teakwood ( 122  X   242 ) Cm</v>
          </cell>
          <cell r="F1247">
            <v>1</v>
          </cell>
          <cell r="G1247" t="str">
            <v>Lbr</v>
          </cell>
          <cell r="H1247">
            <v>95000</v>
          </cell>
          <cell r="J1247">
            <v>95000</v>
          </cell>
        </row>
        <row r="1248">
          <cell r="A1248">
            <v>97</v>
          </cell>
          <cell r="I1248">
            <v>89155</v>
          </cell>
          <cell r="J1248">
            <v>313580</v>
          </cell>
          <cell r="K1248">
            <v>402735</v>
          </cell>
        </row>
        <row r="1249">
          <cell r="B1249">
            <v>23</v>
          </cell>
          <cell r="D1249" t="str">
            <v>1 M2 PAS. DAUN PINTU TEAKWOOD RANGKAP KAYU BALAU</v>
          </cell>
        </row>
        <row r="1250">
          <cell r="D1250" t="str">
            <v>TENAGA :</v>
          </cell>
        </row>
        <row r="1251">
          <cell r="D1251" t="str">
            <v>Tukang kayu</v>
          </cell>
          <cell r="F1251">
            <v>2</v>
          </cell>
          <cell r="G1251" t="str">
            <v>Oh</v>
          </cell>
          <cell r="H1251">
            <v>33000</v>
          </cell>
          <cell r="I1251">
            <v>66000</v>
          </cell>
        </row>
        <row r="1252">
          <cell r="D1252" t="str">
            <v xml:space="preserve">Kepala Tukang </v>
          </cell>
          <cell r="F1252">
            <v>0.2</v>
          </cell>
          <cell r="G1252" t="str">
            <v>Oh</v>
          </cell>
          <cell r="H1252">
            <v>35750</v>
          </cell>
          <cell r="I1252">
            <v>7150</v>
          </cell>
        </row>
        <row r="1253">
          <cell r="D1253" t="str">
            <v>Pekerja / Buruh tak terlatih</v>
          </cell>
          <cell r="F1253">
            <v>0.6</v>
          </cell>
          <cell r="G1253" t="str">
            <v>Oh</v>
          </cell>
          <cell r="H1253">
            <v>24750</v>
          </cell>
          <cell r="I1253">
            <v>14850</v>
          </cell>
        </row>
        <row r="1254">
          <cell r="D1254" t="str">
            <v>Mandor</v>
          </cell>
          <cell r="F1254">
            <v>0.03</v>
          </cell>
          <cell r="G1254" t="str">
            <v>Oh</v>
          </cell>
          <cell r="H1254">
            <v>38500</v>
          </cell>
          <cell r="I1254">
            <v>1155</v>
          </cell>
        </row>
        <row r="1256">
          <cell r="D1256" t="str">
            <v>BAHAN :</v>
          </cell>
        </row>
        <row r="1257">
          <cell r="D1257" t="str">
            <v>Kayu Balau Papan</v>
          </cell>
          <cell r="F1257">
            <v>1.9599999999999999E-2</v>
          </cell>
          <cell r="G1257" t="str">
            <v>M3</v>
          </cell>
          <cell r="H1257">
            <v>9900000</v>
          </cell>
          <cell r="J1257">
            <v>194040</v>
          </cell>
        </row>
        <row r="1258">
          <cell r="D1258" t="str">
            <v>Paku  biasa</v>
          </cell>
          <cell r="F1258">
            <v>0.3</v>
          </cell>
          <cell r="G1258" t="str">
            <v>Kg</v>
          </cell>
          <cell r="H1258">
            <v>12000</v>
          </cell>
          <cell r="J1258">
            <v>3600</v>
          </cell>
        </row>
        <row r="1259">
          <cell r="D1259" t="str">
            <v>Lem  ( Kayu + Tembok )</v>
          </cell>
          <cell r="F1259">
            <v>0.3</v>
          </cell>
          <cell r="G1259" t="str">
            <v>Lt</v>
          </cell>
          <cell r="H1259">
            <v>11000</v>
          </cell>
          <cell r="J1259">
            <v>3300</v>
          </cell>
        </row>
        <row r="1260">
          <cell r="D1260" t="str">
            <v>Teakwood ( 122  X   242 ) Cm</v>
          </cell>
          <cell r="F1260">
            <v>1</v>
          </cell>
          <cell r="G1260" t="str">
            <v>Lbr</v>
          </cell>
          <cell r="H1260">
            <v>95000</v>
          </cell>
          <cell r="J1260">
            <v>95000</v>
          </cell>
        </row>
        <row r="1261">
          <cell r="A1261">
            <v>98</v>
          </cell>
          <cell r="I1261">
            <v>89155</v>
          </cell>
          <cell r="J1261">
            <v>295940</v>
          </cell>
          <cell r="K1261">
            <v>385095</v>
          </cell>
        </row>
        <row r="1262">
          <cell r="B1262">
            <v>24</v>
          </cell>
          <cell r="D1262" t="str">
            <v>1 M2 PAS.DAUN PINTU TEAKWOOD RANGKAP KAYU TAHUN</v>
          </cell>
        </row>
        <row r="1263">
          <cell r="D1263" t="str">
            <v>TENAGA :</v>
          </cell>
        </row>
        <row r="1264">
          <cell r="D1264" t="str">
            <v>Tukang kayu</v>
          </cell>
          <cell r="F1264">
            <v>2</v>
          </cell>
          <cell r="G1264" t="str">
            <v>Oh</v>
          </cell>
          <cell r="H1264">
            <v>33000</v>
          </cell>
          <cell r="I1264">
            <v>66000</v>
          </cell>
        </row>
        <row r="1265">
          <cell r="D1265" t="str">
            <v xml:space="preserve">Kepala Tukang </v>
          </cell>
          <cell r="F1265">
            <v>0.2</v>
          </cell>
          <cell r="G1265" t="str">
            <v>Oh</v>
          </cell>
          <cell r="H1265">
            <v>35750</v>
          </cell>
          <cell r="I1265">
            <v>7150</v>
          </cell>
        </row>
        <row r="1266">
          <cell r="D1266" t="str">
            <v>Pekerja / Buruh tak terlatih</v>
          </cell>
          <cell r="F1266">
            <v>0.6</v>
          </cell>
          <cell r="G1266" t="str">
            <v>Oh</v>
          </cell>
          <cell r="H1266">
            <v>24750</v>
          </cell>
          <cell r="I1266">
            <v>14850</v>
          </cell>
        </row>
        <row r="1267">
          <cell r="D1267" t="str">
            <v>Mandor</v>
          </cell>
          <cell r="F1267">
            <v>0.03</v>
          </cell>
          <cell r="G1267" t="str">
            <v>Oh</v>
          </cell>
          <cell r="H1267">
            <v>38500</v>
          </cell>
          <cell r="I1267">
            <v>1155</v>
          </cell>
        </row>
        <row r="1269">
          <cell r="D1269" t="str">
            <v>BAHAN :</v>
          </cell>
        </row>
        <row r="1270">
          <cell r="D1270" t="str">
            <v>Kayu Tahun papan ( Mauni/akasia)</v>
          </cell>
          <cell r="F1270">
            <v>1.9599999999999999E-2</v>
          </cell>
          <cell r="G1270" t="str">
            <v>M3</v>
          </cell>
          <cell r="H1270">
            <v>2700000</v>
          </cell>
          <cell r="J1270">
            <v>52920</v>
          </cell>
        </row>
        <row r="1271">
          <cell r="D1271" t="str">
            <v>Paku  biasa</v>
          </cell>
          <cell r="F1271">
            <v>0.3</v>
          </cell>
          <cell r="G1271" t="str">
            <v>Kg</v>
          </cell>
          <cell r="H1271">
            <v>12000</v>
          </cell>
          <cell r="J1271">
            <v>3600</v>
          </cell>
        </row>
        <row r="1272">
          <cell r="D1272" t="str">
            <v>Lem  ( Kayu + Tembok )</v>
          </cell>
          <cell r="F1272">
            <v>0.3</v>
          </cell>
          <cell r="G1272" t="str">
            <v>Lt</v>
          </cell>
          <cell r="H1272">
            <v>11000</v>
          </cell>
          <cell r="J1272">
            <v>3300</v>
          </cell>
        </row>
        <row r="1273">
          <cell r="D1273" t="str">
            <v>Teakwood ( 122  X   242 ) Cm</v>
          </cell>
          <cell r="F1273">
            <v>1</v>
          </cell>
          <cell r="G1273" t="str">
            <v>Lbr</v>
          </cell>
          <cell r="H1273">
            <v>95000</v>
          </cell>
          <cell r="J1273">
            <v>95000</v>
          </cell>
        </row>
        <row r="1274">
          <cell r="A1274">
            <v>99</v>
          </cell>
          <cell r="I1274">
            <v>89155</v>
          </cell>
          <cell r="J1274">
            <v>154820</v>
          </cell>
          <cell r="K1274">
            <v>243975</v>
          </cell>
        </row>
        <row r="1275">
          <cell r="B1275">
            <v>25</v>
          </cell>
          <cell r="D1275" t="str">
            <v xml:space="preserve">1 M2 PAS.DAUN PINTU TEAKWOOD+FORMIKA KAYU JATI  </v>
          </cell>
        </row>
        <row r="1276">
          <cell r="D1276" t="str">
            <v>TENAGA :</v>
          </cell>
        </row>
        <row r="1277">
          <cell r="D1277" t="str">
            <v>Tukang kayu</v>
          </cell>
          <cell r="F1277">
            <v>2.5</v>
          </cell>
          <cell r="G1277" t="str">
            <v>Oh</v>
          </cell>
          <cell r="H1277">
            <v>33000</v>
          </cell>
          <cell r="I1277">
            <v>82500</v>
          </cell>
        </row>
        <row r="1278">
          <cell r="D1278" t="str">
            <v xml:space="preserve">Kepala Tukang </v>
          </cell>
          <cell r="F1278">
            <v>0.25</v>
          </cell>
          <cell r="G1278" t="str">
            <v>Oh</v>
          </cell>
          <cell r="H1278">
            <v>35750</v>
          </cell>
          <cell r="I1278">
            <v>8937.5</v>
          </cell>
        </row>
        <row r="1279">
          <cell r="D1279" t="str">
            <v>Pekerja / Buruh tak terlatih</v>
          </cell>
          <cell r="F1279">
            <v>0.8</v>
          </cell>
          <cell r="G1279" t="str">
            <v>Oh</v>
          </cell>
          <cell r="H1279">
            <v>24750</v>
          </cell>
          <cell r="I1279">
            <v>19800</v>
          </cell>
        </row>
        <row r="1280">
          <cell r="D1280" t="str">
            <v>Mandor</v>
          </cell>
          <cell r="F1280">
            <v>0.04</v>
          </cell>
          <cell r="G1280" t="str">
            <v>Oh</v>
          </cell>
          <cell r="H1280">
            <v>38500</v>
          </cell>
          <cell r="I1280">
            <v>1540</v>
          </cell>
        </row>
        <row r="1282">
          <cell r="D1282" t="str">
            <v>BAHAN :</v>
          </cell>
        </row>
        <row r="1283">
          <cell r="D1283" t="str">
            <v>Kayu jati papan lokal</v>
          </cell>
          <cell r="F1283">
            <v>1.9599999999999999E-2</v>
          </cell>
          <cell r="G1283" t="str">
            <v>M3</v>
          </cell>
          <cell r="H1283">
            <v>15600000</v>
          </cell>
          <cell r="J1283">
            <v>305760</v>
          </cell>
        </row>
        <row r="1284">
          <cell r="D1284" t="str">
            <v>Paku  biasa</v>
          </cell>
          <cell r="F1284">
            <v>0.3</v>
          </cell>
          <cell r="G1284" t="str">
            <v>Kg</v>
          </cell>
          <cell r="H1284">
            <v>12000</v>
          </cell>
          <cell r="J1284">
            <v>3600</v>
          </cell>
        </row>
        <row r="1285">
          <cell r="D1285" t="str">
            <v>Lem  ( Kayu + Tembok )</v>
          </cell>
          <cell r="F1285">
            <v>0.8</v>
          </cell>
          <cell r="G1285" t="str">
            <v>Lt</v>
          </cell>
          <cell r="H1285">
            <v>11000</v>
          </cell>
          <cell r="J1285">
            <v>8800</v>
          </cell>
        </row>
        <row r="1286">
          <cell r="D1286" t="str">
            <v xml:space="preserve">Formika </v>
          </cell>
          <cell r="F1286">
            <v>0.5</v>
          </cell>
          <cell r="G1286" t="str">
            <v>Lbr</v>
          </cell>
          <cell r="H1286">
            <v>218000</v>
          </cell>
          <cell r="J1286">
            <v>109000</v>
          </cell>
        </row>
        <row r="1287">
          <cell r="D1287" t="str">
            <v>Teakwood ( 122  X   242 ) Cm</v>
          </cell>
          <cell r="F1287">
            <v>0.5</v>
          </cell>
          <cell r="G1287" t="str">
            <v>Lbr</v>
          </cell>
          <cell r="H1287">
            <v>95000</v>
          </cell>
          <cell r="J1287">
            <v>47500</v>
          </cell>
        </row>
        <row r="1288">
          <cell r="A1288">
            <v>101</v>
          </cell>
          <cell r="I1288">
            <v>112777.5</v>
          </cell>
          <cell r="J1288">
            <v>474660</v>
          </cell>
          <cell r="K1288">
            <v>587438</v>
          </cell>
        </row>
        <row r="1289">
          <cell r="B1289">
            <v>26</v>
          </cell>
          <cell r="D1289" t="str">
            <v>1 M2 PAS.DAUN PINTU TEAKWOOD+FORMIKA KAYU KAMPER</v>
          </cell>
        </row>
        <row r="1290">
          <cell r="D1290" t="str">
            <v>TENAGA :</v>
          </cell>
        </row>
        <row r="1291">
          <cell r="D1291" t="str">
            <v>Tukang kayu</v>
          </cell>
          <cell r="F1291">
            <v>2.5</v>
          </cell>
          <cell r="G1291" t="str">
            <v>Oh</v>
          </cell>
          <cell r="H1291">
            <v>33000</v>
          </cell>
          <cell r="I1291">
            <v>82500</v>
          </cell>
        </row>
        <row r="1292">
          <cell r="D1292" t="str">
            <v xml:space="preserve">Kepala Tukang </v>
          </cell>
          <cell r="F1292">
            <v>0.25</v>
          </cell>
          <cell r="G1292" t="str">
            <v>Oh</v>
          </cell>
          <cell r="H1292">
            <v>35750</v>
          </cell>
          <cell r="I1292">
            <v>8937.5</v>
          </cell>
        </row>
        <row r="1293">
          <cell r="D1293" t="str">
            <v>Pekerja / Buruh tak terlatih</v>
          </cell>
          <cell r="F1293">
            <v>0.8</v>
          </cell>
          <cell r="G1293" t="str">
            <v>Oh</v>
          </cell>
          <cell r="H1293">
            <v>24750</v>
          </cell>
          <cell r="I1293">
            <v>19800</v>
          </cell>
        </row>
        <row r="1294">
          <cell r="D1294" t="str">
            <v>Mandor</v>
          </cell>
          <cell r="F1294">
            <v>0.04</v>
          </cell>
          <cell r="G1294" t="str">
            <v>Oh</v>
          </cell>
          <cell r="H1294">
            <v>38500</v>
          </cell>
          <cell r="I1294">
            <v>1540</v>
          </cell>
        </row>
        <row r="1296">
          <cell r="D1296" t="str">
            <v>BAHAN :</v>
          </cell>
        </row>
        <row r="1297">
          <cell r="D1297" t="str">
            <v>Kayu Kamper papan</v>
          </cell>
          <cell r="F1297">
            <v>1.9599999999999999E-2</v>
          </cell>
          <cell r="G1297" t="str">
            <v>M3</v>
          </cell>
          <cell r="H1297">
            <v>10800000</v>
          </cell>
          <cell r="J1297">
            <v>211680</v>
          </cell>
        </row>
        <row r="1298">
          <cell r="D1298" t="str">
            <v>Paku  biasa</v>
          </cell>
          <cell r="F1298">
            <v>0.3</v>
          </cell>
          <cell r="G1298" t="str">
            <v>Kg</v>
          </cell>
          <cell r="H1298">
            <v>12000</v>
          </cell>
          <cell r="J1298">
            <v>3600</v>
          </cell>
        </row>
        <row r="1299">
          <cell r="D1299" t="str">
            <v>Lem  ( Kayu + Tembok )</v>
          </cell>
          <cell r="F1299">
            <v>0.8</v>
          </cell>
          <cell r="G1299" t="str">
            <v>Lt</v>
          </cell>
          <cell r="H1299">
            <v>11000</v>
          </cell>
          <cell r="J1299">
            <v>8800</v>
          </cell>
        </row>
        <row r="1300">
          <cell r="D1300" t="str">
            <v xml:space="preserve">Formika </v>
          </cell>
          <cell r="F1300">
            <v>0.5</v>
          </cell>
          <cell r="G1300" t="str">
            <v>Lbr</v>
          </cell>
          <cell r="H1300">
            <v>218000</v>
          </cell>
          <cell r="J1300">
            <v>109000</v>
          </cell>
        </row>
        <row r="1301">
          <cell r="D1301" t="str">
            <v>Teakwood ( 122  X   242 ) Cm</v>
          </cell>
          <cell r="F1301">
            <v>0.5</v>
          </cell>
          <cell r="G1301" t="str">
            <v>Lbr</v>
          </cell>
          <cell r="H1301">
            <v>95000</v>
          </cell>
          <cell r="J1301">
            <v>47500</v>
          </cell>
        </row>
        <row r="1302">
          <cell r="A1302">
            <v>102</v>
          </cell>
          <cell r="I1302">
            <v>112777.5</v>
          </cell>
          <cell r="J1302">
            <v>380580</v>
          </cell>
          <cell r="K1302">
            <v>493358</v>
          </cell>
        </row>
        <row r="1304">
          <cell r="B1304">
            <v>27</v>
          </cell>
          <cell r="D1304" t="str">
            <v>1 M2 PAS.DAUN PINTU TEAKWOOD+FORMIKA KAYU BALAU</v>
          </cell>
        </row>
        <row r="1305">
          <cell r="D1305" t="str">
            <v>TENAGA :</v>
          </cell>
        </row>
        <row r="1306">
          <cell r="D1306" t="str">
            <v>Tukang kayu</v>
          </cell>
          <cell r="F1306">
            <v>2.5</v>
          </cell>
          <cell r="G1306" t="str">
            <v>Oh</v>
          </cell>
          <cell r="H1306">
            <v>33000</v>
          </cell>
          <cell r="I1306">
            <v>82500</v>
          </cell>
        </row>
        <row r="1307">
          <cell r="D1307" t="str">
            <v xml:space="preserve">Kepala Tukang </v>
          </cell>
          <cell r="F1307">
            <v>0.25</v>
          </cell>
          <cell r="G1307" t="str">
            <v>Oh</v>
          </cell>
          <cell r="H1307">
            <v>35750</v>
          </cell>
          <cell r="I1307">
            <v>8937.5</v>
          </cell>
        </row>
        <row r="1308">
          <cell r="D1308" t="str">
            <v>Pekerja / Buruh tak terlatih</v>
          </cell>
          <cell r="F1308">
            <v>0.8</v>
          </cell>
          <cell r="G1308" t="str">
            <v>Oh</v>
          </cell>
          <cell r="H1308">
            <v>24750</v>
          </cell>
          <cell r="I1308">
            <v>19800</v>
          </cell>
        </row>
        <row r="1309">
          <cell r="D1309" t="str">
            <v>Mandor</v>
          </cell>
          <cell r="F1309">
            <v>0.04</v>
          </cell>
          <cell r="G1309" t="str">
            <v>Oh</v>
          </cell>
          <cell r="H1309">
            <v>38500</v>
          </cell>
          <cell r="I1309">
            <v>1540</v>
          </cell>
        </row>
        <row r="1311">
          <cell r="D1311" t="str">
            <v>BAHAN :</v>
          </cell>
        </row>
        <row r="1312">
          <cell r="D1312" t="str">
            <v>Kayu Balau Papan</v>
          </cell>
          <cell r="F1312">
            <v>1.9599999999999999E-2</v>
          </cell>
          <cell r="G1312" t="str">
            <v>M3</v>
          </cell>
          <cell r="H1312">
            <v>9900000</v>
          </cell>
          <cell r="J1312">
            <v>194040</v>
          </cell>
        </row>
        <row r="1313">
          <cell r="D1313" t="str">
            <v>Paku  biasa</v>
          </cell>
          <cell r="F1313">
            <v>0.3</v>
          </cell>
          <cell r="G1313" t="str">
            <v>Kg</v>
          </cell>
          <cell r="H1313">
            <v>12000</v>
          </cell>
          <cell r="J1313">
            <v>3600</v>
          </cell>
        </row>
        <row r="1314">
          <cell r="D1314" t="str">
            <v>Lem  ( Kayu + Tembok )</v>
          </cell>
          <cell r="F1314">
            <v>0.8</v>
          </cell>
          <cell r="G1314" t="str">
            <v>Lt</v>
          </cell>
          <cell r="H1314">
            <v>11000</v>
          </cell>
          <cell r="J1314">
            <v>8800</v>
          </cell>
        </row>
        <row r="1315">
          <cell r="D1315" t="str">
            <v xml:space="preserve">Formika </v>
          </cell>
          <cell r="F1315">
            <v>0.5</v>
          </cell>
          <cell r="G1315" t="str">
            <v>Lbr</v>
          </cell>
          <cell r="H1315">
            <v>218000</v>
          </cell>
          <cell r="J1315">
            <v>109000</v>
          </cell>
        </row>
        <row r="1316">
          <cell r="D1316" t="str">
            <v>Teakwood ( 122  X   242 ) Cm</v>
          </cell>
          <cell r="F1316">
            <v>0.5</v>
          </cell>
          <cell r="G1316" t="str">
            <v>Lbr</v>
          </cell>
          <cell r="H1316">
            <v>95000</v>
          </cell>
          <cell r="J1316">
            <v>47500</v>
          </cell>
        </row>
        <row r="1317">
          <cell r="A1317">
            <v>103</v>
          </cell>
          <cell r="I1317">
            <v>112777.5</v>
          </cell>
          <cell r="J1317">
            <v>362940</v>
          </cell>
          <cell r="K1317">
            <v>475718</v>
          </cell>
        </row>
        <row r="1318">
          <cell r="B1318">
            <v>28</v>
          </cell>
          <cell r="D1318" t="str">
            <v>1 M2 PAS.DAUN PINTU TEAKWOOD+FORMIKA KAYU TAHUN</v>
          </cell>
        </row>
        <row r="1319">
          <cell r="D1319" t="str">
            <v>TENAGA :</v>
          </cell>
        </row>
        <row r="1320">
          <cell r="D1320" t="str">
            <v>Tukang kayu</v>
          </cell>
          <cell r="F1320">
            <v>2.5</v>
          </cell>
          <cell r="G1320" t="str">
            <v>Oh</v>
          </cell>
          <cell r="H1320">
            <v>33000</v>
          </cell>
          <cell r="I1320">
            <v>82500</v>
          </cell>
        </row>
        <row r="1321">
          <cell r="D1321" t="str">
            <v xml:space="preserve">Kepala Tukang </v>
          </cell>
          <cell r="F1321">
            <v>0.25</v>
          </cell>
          <cell r="G1321" t="str">
            <v>Oh</v>
          </cell>
          <cell r="H1321">
            <v>35750</v>
          </cell>
          <cell r="I1321">
            <v>8937.5</v>
          </cell>
        </row>
        <row r="1322">
          <cell r="D1322" t="str">
            <v>Pekerja / Buruh tak terlatih</v>
          </cell>
          <cell r="F1322">
            <v>0.8</v>
          </cell>
          <cell r="G1322" t="str">
            <v>Oh</v>
          </cell>
          <cell r="H1322">
            <v>24750</v>
          </cell>
          <cell r="I1322">
            <v>19800</v>
          </cell>
        </row>
        <row r="1323">
          <cell r="D1323" t="str">
            <v>Mandor</v>
          </cell>
          <cell r="F1323">
            <v>0.04</v>
          </cell>
          <cell r="G1323" t="str">
            <v>Oh</v>
          </cell>
          <cell r="H1323">
            <v>38500</v>
          </cell>
          <cell r="I1323">
            <v>1540</v>
          </cell>
        </row>
        <row r="1325">
          <cell r="D1325" t="str">
            <v>BAHAN :</v>
          </cell>
        </row>
        <row r="1326">
          <cell r="D1326" t="str">
            <v>Kayu Tahun papan ( Mauni/akasia)</v>
          </cell>
          <cell r="F1326">
            <v>1.9599999999999999E-2</v>
          </cell>
          <cell r="G1326" t="str">
            <v>M3</v>
          </cell>
          <cell r="H1326">
            <v>2700000</v>
          </cell>
          <cell r="J1326">
            <v>52920</v>
          </cell>
        </row>
        <row r="1327">
          <cell r="D1327" t="str">
            <v>Paku  biasa</v>
          </cell>
          <cell r="F1327">
            <v>0.3</v>
          </cell>
          <cell r="G1327" t="str">
            <v>Kg</v>
          </cell>
          <cell r="H1327">
            <v>12000</v>
          </cell>
          <cell r="J1327">
            <v>3600</v>
          </cell>
        </row>
        <row r="1328">
          <cell r="D1328" t="str">
            <v>Lem  ( Kayu + Tembok )</v>
          </cell>
          <cell r="F1328">
            <v>0.8</v>
          </cell>
          <cell r="G1328" t="str">
            <v>Lt</v>
          </cell>
          <cell r="H1328">
            <v>11000</v>
          </cell>
          <cell r="J1328">
            <v>8800</v>
          </cell>
        </row>
        <row r="1329">
          <cell r="D1329" t="str">
            <v xml:space="preserve">Formika </v>
          </cell>
          <cell r="F1329">
            <v>0.5</v>
          </cell>
          <cell r="G1329" t="str">
            <v>Lbr</v>
          </cell>
          <cell r="H1329">
            <v>218000</v>
          </cell>
          <cell r="J1329">
            <v>109000</v>
          </cell>
        </row>
        <row r="1330">
          <cell r="D1330" t="str">
            <v>Teakwood ( 122  X   242 ) Cm</v>
          </cell>
          <cell r="F1330">
            <v>0.5</v>
          </cell>
          <cell r="G1330" t="str">
            <v>Lbr</v>
          </cell>
          <cell r="H1330">
            <v>95000</v>
          </cell>
          <cell r="J1330">
            <v>47500</v>
          </cell>
        </row>
        <row r="1331">
          <cell r="A1331">
            <v>104</v>
          </cell>
          <cell r="I1331">
            <v>112777.5</v>
          </cell>
          <cell r="J1331">
            <v>221820</v>
          </cell>
          <cell r="K1331">
            <v>334598</v>
          </cell>
        </row>
        <row r="1333">
          <cell r="B1333">
            <v>29</v>
          </cell>
          <cell r="D1333" t="str">
            <v>1 M2 PAS.DAUN PINTU FORMIKA RANGKAP RANGKA KAYU JATI</v>
          </cell>
        </row>
        <row r="1334">
          <cell r="D1334" t="str">
            <v>TENAGA :</v>
          </cell>
        </row>
        <row r="1335">
          <cell r="D1335" t="str">
            <v>Tukang kayu</v>
          </cell>
          <cell r="F1335">
            <v>2.6</v>
          </cell>
          <cell r="G1335" t="str">
            <v>Oh</v>
          </cell>
          <cell r="H1335">
            <v>33000</v>
          </cell>
          <cell r="I1335">
            <v>85800</v>
          </cell>
        </row>
        <row r="1336">
          <cell r="D1336" t="str">
            <v xml:space="preserve">Kepala Tukang </v>
          </cell>
          <cell r="F1336">
            <v>0.26</v>
          </cell>
          <cell r="G1336" t="str">
            <v>Oh</v>
          </cell>
          <cell r="H1336">
            <v>35750</v>
          </cell>
          <cell r="I1336">
            <v>9295</v>
          </cell>
        </row>
        <row r="1337">
          <cell r="D1337" t="str">
            <v>Pekerja / Buruh tak terlatih</v>
          </cell>
          <cell r="F1337">
            <v>1</v>
          </cell>
          <cell r="G1337" t="str">
            <v>Oh</v>
          </cell>
          <cell r="H1337">
            <v>24750</v>
          </cell>
          <cell r="I1337">
            <v>24750</v>
          </cell>
        </row>
        <row r="1338">
          <cell r="D1338" t="str">
            <v>Mandor</v>
          </cell>
          <cell r="F1338">
            <v>0.05</v>
          </cell>
          <cell r="G1338" t="str">
            <v>Oh</v>
          </cell>
          <cell r="H1338">
            <v>38500</v>
          </cell>
          <cell r="I1338">
            <v>1925</v>
          </cell>
        </row>
        <row r="1340">
          <cell r="D1340" t="str">
            <v>BAHAN :</v>
          </cell>
        </row>
        <row r="1341">
          <cell r="D1341" t="str">
            <v>Kayu jati papan lokal</v>
          </cell>
          <cell r="F1341">
            <v>1.9599999999999999E-2</v>
          </cell>
          <cell r="G1341" t="str">
            <v>M3</v>
          </cell>
          <cell r="H1341">
            <v>15600000</v>
          </cell>
          <cell r="J1341">
            <v>305760</v>
          </cell>
        </row>
        <row r="1342">
          <cell r="D1342" t="str">
            <v>Paku  biasa</v>
          </cell>
          <cell r="F1342">
            <v>0.3</v>
          </cell>
          <cell r="G1342" t="str">
            <v>Kg</v>
          </cell>
          <cell r="H1342">
            <v>12000</v>
          </cell>
          <cell r="J1342">
            <v>3600</v>
          </cell>
        </row>
        <row r="1343">
          <cell r="D1343" t="str">
            <v>Lem  ( Kayu + Tembok )</v>
          </cell>
          <cell r="F1343">
            <v>1.2</v>
          </cell>
          <cell r="G1343" t="str">
            <v>Kg</v>
          </cell>
          <cell r="H1343">
            <v>11000</v>
          </cell>
          <cell r="J1343">
            <v>13200</v>
          </cell>
        </row>
        <row r="1344">
          <cell r="D1344" t="str">
            <v>Teakwood ( 122  X   242 ) Cm</v>
          </cell>
          <cell r="F1344">
            <v>1</v>
          </cell>
          <cell r="G1344" t="str">
            <v>Lbr</v>
          </cell>
          <cell r="H1344">
            <v>95000</v>
          </cell>
          <cell r="J1344">
            <v>95000</v>
          </cell>
        </row>
        <row r="1345">
          <cell r="D1345" t="str">
            <v xml:space="preserve">Formika </v>
          </cell>
          <cell r="F1345">
            <v>1</v>
          </cell>
          <cell r="G1345" t="str">
            <v>Lbr</v>
          </cell>
          <cell r="H1345">
            <v>218000</v>
          </cell>
          <cell r="J1345">
            <v>218000</v>
          </cell>
        </row>
        <row r="1346">
          <cell r="A1346">
            <v>105</v>
          </cell>
          <cell r="I1346">
            <v>121770</v>
          </cell>
          <cell r="J1346">
            <v>635560</v>
          </cell>
          <cell r="K1346">
            <v>757330</v>
          </cell>
        </row>
        <row r="1347">
          <cell r="B1347">
            <v>30</v>
          </cell>
          <cell r="D1347" t="str">
            <v>1 M2 PAS.DAUN PINTU FORMIKA RANGKAP RANGKA KAYU KAMPER</v>
          </cell>
        </row>
        <row r="1348">
          <cell r="D1348" t="str">
            <v>TENAGA :</v>
          </cell>
        </row>
        <row r="1349">
          <cell r="D1349" t="str">
            <v>Tukang kayu</v>
          </cell>
          <cell r="F1349">
            <v>2.6</v>
          </cell>
          <cell r="G1349" t="str">
            <v>Oh</v>
          </cell>
          <cell r="H1349">
            <v>33000</v>
          </cell>
          <cell r="I1349">
            <v>85800</v>
          </cell>
        </row>
        <row r="1350">
          <cell r="D1350" t="str">
            <v xml:space="preserve">Kepala Tukang </v>
          </cell>
          <cell r="F1350">
            <v>0.26</v>
          </cell>
          <cell r="G1350" t="str">
            <v>Oh</v>
          </cell>
          <cell r="H1350">
            <v>35750</v>
          </cell>
          <cell r="I1350">
            <v>9295</v>
          </cell>
        </row>
        <row r="1351">
          <cell r="D1351" t="str">
            <v>Pekerja / Buruh tak terlatih</v>
          </cell>
          <cell r="F1351">
            <v>1</v>
          </cell>
          <cell r="G1351" t="str">
            <v>Oh</v>
          </cell>
          <cell r="H1351">
            <v>24750</v>
          </cell>
          <cell r="I1351">
            <v>24750</v>
          </cell>
        </row>
        <row r="1352">
          <cell r="D1352" t="str">
            <v>Mandor</v>
          </cell>
          <cell r="F1352">
            <v>0.05</v>
          </cell>
          <cell r="G1352" t="str">
            <v>Oh</v>
          </cell>
          <cell r="H1352">
            <v>38500</v>
          </cell>
          <cell r="I1352">
            <v>1925</v>
          </cell>
        </row>
        <row r="1354">
          <cell r="D1354" t="str">
            <v>BAHAN :</v>
          </cell>
        </row>
        <row r="1355">
          <cell r="D1355" t="str">
            <v>Kayu Kamper papan</v>
          </cell>
          <cell r="F1355">
            <v>1.9599999999999999E-2</v>
          </cell>
          <cell r="G1355" t="str">
            <v>M3</v>
          </cell>
          <cell r="H1355">
            <v>10800000</v>
          </cell>
          <cell r="J1355">
            <v>211680</v>
          </cell>
        </row>
        <row r="1356">
          <cell r="D1356" t="str">
            <v>Paku  biasa</v>
          </cell>
          <cell r="F1356">
            <v>0.3</v>
          </cell>
          <cell r="G1356" t="str">
            <v>Kg</v>
          </cell>
          <cell r="H1356">
            <v>12000</v>
          </cell>
          <cell r="J1356">
            <v>3600</v>
          </cell>
        </row>
        <row r="1357">
          <cell r="D1357" t="str">
            <v>Lem  ( Kayu + Tembok )</v>
          </cell>
          <cell r="F1357">
            <v>1.2</v>
          </cell>
          <cell r="G1357" t="str">
            <v>Kg</v>
          </cell>
          <cell r="H1357">
            <v>11000</v>
          </cell>
          <cell r="J1357">
            <v>13200</v>
          </cell>
        </row>
        <row r="1358">
          <cell r="D1358" t="str">
            <v>Teakwood ( 122  X   242 ) Cm</v>
          </cell>
          <cell r="F1358">
            <v>1</v>
          </cell>
          <cell r="G1358" t="str">
            <v>Lbr</v>
          </cell>
          <cell r="H1358">
            <v>95000</v>
          </cell>
          <cell r="J1358">
            <v>95000</v>
          </cell>
        </row>
        <row r="1359">
          <cell r="D1359" t="str">
            <v xml:space="preserve">Formika </v>
          </cell>
          <cell r="F1359">
            <v>1</v>
          </cell>
          <cell r="G1359" t="str">
            <v>Lbr</v>
          </cell>
          <cell r="H1359">
            <v>218000</v>
          </cell>
          <cell r="J1359">
            <v>218000</v>
          </cell>
        </row>
        <row r="1360">
          <cell r="A1360">
            <v>106</v>
          </cell>
          <cell r="I1360">
            <v>121770</v>
          </cell>
          <cell r="J1360">
            <v>541480</v>
          </cell>
          <cell r="K1360">
            <v>663250</v>
          </cell>
        </row>
        <row r="1361">
          <cell r="B1361">
            <v>31</v>
          </cell>
          <cell r="D1361" t="str">
            <v>1 M2 PAS.DAUN PINTU FORMIKA RANGKAP RANGKA KAYU TAHUN</v>
          </cell>
        </row>
        <row r="1362">
          <cell r="D1362" t="str">
            <v>TENAGA :</v>
          </cell>
        </row>
        <row r="1363">
          <cell r="D1363" t="str">
            <v>Tukang kayu</v>
          </cell>
          <cell r="F1363">
            <v>2.6</v>
          </cell>
          <cell r="G1363" t="str">
            <v>Oh</v>
          </cell>
          <cell r="H1363">
            <v>33000</v>
          </cell>
          <cell r="I1363">
            <v>85800</v>
          </cell>
        </row>
        <row r="1364">
          <cell r="D1364" t="str">
            <v xml:space="preserve">Kepala Tukang </v>
          </cell>
          <cell r="F1364">
            <v>0.26</v>
          </cell>
          <cell r="G1364" t="str">
            <v>Oh</v>
          </cell>
          <cell r="H1364">
            <v>35750</v>
          </cell>
          <cell r="I1364">
            <v>9295</v>
          </cell>
        </row>
        <row r="1365">
          <cell r="D1365" t="str">
            <v>Pekerja / Buruh tak terlatih</v>
          </cell>
          <cell r="F1365">
            <v>1</v>
          </cell>
          <cell r="G1365" t="str">
            <v>Oh</v>
          </cell>
          <cell r="H1365">
            <v>24750</v>
          </cell>
          <cell r="I1365">
            <v>24750</v>
          </cell>
        </row>
        <row r="1366">
          <cell r="D1366" t="str">
            <v>Mandor</v>
          </cell>
          <cell r="F1366">
            <v>0.05</v>
          </cell>
          <cell r="G1366" t="str">
            <v>Oh</v>
          </cell>
          <cell r="H1366">
            <v>38500</v>
          </cell>
          <cell r="I1366">
            <v>1925</v>
          </cell>
        </row>
        <row r="1368">
          <cell r="D1368" t="str">
            <v>BAHAN :</v>
          </cell>
        </row>
        <row r="1369">
          <cell r="D1369" t="str">
            <v>Kayu Tahun papan ( Mauni/akasia)</v>
          </cell>
          <cell r="F1369">
            <v>1.9599999999999999E-2</v>
          </cell>
          <cell r="G1369" t="str">
            <v>M3</v>
          </cell>
          <cell r="H1369">
            <v>2700000</v>
          </cell>
          <cell r="J1369">
            <v>52920</v>
          </cell>
        </row>
        <row r="1370">
          <cell r="D1370" t="str">
            <v>Paku  biasa</v>
          </cell>
          <cell r="F1370">
            <v>0.3</v>
          </cell>
          <cell r="G1370" t="str">
            <v>Kg</v>
          </cell>
          <cell r="H1370">
            <v>12000</v>
          </cell>
          <cell r="J1370">
            <v>3600</v>
          </cell>
        </row>
        <row r="1371">
          <cell r="D1371" t="str">
            <v>Lem  ( Kayu + Tembok )</v>
          </cell>
          <cell r="F1371">
            <v>1.2</v>
          </cell>
          <cell r="G1371" t="str">
            <v>Kg</v>
          </cell>
          <cell r="H1371">
            <v>11000</v>
          </cell>
          <cell r="J1371">
            <v>13200</v>
          </cell>
        </row>
        <row r="1372">
          <cell r="D1372" t="str">
            <v>Teakwood ( 122  X   242 ) Cm</v>
          </cell>
          <cell r="F1372">
            <v>1</v>
          </cell>
          <cell r="G1372" t="str">
            <v>Lbr</v>
          </cell>
          <cell r="H1372">
            <v>95000</v>
          </cell>
          <cell r="J1372">
            <v>95000</v>
          </cell>
        </row>
        <row r="1373">
          <cell r="D1373" t="str">
            <v xml:space="preserve">Formika </v>
          </cell>
          <cell r="F1373">
            <v>1</v>
          </cell>
          <cell r="G1373" t="str">
            <v>Lbr</v>
          </cell>
          <cell r="H1373">
            <v>218000</v>
          </cell>
          <cell r="J1373">
            <v>218000</v>
          </cell>
        </row>
        <row r="1374">
          <cell r="A1374">
            <v>107</v>
          </cell>
          <cell r="I1374">
            <v>121770</v>
          </cell>
          <cell r="J1374">
            <v>382720</v>
          </cell>
          <cell r="K1374">
            <v>504490</v>
          </cell>
        </row>
        <row r="1375">
          <cell r="B1375">
            <v>32</v>
          </cell>
          <cell r="D1375" t="str">
            <v>1 M2  PASANG  JALUSI</v>
          </cell>
        </row>
        <row r="1376">
          <cell r="D1376" t="str">
            <v>TENAGA :</v>
          </cell>
        </row>
        <row r="1377">
          <cell r="D1377" t="str">
            <v>Tukang kayu</v>
          </cell>
          <cell r="F1377">
            <v>3.0059999999999998</v>
          </cell>
          <cell r="G1377" t="str">
            <v>Oh</v>
          </cell>
          <cell r="H1377">
            <v>33000</v>
          </cell>
          <cell r="I1377">
            <v>99198</v>
          </cell>
        </row>
        <row r="1378">
          <cell r="D1378" t="str">
            <v xml:space="preserve">Kepala Tukang </v>
          </cell>
          <cell r="F1378">
            <v>0.03</v>
          </cell>
          <cell r="G1378" t="str">
            <v>Oh</v>
          </cell>
          <cell r="H1378">
            <v>35750</v>
          </cell>
          <cell r="I1378">
            <v>1072.5</v>
          </cell>
        </row>
        <row r="1379">
          <cell r="D1379" t="str">
            <v>Pekerja / Buruh tak terlatih</v>
          </cell>
          <cell r="F1379">
            <v>0.98199999999999998</v>
          </cell>
          <cell r="G1379" t="str">
            <v>Oh</v>
          </cell>
          <cell r="H1379">
            <v>24750</v>
          </cell>
          <cell r="I1379">
            <v>24304.5</v>
          </cell>
        </row>
        <row r="1380">
          <cell r="D1380" t="str">
            <v>Mandor</v>
          </cell>
          <cell r="F1380">
            <v>4.9000000000000002E-2</v>
          </cell>
          <cell r="G1380" t="str">
            <v>Oh</v>
          </cell>
          <cell r="H1380">
            <v>38500</v>
          </cell>
          <cell r="I1380">
            <v>1886.5</v>
          </cell>
        </row>
        <row r="1382">
          <cell r="D1382" t="str">
            <v>BAHAN :</v>
          </cell>
        </row>
        <row r="1383">
          <cell r="D1383" t="str">
            <v>Kayu Balau Papan</v>
          </cell>
          <cell r="F1383">
            <v>3.6999999999999998E-2</v>
          </cell>
          <cell r="G1383" t="str">
            <v>M3</v>
          </cell>
          <cell r="H1383">
            <v>9900000</v>
          </cell>
          <cell r="J1383">
            <v>366300</v>
          </cell>
        </row>
        <row r="1384">
          <cell r="A1384">
            <v>108</v>
          </cell>
          <cell r="E1384" t="str">
            <v>UPAH  DIAMBIL  1/2</v>
          </cell>
          <cell r="I1384">
            <v>63230.75</v>
          </cell>
          <cell r="J1384">
            <v>366300</v>
          </cell>
          <cell r="K1384">
            <v>429531</v>
          </cell>
        </row>
        <row r="1386">
          <cell r="D1386" t="str">
            <v>Kayu jati papan lokal</v>
          </cell>
          <cell r="F1386">
            <v>3.6999999999999998E-2</v>
          </cell>
          <cell r="G1386" t="str">
            <v>M3</v>
          </cell>
          <cell r="H1386">
            <v>15600000</v>
          </cell>
          <cell r="J1386">
            <v>577200</v>
          </cell>
        </row>
        <row r="1387">
          <cell r="A1387">
            <v>109</v>
          </cell>
          <cell r="E1387" t="str">
            <v>UPAH  DIAMBIL  1/2</v>
          </cell>
          <cell r="I1387">
            <v>63230.75</v>
          </cell>
          <cell r="J1387">
            <v>577200</v>
          </cell>
          <cell r="K1387">
            <v>640431</v>
          </cell>
        </row>
        <row r="1389">
          <cell r="D1389" t="str">
            <v>Kayu Kamper papan</v>
          </cell>
          <cell r="F1389">
            <v>3.6999999999999998E-2</v>
          </cell>
          <cell r="G1389" t="str">
            <v>M3</v>
          </cell>
          <cell r="H1389">
            <v>10800000</v>
          </cell>
          <cell r="J1389">
            <v>399600</v>
          </cell>
        </row>
        <row r="1390">
          <cell r="A1390">
            <v>110</v>
          </cell>
          <cell r="E1390" t="str">
            <v>UPAH  DIAMBIL  1/2</v>
          </cell>
          <cell r="I1390">
            <v>63230.75</v>
          </cell>
          <cell r="J1390">
            <v>399600</v>
          </cell>
          <cell r="K1390">
            <v>462831</v>
          </cell>
        </row>
        <row r="1392">
          <cell r="D1392" t="str">
            <v>Kayu Kruing Papan</v>
          </cell>
          <cell r="F1392">
            <v>3.6999999999999998E-2</v>
          </cell>
          <cell r="G1392" t="str">
            <v>M3</v>
          </cell>
          <cell r="H1392">
            <v>6300000</v>
          </cell>
          <cell r="J1392">
            <v>233100</v>
          </cell>
        </row>
        <row r="1393">
          <cell r="A1393">
            <v>111</v>
          </cell>
          <cell r="E1393" t="str">
            <v>UPAH  DIAMBIL  1/2</v>
          </cell>
          <cell r="I1393">
            <v>63230.75</v>
          </cell>
          <cell r="J1393">
            <v>233100</v>
          </cell>
          <cell r="K1393">
            <v>296331</v>
          </cell>
        </row>
        <row r="1395">
          <cell r="B1395" t="str">
            <v>VII.</v>
          </cell>
          <cell r="D1395" t="str">
            <v>PEKERJAAN  KUDA - KUDA</v>
          </cell>
        </row>
        <row r="1397">
          <cell r="B1397">
            <v>1</v>
          </cell>
          <cell r="D1397" t="str">
            <v xml:space="preserve">1 M3 PAS.KONSTRUKSI KUDA - KUDA KAYU JATI  </v>
          </cell>
        </row>
        <row r="1398">
          <cell r="D1398" t="str">
            <v>TENAGA :</v>
          </cell>
        </row>
        <row r="1399">
          <cell r="D1399" t="str">
            <v>Tukang kayu</v>
          </cell>
          <cell r="F1399">
            <v>12</v>
          </cell>
          <cell r="G1399" t="str">
            <v>Oh</v>
          </cell>
          <cell r="H1399">
            <v>33000</v>
          </cell>
          <cell r="I1399">
            <v>396000</v>
          </cell>
        </row>
        <row r="1400">
          <cell r="D1400" t="str">
            <v xml:space="preserve">Kepala Tukang </v>
          </cell>
          <cell r="F1400">
            <v>1.2</v>
          </cell>
          <cell r="G1400" t="str">
            <v>Oh</v>
          </cell>
          <cell r="H1400">
            <v>35750</v>
          </cell>
          <cell r="I1400">
            <v>42900</v>
          </cell>
        </row>
        <row r="1401">
          <cell r="D1401" t="str">
            <v>Pekerja / Buruh tak terlatih</v>
          </cell>
          <cell r="F1401">
            <v>4</v>
          </cell>
          <cell r="G1401" t="str">
            <v>Oh</v>
          </cell>
          <cell r="H1401">
            <v>24750</v>
          </cell>
          <cell r="I1401">
            <v>99000</v>
          </cell>
        </row>
        <row r="1402">
          <cell r="D1402" t="str">
            <v>Mandor</v>
          </cell>
          <cell r="F1402">
            <v>0.2</v>
          </cell>
          <cell r="G1402" t="str">
            <v>Oh</v>
          </cell>
          <cell r="H1402">
            <v>38500</v>
          </cell>
          <cell r="I1402">
            <v>7700</v>
          </cell>
        </row>
        <row r="1403">
          <cell r="D1403" t="str">
            <v>BAHAN :</v>
          </cell>
        </row>
        <row r="1404">
          <cell r="D1404" t="str">
            <v xml:space="preserve"> Kayu Jati Balok Lokal, kualitas baik</v>
          </cell>
          <cell r="F1404">
            <v>1.1000000000000001</v>
          </cell>
          <cell r="G1404" t="str">
            <v>M3</v>
          </cell>
          <cell r="H1404">
            <v>14000000</v>
          </cell>
          <cell r="J1404">
            <v>15400000.000000002</v>
          </cell>
        </row>
        <row r="1405">
          <cell r="D1405" t="str">
            <v>Besi Beugel/Baut</v>
          </cell>
          <cell r="F1405">
            <v>15.8</v>
          </cell>
          <cell r="G1405" t="str">
            <v>Kg</v>
          </cell>
          <cell r="H1405">
            <v>9500</v>
          </cell>
          <cell r="J1405">
            <v>150100</v>
          </cell>
        </row>
        <row r="1406">
          <cell r="A1406">
            <v>112</v>
          </cell>
          <cell r="I1406">
            <v>545600</v>
          </cell>
          <cell r="J1406">
            <v>15550100.000000002</v>
          </cell>
          <cell r="K1406">
            <v>16095700</v>
          </cell>
        </row>
        <row r="1407">
          <cell r="D1407" t="str">
            <v>UNTUK PAS. GORDING  UPAH  DIAMBIL  1/2</v>
          </cell>
        </row>
        <row r="1408">
          <cell r="D1408" t="str">
            <v>Upah</v>
          </cell>
          <cell r="I1408">
            <v>272800</v>
          </cell>
        </row>
        <row r="1409">
          <cell r="D1409" t="str">
            <v>Bahan</v>
          </cell>
          <cell r="J1409">
            <v>15550100.000000002</v>
          </cell>
        </row>
        <row r="1410">
          <cell r="A1410">
            <v>113</v>
          </cell>
          <cell r="I1410">
            <v>272800</v>
          </cell>
          <cell r="J1410">
            <v>15550100.000000002</v>
          </cell>
          <cell r="K1410">
            <v>15822900</v>
          </cell>
        </row>
        <row r="1411">
          <cell r="B1411">
            <v>2</v>
          </cell>
          <cell r="D1411" t="str">
            <v>1 M3 PAS. KONSTRUKSI KUDA - KUDA KAYU BALAU</v>
          </cell>
        </row>
        <row r="1412">
          <cell r="D1412" t="str">
            <v>TENAGA :</v>
          </cell>
        </row>
        <row r="1413">
          <cell r="D1413" t="str">
            <v>Tukang kayu</v>
          </cell>
          <cell r="F1413">
            <v>12</v>
          </cell>
          <cell r="G1413" t="str">
            <v>Oh</v>
          </cell>
          <cell r="H1413">
            <v>33000</v>
          </cell>
          <cell r="I1413">
            <v>396000</v>
          </cell>
        </row>
        <row r="1414">
          <cell r="D1414" t="str">
            <v xml:space="preserve">Kepala Tukang </v>
          </cell>
          <cell r="F1414">
            <v>1.2</v>
          </cell>
          <cell r="G1414" t="str">
            <v>Oh</v>
          </cell>
          <cell r="H1414">
            <v>35750</v>
          </cell>
          <cell r="I1414">
            <v>42900</v>
          </cell>
        </row>
        <row r="1415">
          <cell r="D1415" t="str">
            <v>Pekerja / Buruh tak terlatih</v>
          </cell>
          <cell r="F1415">
            <v>4</v>
          </cell>
          <cell r="G1415" t="str">
            <v>Oh</v>
          </cell>
          <cell r="H1415">
            <v>24750</v>
          </cell>
          <cell r="I1415">
            <v>99000</v>
          </cell>
        </row>
        <row r="1416">
          <cell r="D1416" t="str">
            <v>Mandor</v>
          </cell>
          <cell r="F1416">
            <v>0.2</v>
          </cell>
          <cell r="G1416" t="str">
            <v>Oh</v>
          </cell>
          <cell r="H1416">
            <v>38500</v>
          </cell>
          <cell r="I1416">
            <v>7700</v>
          </cell>
        </row>
        <row r="1417">
          <cell r="D1417" t="str">
            <v>BAHAN :</v>
          </cell>
        </row>
        <row r="1418">
          <cell r="D1418" t="str">
            <v xml:space="preserve"> Kayu Balau Balok</v>
          </cell>
          <cell r="F1418">
            <v>1.1000000000000001</v>
          </cell>
          <cell r="G1418" t="str">
            <v>M3</v>
          </cell>
          <cell r="H1418">
            <v>8650000</v>
          </cell>
          <cell r="J1418">
            <v>9515000</v>
          </cell>
        </row>
        <row r="1419">
          <cell r="D1419" t="str">
            <v>Besi Beugel/Baut</v>
          </cell>
          <cell r="F1419">
            <v>15.8</v>
          </cell>
          <cell r="G1419" t="str">
            <v>Kg</v>
          </cell>
          <cell r="H1419">
            <v>9500</v>
          </cell>
          <cell r="J1419">
            <v>150100</v>
          </cell>
        </row>
        <row r="1420">
          <cell r="A1420">
            <v>114</v>
          </cell>
          <cell r="I1420">
            <v>545600</v>
          </cell>
          <cell r="J1420">
            <v>9665100</v>
          </cell>
          <cell r="K1420">
            <v>10210700</v>
          </cell>
        </row>
        <row r="1421">
          <cell r="D1421" t="str">
            <v>UNTUK PAS. GORDING  UPAH  DIAMBIL  1/2</v>
          </cell>
        </row>
        <row r="1422">
          <cell r="D1422" t="str">
            <v>Upah</v>
          </cell>
          <cell r="I1422">
            <v>272800</v>
          </cell>
        </row>
        <row r="1423">
          <cell r="D1423" t="str">
            <v>Bahan</v>
          </cell>
          <cell r="J1423">
            <v>9665100</v>
          </cell>
        </row>
        <row r="1424">
          <cell r="A1424">
            <v>115</v>
          </cell>
          <cell r="I1424">
            <v>272800</v>
          </cell>
          <cell r="J1424">
            <v>9665100</v>
          </cell>
          <cell r="K1424">
            <v>9937900</v>
          </cell>
        </row>
        <row r="1426">
          <cell r="B1426">
            <v>3</v>
          </cell>
          <cell r="D1426" t="str">
            <v>1 M3 PAS. KONSTRUKSI KUDA - KUDA KAYU KRUING</v>
          </cell>
        </row>
        <row r="1427">
          <cell r="D1427" t="str">
            <v>TENAGA :</v>
          </cell>
        </row>
        <row r="1428">
          <cell r="D1428" t="str">
            <v>Tukang kayu</v>
          </cell>
          <cell r="F1428">
            <v>12</v>
          </cell>
          <cell r="G1428" t="str">
            <v>Oh</v>
          </cell>
          <cell r="H1428">
            <v>33000</v>
          </cell>
          <cell r="I1428">
            <v>396000</v>
          </cell>
        </row>
        <row r="1429">
          <cell r="D1429" t="str">
            <v xml:space="preserve">Kepala Tukang </v>
          </cell>
          <cell r="F1429">
            <v>1.2</v>
          </cell>
          <cell r="G1429" t="str">
            <v>Oh</v>
          </cell>
          <cell r="H1429">
            <v>35750</v>
          </cell>
          <cell r="I1429">
            <v>42900</v>
          </cell>
        </row>
        <row r="1430">
          <cell r="D1430" t="str">
            <v>Pekerja / Buruh tak terlatih</v>
          </cell>
          <cell r="F1430">
            <v>4</v>
          </cell>
          <cell r="G1430" t="str">
            <v>Oh</v>
          </cell>
          <cell r="H1430">
            <v>24750</v>
          </cell>
          <cell r="I1430">
            <v>99000</v>
          </cell>
        </row>
        <row r="1431">
          <cell r="D1431" t="str">
            <v>Mandor</v>
          </cell>
          <cell r="F1431">
            <v>0.2</v>
          </cell>
          <cell r="G1431" t="str">
            <v>Oh</v>
          </cell>
          <cell r="H1431">
            <v>38500</v>
          </cell>
          <cell r="I1431">
            <v>7700</v>
          </cell>
        </row>
        <row r="1432">
          <cell r="D1432" t="str">
            <v>BAHAN :</v>
          </cell>
        </row>
        <row r="1433">
          <cell r="D1433" t="str">
            <v xml:space="preserve"> Kayu Kruing Balok</v>
          </cell>
          <cell r="F1433">
            <v>1.1000000000000001</v>
          </cell>
          <cell r="G1433" t="str">
            <v>M3</v>
          </cell>
          <cell r="H1433">
            <v>5400000</v>
          </cell>
          <cell r="J1433">
            <v>5940000.0000000009</v>
          </cell>
        </row>
        <row r="1434">
          <cell r="D1434" t="str">
            <v>Besi Beugel/Baut</v>
          </cell>
          <cell r="F1434">
            <v>15.8</v>
          </cell>
          <cell r="G1434" t="str">
            <v>Kg</v>
          </cell>
          <cell r="H1434">
            <v>9500</v>
          </cell>
          <cell r="J1434">
            <v>150100</v>
          </cell>
        </row>
        <row r="1435">
          <cell r="A1435">
            <v>116</v>
          </cell>
          <cell r="I1435">
            <v>545600</v>
          </cell>
          <cell r="J1435">
            <v>6090100.0000000009</v>
          </cell>
          <cell r="K1435">
            <v>6635700</v>
          </cell>
        </row>
        <row r="1436">
          <cell r="D1436" t="str">
            <v>UNTUK PAS. GORDING  UPAH  DIAMBIL  1/2</v>
          </cell>
        </row>
        <row r="1437">
          <cell r="D1437" t="str">
            <v>Upah</v>
          </cell>
          <cell r="I1437">
            <v>272800</v>
          </cell>
        </row>
        <row r="1438">
          <cell r="D1438" t="str">
            <v>Bahan</v>
          </cell>
          <cell r="J1438">
            <v>6090100.0000000009</v>
          </cell>
        </row>
        <row r="1439">
          <cell r="A1439">
            <v>117</v>
          </cell>
          <cell r="I1439">
            <v>272800</v>
          </cell>
          <cell r="J1439">
            <v>6090100.0000000009</v>
          </cell>
          <cell r="K1439">
            <v>6362900</v>
          </cell>
        </row>
        <row r="1440">
          <cell r="B1440">
            <v>4</v>
          </cell>
          <cell r="D1440" t="str">
            <v>1 M3 PAS. KONSTRUKSI KUDA - KUDA KAYU MERANTI</v>
          </cell>
        </row>
        <row r="1441">
          <cell r="D1441" t="str">
            <v>TENAGA :</v>
          </cell>
        </row>
        <row r="1442">
          <cell r="D1442" t="str">
            <v>Tukang kayu</v>
          </cell>
          <cell r="F1442">
            <v>12</v>
          </cell>
          <cell r="G1442" t="str">
            <v>Oh</v>
          </cell>
          <cell r="H1442">
            <v>33000</v>
          </cell>
          <cell r="I1442">
            <v>396000</v>
          </cell>
        </row>
        <row r="1443">
          <cell r="D1443" t="str">
            <v xml:space="preserve">Kepala Tukang </v>
          </cell>
          <cell r="F1443">
            <v>1.2</v>
          </cell>
          <cell r="G1443" t="str">
            <v>Oh</v>
          </cell>
          <cell r="H1443">
            <v>35750</v>
          </cell>
          <cell r="I1443">
            <v>42900</v>
          </cell>
        </row>
        <row r="1444">
          <cell r="D1444" t="str">
            <v>Pekerja / Buruh tak terlatih</v>
          </cell>
          <cell r="F1444">
            <v>4</v>
          </cell>
          <cell r="G1444" t="str">
            <v>Oh</v>
          </cell>
          <cell r="H1444">
            <v>24750</v>
          </cell>
          <cell r="I1444">
            <v>99000</v>
          </cell>
        </row>
        <row r="1445">
          <cell r="D1445" t="str">
            <v>Mandor</v>
          </cell>
          <cell r="F1445">
            <v>0.2</v>
          </cell>
          <cell r="G1445" t="str">
            <v>Oh</v>
          </cell>
          <cell r="H1445">
            <v>38500</v>
          </cell>
          <cell r="I1445">
            <v>7700</v>
          </cell>
        </row>
        <row r="1446">
          <cell r="D1446" t="str">
            <v>BAHAN :</v>
          </cell>
        </row>
        <row r="1447">
          <cell r="D1447" t="str">
            <v xml:space="preserve"> Kayu Meranti Balok</v>
          </cell>
          <cell r="F1447">
            <v>1.1000000000000001</v>
          </cell>
          <cell r="G1447" t="str">
            <v>M3</v>
          </cell>
          <cell r="H1447">
            <v>5000000</v>
          </cell>
          <cell r="J1447">
            <v>5500000</v>
          </cell>
        </row>
        <row r="1448">
          <cell r="D1448" t="str">
            <v>Besi Beugel/Baut</v>
          </cell>
          <cell r="F1448">
            <v>15.8</v>
          </cell>
          <cell r="G1448" t="str">
            <v>Kg</v>
          </cell>
          <cell r="H1448">
            <v>9500</v>
          </cell>
          <cell r="J1448">
            <v>150100</v>
          </cell>
        </row>
        <row r="1449">
          <cell r="A1449">
            <v>118</v>
          </cell>
          <cell r="I1449">
            <v>545600</v>
          </cell>
          <cell r="J1449">
            <v>5650100</v>
          </cell>
          <cell r="K1449">
            <v>6195700</v>
          </cell>
        </row>
        <row r="1450">
          <cell r="D1450" t="str">
            <v>UNTUK PAS. GORDING  UPAH  DIAMBIL  1/2</v>
          </cell>
        </row>
        <row r="1451">
          <cell r="D1451" t="str">
            <v>Upah</v>
          </cell>
          <cell r="I1451">
            <v>272800</v>
          </cell>
        </row>
        <row r="1452">
          <cell r="D1452" t="str">
            <v>Bahan</v>
          </cell>
          <cell r="J1452">
            <v>5650100</v>
          </cell>
        </row>
        <row r="1453">
          <cell r="A1453">
            <v>119</v>
          </cell>
          <cell r="I1453">
            <v>272800</v>
          </cell>
          <cell r="J1453">
            <v>5650100</v>
          </cell>
          <cell r="K1453">
            <v>5922900</v>
          </cell>
        </row>
        <row r="1455">
          <cell r="B1455">
            <v>5</v>
          </cell>
          <cell r="D1455" t="str">
            <v>1 M3 PAS. KONSTRUKSI KUDA - KUDA KAYU TAHUN</v>
          </cell>
        </row>
        <row r="1456">
          <cell r="D1456" t="str">
            <v>TENAGA :</v>
          </cell>
        </row>
        <row r="1457">
          <cell r="D1457" t="str">
            <v>Tukang kayu</v>
          </cell>
          <cell r="F1457">
            <v>12</v>
          </cell>
          <cell r="G1457" t="str">
            <v>Oh</v>
          </cell>
          <cell r="H1457">
            <v>33000</v>
          </cell>
          <cell r="I1457">
            <v>396000</v>
          </cell>
        </row>
        <row r="1458">
          <cell r="D1458" t="str">
            <v xml:space="preserve">Kepala Tukang </v>
          </cell>
          <cell r="F1458">
            <v>1.2</v>
          </cell>
          <cell r="G1458" t="str">
            <v>Oh</v>
          </cell>
          <cell r="H1458">
            <v>35750</v>
          </cell>
          <cell r="I1458">
            <v>42900</v>
          </cell>
        </row>
        <row r="1459">
          <cell r="D1459" t="str">
            <v>Pekerja / Buruh tak terlatih</v>
          </cell>
          <cell r="F1459">
            <v>4</v>
          </cell>
          <cell r="G1459" t="str">
            <v>Oh</v>
          </cell>
          <cell r="H1459">
            <v>24750</v>
          </cell>
          <cell r="I1459">
            <v>99000</v>
          </cell>
        </row>
        <row r="1460">
          <cell r="D1460" t="str">
            <v>Mandor</v>
          </cell>
          <cell r="F1460">
            <v>0.2</v>
          </cell>
          <cell r="G1460" t="str">
            <v>Oh</v>
          </cell>
          <cell r="H1460">
            <v>38500</v>
          </cell>
          <cell r="I1460">
            <v>7700</v>
          </cell>
        </row>
        <row r="1461">
          <cell r="D1461" t="str">
            <v>BAHAN :</v>
          </cell>
        </row>
        <row r="1462">
          <cell r="D1462" t="str">
            <v>Balok Kayu Tahun ( Mauni/ Akasia )</v>
          </cell>
          <cell r="F1462">
            <v>1.1000000000000001</v>
          </cell>
          <cell r="G1462" t="str">
            <v>M3</v>
          </cell>
          <cell r="H1462">
            <v>2700000</v>
          </cell>
          <cell r="J1462">
            <v>2970000.0000000005</v>
          </cell>
        </row>
        <row r="1463">
          <cell r="D1463" t="str">
            <v>Besi Beugel/Baut</v>
          </cell>
          <cell r="F1463">
            <v>15.8</v>
          </cell>
          <cell r="G1463" t="str">
            <v>Kg</v>
          </cell>
          <cell r="H1463">
            <v>9500</v>
          </cell>
          <cell r="J1463">
            <v>150100</v>
          </cell>
        </row>
        <row r="1464">
          <cell r="A1464">
            <v>120</v>
          </cell>
          <cell r="I1464">
            <v>545600</v>
          </cell>
          <cell r="J1464">
            <v>3120100.0000000005</v>
          </cell>
          <cell r="K1464">
            <v>3665700</v>
          </cell>
        </row>
        <row r="1465">
          <cell r="D1465" t="str">
            <v>UNTUK PAS. GORDING  UPAH  DIAMBIL  1/2</v>
          </cell>
        </row>
        <row r="1466">
          <cell r="D1466" t="str">
            <v>Upah</v>
          </cell>
          <cell r="I1466">
            <v>272800</v>
          </cell>
        </row>
        <row r="1467">
          <cell r="D1467" t="str">
            <v>Bahan</v>
          </cell>
          <cell r="J1467">
            <v>3120100.0000000005</v>
          </cell>
        </row>
        <row r="1468">
          <cell r="A1468">
            <v>121</v>
          </cell>
          <cell r="I1468">
            <v>272800</v>
          </cell>
          <cell r="J1468">
            <v>3120100.0000000005</v>
          </cell>
          <cell r="K1468">
            <v>3392900</v>
          </cell>
        </row>
        <row r="1470">
          <cell r="B1470" t="str">
            <v>VIII.</v>
          </cell>
          <cell r="D1470" t="str">
            <v>PASANG  KASO  +  RENG  ATAP</v>
          </cell>
        </row>
        <row r="1472">
          <cell r="B1472">
            <v>1</v>
          </cell>
          <cell r="D1472" t="str">
            <v>1 M2 PAS. KASO  + RENG  KAYU ( JATI + JATI )  UNTUK GENTENG KODOK/PRES</v>
          </cell>
        </row>
        <row r="1473">
          <cell r="D1473" t="str">
            <v>TENAGA :</v>
          </cell>
        </row>
        <row r="1474">
          <cell r="D1474" t="str">
            <v>Tukang kayu</v>
          </cell>
          <cell r="F1474">
            <v>0.1</v>
          </cell>
          <cell r="G1474" t="str">
            <v>Oh</v>
          </cell>
          <cell r="H1474">
            <v>33000</v>
          </cell>
          <cell r="I1474">
            <v>3300</v>
          </cell>
        </row>
        <row r="1475">
          <cell r="D1475" t="str">
            <v xml:space="preserve">Kepala Tukang </v>
          </cell>
          <cell r="F1475">
            <v>0.01</v>
          </cell>
          <cell r="G1475" t="str">
            <v>Oh</v>
          </cell>
          <cell r="H1475">
            <v>35750</v>
          </cell>
          <cell r="I1475">
            <v>357.5</v>
          </cell>
        </row>
        <row r="1476">
          <cell r="D1476" t="str">
            <v>Pekerja / Buruh tak terlatih</v>
          </cell>
          <cell r="F1476">
            <v>0.1</v>
          </cell>
          <cell r="G1476" t="str">
            <v>Oh</v>
          </cell>
          <cell r="H1476">
            <v>24750</v>
          </cell>
          <cell r="I1476">
            <v>2475</v>
          </cell>
        </row>
        <row r="1477">
          <cell r="D1477" t="str">
            <v>Mandor</v>
          </cell>
          <cell r="F1477">
            <v>5.0000000000000001E-3</v>
          </cell>
          <cell r="G1477" t="str">
            <v>Oh</v>
          </cell>
          <cell r="H1477">
            <v>38500</v>
          </cell>
          <cell r="I1477">
            <v>192.5</v>
          </cell>
        </row>
        <row r="1478">
          <cell r="D1478" t="str">
            <v>BAHAN :</v>
          </cell>
        </row>
        <row r="1479">
          <cell r="D1479" t="str">
            <v xml:space="preserve"> Kayu Jati Balok Lokal, kualitas baik</v>
          </cell>
          <cell r="F1479">
            <v>1.2E-2</v>
          </cell>
          <cell r="G1479" t="str">
            <v>M3</v>
          </cell>
          <cell r="H1479">
            <v>14000000</v>
          </cell>
          <cell r="J1479">
            <v>168000</v>
          </cell>
        </row>
        <row r="1480">
          <cell r="D1480" t="str">
            <v>Paku  biasa</v>
          </cell>
          <cell r="F1480">
            <v>0.15</v>
          </cell>
          <cell r="G1480" t="str">
            <v>Kg</v>
          </cell>
          <cell r="H1480">
            <v>12000</v>
          </cell>
          <cell r="J1480">
            <v>1800</v>
          </cell>
        </row>
        <row r="1481">
          <cell r="A1481">
            <v>122</v>
          </cell>
          <cell r="I1481">
            <v>6325</v>
          </cell>
          <cell r="J1481">
            <v>169800</v>
          </cell>
          <cell r="K1481">
            <v>176125</v>
          </cell>
        </row>
        <row r="1483">
          <cell r="B1483">
            <v>2</v>
          </cell>
          <cell r="D1483" t="str">
            <v xml:space="preserve">1 M2 PAS. KASO  + RENG  KAYU ( BALAU  + BALAU )  </v>
          </cell>
        </row>
        <row r="1484">
          <cell r="D1484" t="str">
            <v>TENAGA :</v>
          </cell>
        </row>
        <row r="1485">
          <cell r="D1485" t="str">
            <v>Tukang kayu</v>
          </cell>
          <cell r="F1485">
            <v>0.1</v>
          </cell>
          <cell r="G1485" t="str">
            <v>Oh</v>
          </cell>
          <cell r="H1485">
            <v>33000</v>
          </cell>
          <cell r="I1485">
            <v>3300</v>
          </cell>
        </row>
        <row r="1486">
          <cell r="D1486" t="str">
            <v xml:space="preserve">Kepala Tukang </v>
          </cell>
          <cell r="F1486">
            <v>0.01</v>
          </cell>
          <cell r="G1486" t="str">
            <v>Oh</v>
          </cell>
          <cell r="H1486">
            <v>35750</v>
          </cell>
          <cell r="I1486">
            <v>357.5</v>
          </cell>
        </row>
        <row r="1487">
          <cell r="D1487" t="str">
            <v>Pekerja / Buruh tak terlatih</v>
          </cell>
          <cell r="F1487">
            <v>0.1</v>
          </cell>
          <cell r="G1487" t="str">
            <v>Oh</v>
          </cell>
          <cell r="H1487">
            <v>24750</v>
          </cell>
          <cell r="I1487">
            <v>2475</v>
          </cell>
        </row>
        <row r="1488">
          <cell r="D1488" t="str">
            <v>Mandor</v>
          </cell>
          <cell r="F1488">
            <v>5.0000000000000001E-3</v>
          </cell>
          <cell r="G1488" t="str">
            <v>Oh</v>
          </cell>
          <cell r="H1488">
            <v>38500</v>
          </cell>
          <cell r="I1488">
            <v>192.5</v>
          </cell>
        </row>
        <row r="1490">
          <cell r="D1490" t="str">
            <v>BAHAN :</v>
          </cell>
        </row>
        <row r="1491">
          <cell r="D1491" t="str">
            <v xml:space="preserve"> Kayu Balau Balok</v>
          </cell>
          <cell r="F1491">
            <v>1.2E-2</v>
          </cell>
          <cell r="G1491" t="str">
            <v>M3</v>
          </cell>
          <cell r="H1491">
            <v>8650000</v>
          </cell>
          <cell r="J1491">
            <v>103800</v>
          </cell>
        </row>
        <row r="1492">
          <cell r="D1492" t="str">
            <v>Paku  biasa</v>
          </cell>
          <cell r="F1492">
            <v>0.15</v>
          </cell>
          <cell r="G1492" t="str">
            <v>Kg</v>
          </cell>
          <cell r="H1492">
            <v>12000</v>
          </cell>
          <cell r="J1492">
            <v>1800</v>
          </cell>
        </row>
        <row r="1493">
          <cell r="A1493">
            <v>123</v>
          </cell>
          <cell r="I1493">
            <v>6325</v>
          </cell>
          <cell r="J1493">
            <v>105600</v>
          </cell>
          <cell r="K1493">
            <v>111925</v>
          </cell>
        </row>
        <row r="1494">
          <cell r="B1494">
            <v>3</v>
          </cell>
          <cell r="D1494" t="str">
            <v xml:space="preserve">1 M2 PAS. KASO  + RENG  KAYU ( BALAU + JATI ), UNTUK GENTENG KODOK/PRES  </v>
          </cell>
        </row>
        <row r="1495">
          <cell r="D1495" t="str">
            <v>TENAGA :</v>
          </cell>
        </row>
        <row r="1496">
          <cell r="D1496" t="str">
            <v>Tukang kayu</v>
          </cell>
          <cell r="F1496">
            <v>0.1</v>
          </cell>
          <cell r="G1496" t="str">
            <v>Oh</v>
          </cell>
          <cell r="H1496">
            <v>33000</v>
          </cell>
          <cell r="I1496">
            <v>3300</v>
          </cell>
        </row>
        <row r="1497">
          <cell r="D1497" t="str">
            <v xml:space="preserve">Kepala Tukang </v>
          </cell>
          <cell r="F1497">
            <v>0.01</v>
          </cell>
          <cell r="G1497" t="str">
            <v>Oh</v>
          </cell>
          <cell r="H1497">
            <v>35750</v>
          </cell>
          <cell r="I1497">
            <v>357.5</v>
          </cell>
        </row>
        <row r="1498">
          <cell r="D1498" t="str">
            <v>Pekerja / Buruh tak terlatih</v>
          </cell>
          <cell r="F1498">
            <v>0.1</v>
          </cell>
          <cell r="G1498" t="str">
            <v>Oh</v>
          </cell>
          <cell r="H1498">
            <v>24750</v>
          </cell>
          <cell r="I1498">
            <v>2475</v>
          </cell>
        </row>
        <row r="1499">
          <cell r="D1499" t="str">
            <v>Mandor</v>
          </cell>
          <cell r="F1499">
            <v>5.0000000000000001E-3</v>
          </cell>
          <cell r="G1499" t="str">
            <v>Oh</v>
          </cell>
          <cell r="H1499">
            <v>38500</v>
          </cell>
          <cell r="I1499">
            <v>192.5</v>
          </cell>
        </row>
        <row r="1501">
          <cell r="D1501" t="str">
            <v>BAHAN :</v>
          </cell>
        </row>
        <row r="1502">
          <cell r="D1502" t="str">
            <v xml:space="preserve"> Kayu Balau Balok</v>
          </cell>
          <cell r="F1502">
            <v>7.0000000000000001E-3</v>
          </cell>
          <cell r="G1502" t="str">
            <v>M3</v>
          </cell>
          <cell r="H1502">
            <v>8650000</v>
          </cell>
          <cell r="J1502">
            <v>60550</v>
          </cell>
        </row>
        <row r="1503">
          <cell r="D1503" t="str">
            <v xml:space="preserve"> Kayu Jati Balok Lokal, kualitas baik</v>
          </cell>
          <cell r="F1503">
            <v>5.0000000000000001E-3</v>
          </cell>
          <cell r="G1503" t="str">
            <v>M3</v>
          </cell>
          <cell r="H1503">
            <v>14000000</v>
          </cell>
          <cell r="J1503">
            <v>70000</v>
          </cell>
        </row>
        <row r="1504">
          <cell r="D1504" t="str">
            <v>Paku  biasa</v>
          </cell>
          <cell r="F1504">
            <v>0.15</v>
          </cell>
          <cell r="G1504" t="str">
            <v>Kg</v>
          </cell>
          <cell r="H1504">
            <v>12000</v>
          </cell>
          <cell r="J1504">
            <v>1800</v>
          </cell>
        </row>
        <row r="1505">
          <cell r="A1505">
            <v>124</v>
          </cell>
          <cell r="I1505">
            <v>6325</v>
          </cell>
          <cell r="J1505">
            <v>132350</v>
          </cell>
          <cell r="K1505">
            <v>138675</v>
          </cell>
        </row>
        <row r="1506">
          <cell r="B1506">
            <v>4</v>
          </cell>
          <cell r="D1506" t="str">
            <v xml:space="preserve">1 M2 PAS. KASO  + RENG  KAYU ( KUING + JATI )  </v>
          </cell>
        </row>
        <row r="1507">
          <cell r="D1507" t="str">
            <v>TENAGA :</v>
          </cell>
        </row>
        <row r="1508">
          <cell r="D1508" t="str">
            <v>Tukang kayu</v>
          </cell>
          <cell r="F1508">
            <v>0.1</v>
          </cell>
          <cell r="G1508" t="str">
            <v>Oh</v>
          </cell>
          <cell r="H1508">
            <v>33000</v>
          </cell>
          <cell r="I1508">
            <v>3300</v>
          </cell>
        </row>
        <row r="1509">
          <cell r="D1509" t="str">
            <v xml:space="preserve">Kepala Tukang </v>
          </cell>
          <cell r="F1509">
            <v>0.01</v>
          </cell>
          <cell r="G1509" t="str">
            <v>Oh</v>
          </cell>
          <cell r="H1509">
            <v>35750</v>
          </cell>
          <cell r="I1509">
            <v>357.5</v>
          </cell>
        </row>
        <row r="1510">
          <cell r="D1510" t="str">
            <v>Pekerja / Buruh tak terlatih</v>
          </cell>
          <cell r="F1510">
            <v>0.1</v>
          </cell>
          <cell r="G1510" t="str">
            <v>Oh</v>
          </cell>
          <cell r="H1510">
            <v>24750</v>
          </cell>
          <cell r="I1510">
            <v>2475</v>
          </cell>
        </row>
        <row r="1511">
          <cell r="D1511" t="str">
            <v>Mandor</v>
          </cell>
          <cell r="F1511">
            <v>5.0000000000000001E-3</v>
          </cell>
          <cell r="G1511" t="str">
            <v>Oh</v>
          </cell>
          <cell r="H1511">
            <v>38500</v>
          </cell>
          <cell r="I1511">
            <v>192.5</v>
          </cell>
        </row>
        <row r="1513">
          <cell r="D1513" t="str">
            <v>BAHAN :</v>
          </cell>
        </row>
        <row r="1514">
          <cell r="D1514" t="str">
            <v xml:space="preserve"> Kayu Kruing Balok</v>
          </cell>
          <cell r="F1514">
            <v>7.0000000000000001E-3</v>
          </cell>
          <cell r="G1514" t="str">
            <v>M3</v>
          </cell>
          <cell r="H1514">
            <v>5400000</v>
          </cell>
          <cell r="J1514">
            <v>37800</v>
          </cell>
        </row>
        <row r="1515">
          <cell r="D1515" t="str">
            <v xml:space="preserve"> Kayu Jati Balok Lokal, kualitas baik</v>
          </cell>
          <cell r="F1515">
            <v>5.0000000000000001E-3</v>
          </cell>
          <cell r="G1515" t="str">
            <v>M3</v>
          </cell>
          <cell r="H1515">
            <v>14000000</v>
          </cell>
          <cell r="J1515">
            <v>70000</v>
          </cell>
        </row>
        <row r="1516">
          <cell r="D1516" t="str">
            <v>Paku  biasa</v>
          </cell>
          <cell r="F1516">
            <v>0.15</v>
          </cell>
          <cell r="G1516" t="str">
            <v>Kg</v>
          </cell>
          <cell r="H1516">
            <v>12000</v>
          </cell>
          <cell r="J1516">
            <v>1800</v>
          </cell>
        </row>
        <row r="1517">
          <cell r="A1517">
            <v>125</v>
          </cell>
          <cell r="I1517">
            <v>6325</v>
          </cell>
          <cell r="J1517">
            <v>109600</v>
          </cell>
          <cell r="K1517">
            <v>115925</v>
          </cell>
        </row>
        <row r="1518">
          <cell r="B1518">
            <v>5</v>
          </cell>
          <cell r="D1518" t="str">
            <v xml:space="preserve">1 M2 PAS. KASO  + RENG  KAYU ( KRUING + BALAU )  </v>
          </cell>
        </row>
        <row r="1519">
          <cell r="D1519" t="str">
            <v>TENAGA :</v>
          </cell>
        </row>
        <row r="1520">
          <cell r="D1520" t="str">
            <v>Tukang kayu</v>
          </cell>
          <cell r="F1520">
            <v>0.1</v>
          </cell>
          <cell r="G1520" t="str">
            <v>Oh</v>
          </cell>
          <cell r="H1520">
            <v>33000</v>
          </cell>
          <cell r="I1520">
            <v>3300</v>
          </cell>
        </row>
        <row r="1521">
          <cell r="D1521" t="str">
            <v xml:space="preserve">Kepala Tukang </v>
          </cell>
          <cell r="F1521">
            <v>0.01</v>
          </cell>
          <cell r="G1521" t="str">
            <v>Oh</v>
          </cell>
          <cell r="H1521">
            <v>35750</v>
          </cell>
          <cell r="I1521">
            <v>357.5</v>
          </cell>
        </row>
        <row r="1522">
          <cell r="D1522" t="str">
            <v>Pekerja / Buruh tak terlatih</v>
          </cell>
          <cell r="F1522">
            <v>0.1</v>
          </cell>
          <cell r="G1522" t="str">
            <v>Oh</v>
          </cell>
          <cell r="H1522">
            <v>24750</v>
          </cell>
          <cell r="I1522">
            <v>2475</v>
          </cell>
        </row>
        <row r="1523">
          <cell r="D1523" t="str">
            <v>Mandor</v>
          </cell>
          <cell r="F1523">
            <v>5.0000000000000001E-3</v>
          </cell>
          <cell r="G1523" t="str">
            <v>Oh</v>
          </cell>
          <cell r="H1523">
            <v>38500</v>
          </cell>
          <cell r="I1523">
            <v>192.5</v>
          </cell>
        </row>
        <row r="1525">
          <cell r="D1525" t="str">
            <v>BAHAN :</v>
          </cell>
        </row>
        <row r="1526">
          <cell r="D1526" t="str">
            <v xml:space="preserve"> Kayu Kruing Balok</v>
          </cell>
          <cell r="F1526">
            <v>7.0000000000000001E-3</v>
          </cell>
          <cell r="G1526" t="str">
            <v>M3</v>
          </cell>
          <cell r="H1526">
            <v>5400000</v>
          </cell>
          <cell r="J1526">
            <v>37800</v>
          </cell>
        </row>
        <row r="1527">
          <cell r="D1527" t="str">
            <v xml:space="preserve"> Kayu Balau Balok</v>
          </cell>
          <cell r="F1527">
            <v>5.0000000000000001E-3</v>
          </cell>
          <cell r="G1527" t="str">
            <v>M3</v>
          </cell>
          <cell r="H1527">
            <v>8650000</v>
          </cell>
          <cell r="J1527">
            <v>43250</v>
          </cell>
        </row>
        <row r="1528">
          <cell r="D1528" t="str">
            <v>Paku  biasa</v>
          </cell>
          <cell r="F1528">
            <v>0.15</v>
          </cell>
          <cell r="G1528" t="str">
            <v>Kg</v>
          </cell>
          <cell r="H1528">
            <v>12000</v>
          </cell>
          <cell r="J1528">
            <v>1800</v>
          </cell>
        </row>
        <row r="1529">
          <cell r="A1529">
            <v>126</v>
          </cell>
          <cell r="I1529">
            <v>6325</v>
          </cell>
          <cell r="J1529">
            <v>82850</v>
          </cell>
          <cell r="K1529">
            <v>89175</v>
          </cell>
        </row>
        <row r="1531">
          <cell r="B1531">
            <v>6</v>
          </cell>
          <cell r="D1531" t="str">
            <v xml:space="preserve">1 M2 PAS. KASO  + RENG  KAYU ( MERANTI + JATI )  </v>
          </cell>
        </row>
        <row r="1532">
          <cell r="D1532" t="str">
            <v>TENAGA :</v>
          </cell>
        </row>
        <row r="1533">
          <cell r="D1533" t="str">
            <v>Tukang kayu</v>
          </cell>
          <cell r="F1533">
            <v>0.1</v>
          </cell>
          <cell r="G1533" t="str">
            <v>Oh</v>
          </cell>
          <cell r="H1533">
            <v>33000</v>
          </cell>
          <cell r="I1533">
            <v>3300</v>
          </cell>
        </row>
        <row r="1534">
          <cell r="D1534" t="str">
            <v xml:space="preserve">Kepala Tukang </v>
          </cell>
          <cell r="F1534">
            <v>0.01</v>
          </cell>
          <cell r="G1534" t="str">
            <v>Oh</v>
          </cell>
          <cell r="H1534">
            <v>35750</v>
          </cell>
          <cell r="I1534">
            <v>357.5</v>
          </cell>
        </row>
        <row r="1535">
          <cell r="D1535" t="str">
            <v>Pekerja / Buruh tak terlatih</v>
          </cell>
          <cell r="F1535">
            <v>0.1</v>
          </cell>
          <cell r="G1535" t="str">
            <v>Oh</v>
          </cell>
          <cell r="H1535">
            <v>24750</v>
          </cell>
          <cell r="I1535">
            <v>2475</v>
          </cell>
        </row>
        <row r="1536">
          <cell r="D1536" t="str">
            <v>Mandor</v>
          </cell>
          <cell r="F1536">
            <v>5.0000000000000001E-3</v>
          </cell>
          <cell r="G1536" t="str">
            <v>Oh</v>
          </cell>
          <cell r="H1536">
            <v>38500</v>
          </cell>
          <cell r="I1536">
            <v>192.5</v>
          </cell>
        </row>
        <row r="1538">
          <cell r="D1538" t="str">
            <v>BAHAN :</v>
          </cell>
        </row>
        <row r="1539">
          <cell r="D1539" t="str">
            <v xml:space="preserve"> Kayu Meranti Balok</v>
          </cell>
          <cell r="F1539">
            <v>7.0000000000000001E-3</v>
          </cell>
          <cell r="G1539" t="str">
            <v>M3</v>
          </cell>
          <cell r="H1539">
            <v>5000000</v>
          </cell>
          <cell r="J1539">
            <v>35000</v>
          </cell>
        </row>
        <row r="1540">
          <cell r="D1540" t="str">
            <v xml:space="preserve"> Kayu Jati Balok Lokal, kualitas baik</v>
          </cell>
          <cell r="F1540">
            <v>5.0000000000000001E-3</v>
          </cell>
          <cell r="G1540" t="str">
            <v>M3</v>
          </cell>
          <cell r="H1540">
            <v>14000000</v>
          </cell>
          <cell r="J1540">
            <v>70000</v>
          </cell>
        </row>
        <row r="1541">
          <cell r="D1541" t="str">
            <v>Paku  biasa</v>
          </cell>
          <cell r="F1541">
            <v>0.15</v>
          </cell>
          <cell r="G1541" t="str">
            <v>Kg</v>
          </cell>
          <cell r="H1541">
            <v>12000</v>
          </cell>
          <cell r="J1541">
            <v>1800</v>
          </cell>
        </row>
        <row r="1542">
          <cell r="A1542">
            <v>127</v>
          </cell>
          <cell r="I1542">
            <v>6325</v>
          </cell>
          <cell r="J1542">
            <v>106800</v>
          </cell>
          <cell r="K1542">
            <v>113125</v>
          </cell>
        </row>
        <row r="1543">
          <cell r="B1543">
            <v>7</v>
          </cell>
          <cell r="D1543" t="str">
            <v xml:space="preserve">1 M2 PAS. KASO  + RENG  KAYU ( TAHUN + JATI )  </v>
          </cell>
        </row>
        <row r="1544">
          <cell r="D1544" t="str">
            <v>TENAGA :</v>
          </cell>
        </row>
        <row r="1545">
          <cell r="D1545" t="str">
            <v>Tukang kayu</v>
          </cell>
          <cell r="F1545">
            <v>0.1</v>
          </cell>
          <cell r="G1545" t="str">
            <v>Oh</v>
          </cell>
          <cell r="H1545">
            <v>33000</v>
          </cell>
          <cell r="I1545">
            <v>3300</v>
          </cell>
        </row>
        <row r="1546">
          <cell r="D1546" t="str">
            <v xml:space="preserve">Kepala Tukang </v>
          </cell>
          <cell r="F1546">
            <v>0.01</v>
          </cell>
          <cell r="G1546" t="str">
            <v>Oh</v>
          </cell>
          <cell r="H1546">
            <v>35750</v>
          </cell>
          <cell r="I1546">
            <v>357.5</v>
          </cell>
        </row>
        <row r="1547">
          <cell r="D1547" t="str">
            <v>Pekerja / Buruh tak terlatih</v>
          </cell>
          <cell r="F1547">
            <v>0.1</v>
          </cell>
          <cell r="G1547" t="str">
            <v>Oh</v>
          </cell>
          <cell r="H1547">
            <v>24750</v>
          </cell>
          <cell r="I1547">
            <v>2475</v>
          </cell>
        </row>
        <row r="1548">
          <cell r="D1548" t="str">
            <v>Mandor</v>
          </cell>
          <cell r="F1548">
            <v>5.0000000000000001E-3</v>
          </cell>
          <cell r="G1548" t="str">
            <v>Oh</v>
          </cell>
          <cell r="H1548">
            <v>38500</v>
          </cell>
          <cell r="I1548">
            <v>192.5</v>
          </cell>
        </row>
        <row r="1550">
          <cell r="D1550" t="str">
            <v>BAHAN :</v>
          </cell>
        </row>
        <row r="1551">
          <cell r="D1551" t="str">
            <v>Balok Kayu Tahun ( Mauni/ Akasia )</v>
          </cell>
          <cell r="F1551">
            <v>7.0000000000000001E-3</v>
          </cell>
          <cell r="G1551" t="str">
            <v>M3</v>
          </cell>
          <cell r="H1551">
            <v>2700000</v>
          </cell>
          <cell r="J1551">
            <v>18900</v>
          </cell>
        </row>
        <row r="1552">
          <cell r="D1552" t="str">
            <v xml:space="preserve"> Kayu Jati Balok Lokal, kualitas baik</v>
          </cell>
          <cell r="F1552">
            <v>5.0000000000000001E-3</v>
          </cell>
          <cell r="G1552" t="str">
            <v>M3</v>
          </cell>
          <cell r="H1552">
            <v>14000000</v>
          </cell>
          <cell r="J1552">
            <v>70000</v>
          </cell>
        </row>
        <row r="1553">
          <cell r="D1553" t="str">
            <v>Paku  biasa</v>
          </cell>
          <cell r="F1553">
            <v>0.15</v>
          </cell>
          <cell r="G1553" t="str">
            <v>Kg</v>
          </cell>
          <cell r="H1553">
            <v>12000</v>
          </cell>
          <cell r="J1553">
            <v>1800</v>
          </cell>
        </row>
        <row r="1554">
          <cell r="A1554">
            <v>128</v>
          </cell>
          <cell r="I1554">
            <v>6325</v>
          </cell>
          <cell r="J1554">
            <v>90700</v>
          </cell>
          <cell r="K1554">
            <v>97025</v>
          </cell>
        </row>
        <row r="1556">
          <cell r="B1556">
            <v>8</v>
          </cell>
          <cell r="D1556" t="str">
            <v xml:space="preserve">1 M2 PAS. KASO  + RENG ATAP SIRAP KAYU ( JATI + JATI )  </v>
          </cell>
        </row>
        <row r="1557">
          <cell r="D1557" t="str">
            <v>TENAGA :</v>
          </cell>
        </row>
        <row r="1558">
          <cell r="D1558" t="str">
            <v>Tukang kayu</v>
          </cell>
          <cell r="F1558">
            <v>0.12</v>
          </cell>
          <cell r="G1558" t="str">
            <v>Oh</v>
          </cell>
          <cell r="H1558">
            <v>33000</v>
          </cell>
          <cell r="I1558">
            <v>3960</v>
          </cell>
        </row>
        <row r="1559">
          <cell r="D1559" t="str">
            <v xml:space="preserve">Kepala Tukang </v>
          </cell>
          <cell r="F1559">
            <v>1.2E-2</v>
          </cell>
          <cell r="G1559" t="str">
            <v>Oh</v>
          </cell>
          <cell r="H1559">
            <v>35750</v>
          </cell>
          <cell r="I1559">
            <v>429</v>
          </cell>
        </row>
        <row r="1560">
          <cell r="D1560" t="str">
            <v>Pekerja / Buruh tak terlatih</v>
          </cell>
          <cell r="F1560">
            <v>0.12</v>
          </cell>
          <cell r="G1560" t="str">
            <v>Oh</v>
          </cell>
          <cell r="H1560">
            <v>24750</v>
          </cell>
          <cell r="I1560">
            <v>2970</v>
          </cell>
        </row>
        <row r="1561">
          <cell r="D1561" t="str">
            <v>Mandor</v>
          </cell>
          <cell r="F1561">
            <v>6.0000000000000001E-3</v>
          </cell>
          <cell r="G1561" t="str">
            <v>Oh</v>
          </cell>
          <cell r="H1561">
            <v>38500</v>
          </cell>
          <cell r="I1561">
            <v>231</v>
          </cell>
        </row>
        <row r="1563">
          <cell r="D1563" t="str">
            <v>BAHAN :</v>
          </cell>
        </row>
        <row r="1564">
          <cell r="D1564" t="str">
            <v xml:space="preserve"> Kayu Jati Balok Lokal, kualitas baik</v>
          </cell>
          <cell r="F1564">
            <v>0.09</v>
          </cell>
          <cell r="G1564" t="str">
            <v>M3</v>
          </cell>
          <cell r="H1564">
            <v>14000000</v>
          </cell>
          <cell r="J1564">
            <v>1260000</v>
          </cell>
        </row>
        <row r="1565">
          <cell r="D1565" t="str">
            <v xml:space="preserve"> Kayu Jati Balok Lokal, kualitas baik</v>
          </cell>
          <cell r="F1565">
            <v>7.4999999999999997E-2</v>
          </cell>
          <cell r="G1565" t="str">
            <v>M3</v>
          </cell>
          <cell r="H1565">
            <v>14000000</v>
          </cell>
          <cell r="J1565">
            <v>1050000</v>
          </cell>
        </row>
        <row r="1566">
          <cell r="D1566" t="str">
            <v>Paku  biasa</v>
          </cell>
          <cell r="F1566">
            <v>0.2</v>
          </cell>
          <cell r="G1566" t="str">
            <v>Kg</v>
          </cell>
          <cell r="H1566">
            <v>12000</v>
          </cell>
          <cell r="J1566">
            <v>2400</v>
          </cell>
        </row>
        <row r="1567">
          <cell r="A1567">
            <v>129</v>
          </cell>
          <cell r="I1567">
            <v>7590</v>
          </cell>
          <cell r="J1567">
            <v>2312400</v>
          </cell>
          <cell r="K1567">
            <v>2319990</v>
          </cell>
        </row>
        <row r="1569">
          <cell r="B1569">
            <v>9</v>
          </cell>
          <cell r="D1569" t="str">
            <v xml:space="preserve">1 M2 PAS. KASO  + RENG ATAP SIRAP KAYU ( BALAU + JATI )  </v>
          </cell>
        </row>
        <row r="1570">
          <cell r="D1570" t="str">
            <v>TENAGA :</v>
          </cell>
        </row>
        <row r="1571">
          <cell r="D1571" t="str">
            <v>Tukang kayu</v>
          </cell>
          <cell r="F1571">
            <v>0.12</v>
          </cell>
          <cell r="G1571" t="str">
            <v>Oh</v>
          </cell>
          <cell r="H1571">
            <v>33000</v>
          </cell>
          <cell r="I1571">
            <v>3960</v>
          </cell>
        </row>
        <row r="1572">
          <cell r="D1572" t="str">
            <v xml:space="preserve">Kepala Tukang </v>
          </cell>
          <cell r="F1572">
            <v>1.2E-2</v>
          </cell>
          <cell r="G1572" t="str">
            <v>Oh</v>
          </cell>
          <cell r="H1572">
            <v>35750</v>
          </cell>
          <cell r="I1572">
            <v>429</v>
          </cell>
        </row>
        <row r="1573">
          <cell r="D1573" t="str">
            <v>Pekerja / Buruh tak terlatih</v>
          </cell>
          <cell r="F1573">
            <v>0.12</v>
          </cell>
          <cell r="G1573" t="str">
            <v>Oh</v>
          </cell>
          <cell r="H1573">
            <v>24750</v>
          </cell>
          <cell r="I1573">
            <v>2970</v>
          </cell>
        </row>
        <row r="1574">
          <cell r="D1574" t="str">
            <v>Mandor</v>
          </cell>
          <cell r="F1574">
            <v>6.0000000000000001E-3</v>
          </cell>
          <cell r="G1574" t="str">
            <v>Oh</v>
          </cell>
          <cell r="H1574">
            <v>38500</v>
          </cell>
          <cell r="I1574">
            <v>231</v>
          </cell>
        </row>
        <row r="1576">
          <cell r="D1576" t="str">
            <v>BAHAN :</v>
          </cell>
        </row>
        <row r="1577">
          <cell r="D1577" t="str">
            <v xml:space="preserve"> Kayu Balau Balok</v>
          </cell>
          <cell r="F1577">
            <v>0.09</v>
          </cell>
          <cell r="G1577" t="str">
            <v>M3</v>
          </cell>
          <cell r="H1577">
            <v>8650000</v>
          </cell>
          <cell r="J1577">
            <v>778500</v>
          </cell>
        </row>
        <row r="1578">
          <cell r="D1578" t="str">
            <v xml:space="preserve"> Kayu Jati Balok Lokal, kualitas baik</v>
          </cell>
          <cell r="F1578">
            <v>7.4999999999999997E-2</v>
          </cell>
          <cell r="G1578" t="str">
            <v>M3</v>
          </cell>
          <cell r="H1578">
            <v>14000000</v>
          </cell>
          <cell r="J1578">
            <v>1050000</v>
          </cell>
        </row>
        <row r="1579">
          <cell r="D1579" t="str">
            <v>Paku  biasa</v>
          </cell>
          <cell r="F1579">
            <v>0.2</v>
          </cell>
          <cell r="G1579" t="str">
            <v>Kg</v>
          </cell>
          <cell r="H1579">
            <v>12000</v>
          </cell>
          <cell r="J1579">
            <v>2400</v>
          </cell>
        </row>
        <row r="1580">
          <cell r="A1580">
            <v>130</v>
          </cell>
          <cell r="I1580">
            <v>7590</v>
          </cell>
          <cell r="J1580">
            <v>1830900</v>
          </cell>
          <cell r="K1580">
            <v>1838490</v>
          </cell>
        </row>
        <row r="1581">
          <cell r="B1581">
            <v>10</v>
          </cell>
          <cell r="D1581" t="str">
            <v xml:space="preserve">1 M2 PAS. KASO  + RENG ATAP SIRAP KAYU ( KAMPER + JATI )  </v>
          </cell>
        </row>
        <row r="1582">
          <cell r="D1582" t="str">
            <v>TENAGA :</v>
          </cell>
        </row>
        <row r="1583">
          <cell r="D1583" t="str">
            <v>Tukang kayu</v>
          </cell>
          <cell r="F1583">
            <v>0.12</v>
          </cell>
          <cell r="G1583" t="str">
            <v>Oh</v>
          </cell>
          <cell r="H1583">
            <v>33000</v>
          </cell>
          <cell r="I1583">
            <v>3960</v>
          </cell>
        </row>
        <row r="1584">
          <cell r="D1584" t="str">
            <v xml:space="preserve">Kepala Tukang </v>
          </cell>
          <cell r="F1584">
            <v>1.2E-2</v>
          </cell>
          <cell r="G1584" t="str">
            <v>Oh</v>
          </cell>
          <cell r="H1584">
            <v>35750</v>
          </cell>
          <cell r="I1584">
            <v>429</v>
          </cell>
        </row>
        <row r="1585">
          <cell r="D1585" t="str">
            <v>Pekerja / Buruh tak terlatih</v>
          </cell>
          <cell r="F1585">
            <v>0.12</v>
          </cell>
          <cell r="G1585" t="str">
            <v>Oh</v>
          </cell>
          <cell r="H1585">
            <v>24750</v>
          </cell>
          <cell r="I1585">
            <v>2970</v>
          </cell>
        </row>
        <row r="1586">
          <cell r="D1586" t="str">
            <v>Mandor</v>
          </cell>
          <cell r="F1586">
            <v>6.0000000000000001E-3</v>
          </cell>
          <cell r="G1586" t="str">
            <v>Oh</v>
          </cell>
          <cell r="H1586">
            <v>38500</v>
          </cell>
          <cell r="I1586">
            <v>231</v>
          </cell>
        </row>
        <row r="1588">
          <cell r="D1588" t="str">
            <v>BAHAN :</v>
          </cell>
        </row>
        <row r="1589">
          <cell r="D1589" t="str">
            <v xml:space="preserve"> Kayu Kamper Balok</v>
          </cell>
          <cell r="F1589">
            <v>0.09</v>
          </cell>
          <cell r="G1589" t="str">
            <v>M3</v>
          </cell>
          <cell r="H1589">
            <v>9650000</v>
          </cell>
          <cell r="J1589">
            <v>868500</v>
          </cell>
        </row>
        <row r="1590">
          <cell r="D1590" t="str">
            <v xml:space="preserve"> Kayu Jati Balok Lokal, kualitas baik</v>
          </cell>
          <cell r="F1590">
            <v>7.4999999999999997E-2</v>
          </cell>
          <cell r="G1590" t="str">
            <v>M3</v>
          </cell>
          <cell r="H1590">
            <v>14000000</v>
          </cell>
          <cell r="J1590">
            <v>1050000</v>
          </cell>
        </row>
        <row r="1591">
          <cell r="D1591" t="str">
            <v>Paku  biasa</v>
          </cell>
          <cell r="F1591">
            <v>0.2</v>
          </cell>
          <cell r="G1591" t="str">
            <v>Kg</v>
          </cell>
          <cell r="H1591">
            <v>12000</v>
          </cell>
          <cell r="J1591">
            <v>2400</v>
          </cell>
        </row>
        <row r="1592">
          <cell r="A1592">
            <v>131</v>
          </cell>
          <cell r="I1592">
            <v>7590</v>
          </cell>
          <cell r="J1592">
            <v>1920900</v>
          </cell>
          <cell r="K1592">
            <v>1928490</v>
          </cell>
        </row>
        <row r="1594">
          <cell r="B1594">
            <v>11</v>
          </cell>
          <cell r="D1594" t="str">
            <v xml:space="preserve">1 M2 PAS. KASO  + RENG ATAP SIRAP KAYU ( KRUING + JATI )  </v>
          </cell>
        </row>
        <row r="1595">
          <cell r="D1595" t="str">
            <v>TENAGA :</v>
          </cell>
        </row>
        <row r="1596">
          <cell r="D1596" t="str">
            <v>Tukang kayu</v>
          </cell>
          <cell r="F1596">
            <v>0.12</v>
          </cell>
          <cell r="G1596" t="str">
            <v>Oh</v>
          </cell>
          <cell r="H1596">
            <v>33000</v>
          </cell>
          <cell r="I1596">
            <v>3960</v>
          </cell>
        </row>
        <row r="1597">
          <cell r="D1597" t="str">
            <v xml:space="preserve">Kepala Tukang </v>
          </cell>
          <cell r="F1597">
            <v>1.2E-2</v>
          </cell>
          <cell r="G1597" t="str">
            <v>Oh</v>
          </cell>
          <cell r="H1597">
            <v>35750</v>
          </cell>
          <cell r="I1597">
            <v>429</v>
          </cell>
        </row>
        <row r="1598">
          <cell r="D1598" t="str">
            <v>Pekerja / Buruh tak terlatih</v>
          </cell>
          <cell r="F1598">
            <v>0.12</v>
          </cell>
          <cell r="G1598" t="str">
            <v>Oh</v>
          </cell>
          <cell r="H1598">
            <v>24750</v>
          </cell>
          <cell r="I1598">
            <v>2970</v>
          </cell>
        </row>
        <row r="1599">
          <cell r="D1599" t="str">
            <v>Mandor</v>
          </cell>
          <cell r="F1599">
            <v>6.0000000000000001E-3</v>
          </cell>
          <cell r="G1599" t="str">
            <v>Oh</v>
          </cell>
          <cell r="H1599">
            <v>38500</v>
          </cell>
          <cell r="I1599">
            <v>231</v>
          </cell>
        </row>
        <row r="1601">
          <cell r="D1601" t="str">
            <v>BAHAN :</v>
          </cell>
        </row>
        <row r="1602">
          <cell r="D1602" t="str">
            <v xml:space="preserve"> Kayu Kruing Balok</v>
          </cell>
          <cell r="F1602">
            <v>0.09</v>
          </cell>
          <cell r="G1602" t="str">
            <v>M3</v>
          </cell>
          <cell r="H1602">
            <v>5400000</v>
          </cell>
          <cell r="J1602">
            <v>486000</v>
          </cell>
        </row>
        <row r="1603">
          <cell r="D1603" t="str">
            <v xml:space="preserve"> Kayu Jati Balok Lokal, kualitas baik</v>
          </cell>
          <cell r="F1603">
            <v>7.4999999999999997E-2</v>
          </cell>
          <cell r="G1603" t="str">
            <v>M3</v>
          </cell>
          <cell r="H1603">
            <v>14000000</v>
          </cell>
          <cell r="J1603">
            <v>1050000</v>
          </cell>
        </row>
        <row r="1604">
          <cell r="D1604" t="str">
            <v>Paku  biasa</v>
          </cell>
          <cell r="F1604">
            <v>0.2</v>
          </cell>
          <cell r="G1604" t="str">
            <v>Kg</v>
          </cell>
          <cell r="H1604">
            <v>12000</v>
          </cell>
          <cell r="J1604">
            <v>2400</v>
          </cell>
        </row>
        <row r="1605">
          <cell r="A1605">
            <v>132</v>
          </cell>
          <cell r="I1605">
            <v>7590</v>
          </cell>
          <cell r="J1605">
            <v>1538400</v>
          </cell>
          <cell r="K1605">
            <v>1545990</v>
          </cell>
        </row>
        <row r="1606">
          <cell r="B1606">
            <v>12</v>
          </cell>
          <cell r="D1606" t="str">
            <v xml:space="preserve">1 M2 PAS. KASO  + RENG ATAP SIRAP KAYU ( MERANTI + JATI )  </v>
          </cell>
        </row>
        <row r="1607">
          <cell r="D1607" t="str">
            <v>TENAGA :</v>
          </cell>
        </row>
        <row r="1608">
          <cell r="D1608" t="str">
            <v>Tukang kayu</v>
          </cell>
          <cell r="F1608">
            <v>0.12</v>
          </cell>
          <cell r="G1608" t="str">
            <v>Oh</v>
          </cell>
          <cell r="H1608">
            <v>33000</v>
          </cell>
          <cell r="I1608">
            <v>3960</v>
          </cell>
        </row>
        <row r="1609">
          <cell r="D1609" t="str">
            <v xml:space="preserve">Kepala Tukang </v>
          </cell>
          <cell r="F1609">
            <v>1.2E-2</v>
          </cell>
          <cell r="G1609" t="str">
            <v>Oh</v>
          </cell>
          <cell r="H1609">
            <v>35750</v>
          </cell>
          <cell r="I1609">
            <v>429</v>
          </cell>
        </row>
        <row r="1610">
          <cell r="D1610" t="str">
            <v>Pekerja / Buruh tak terlatih</v>
          </cell>
          <cell r="F1610">
            <v>0.12</v>
          </cell>
          <cell r="G1610" t="str">
            <v>Oh</v>
          </cell>
          <cell r="H1610">
            <v>24750</v>
          </cell>
          <cell r="I1610">
            <v>2970</v>
          </cell>
        </row>
        <row r="1611">
          <cell r="D1611" t="str">
            <v>Mandor</v>
          </cell>
          <cell r="F1611">
            <v>6.0000000000000001E-3</v>
          </cell>
          <cell r="G1611" t="str">
            <v>Oh</v>
          </cell>
          <cell r="H1611">
            <v>38500</v>
          </cell>
          <cell r="I1611">
            <v>231</v>
          </cell>
        </row>
        <row r="1613">
          <cell r="D1613" t="str">
            <v>BAHAN :</v>
          </cell>
        </row>
        <row r="1614">
          <cell r="D1614" t="str">
            <v xml:space="preserve"> Kayu Meranti Balok</v>
          </cell>
          <cell r="F1614">
            <v>0.09</v>
          </cell>
          <cell r="G1614" t="str">
            <v>M3</v>
          </cell>
          <cell r="H1614">
            <v>5000000</v>
          </cell>
          <cell r="J1614">
            <v>450000</v>
          </cell>
        </row>
        <row r="1615">
          <cell r="D1615" t="str">
            <v xml:space="preserve"> Kayu Jati Balok Lokal, kualitas baik</v>
          </cell>
          <cell r="F1615">
            <v>7.4999999999999997E-2</v>
          </cell>
          <cell r="G1615" t="str">
            <v>M3</v>
          </cell>
          <cell r="H1615">
            <v>14000000</v>
          </cell>
          <cell r="J1615">
            <v>1050000</v>
          </cell>
        </row>
        <row r="1616">
          <cell r="D1616" t="str">
            <v>Paku  biasa</v>
          </cell>
          <cell r="F1616">
            <v>0.2</v>
          </cell>
          <cell r="G1616" t="str">
            <v>Kg</v>
          </cell>
          <cell r="H1616">
            <v>12000</v>
          </cell>
          <cell r="J1616">
            <v>2400</v>
          </cell>
        </row>
        <row r="1617">
          <cell r="A1617">
            <v>133</v>
          </cell>
          <cell r="I1617">
            <v>7590</v>
          </cell>
          <cell r="J1617">
            <v>1502400</v>
          </cell>
          <cell r="K1617">
            <v>1509990</v>
          </cell>
        </row>
        <row r="1618">
          <cell r="B1618">
            <v>13</v>
          </cell>
          <cell r="D1618" t="str">
            <v xml:space="preserve">1 M2 PAS. KASO  + RENG ATAP GNT BETON KAYU ( BALAU + JATI )  </v>
          </cell>
        </row>
        <row r="1619">
          <cell r="D1619" t="str">
            <v>TENAGA :</v>
          </cell>
        </row>
        <row r="1620">
          <cell r="D1620" t="str">
            <v>Tukang kayu</v>
          </cell>
          <cell r="F1620">
            <v>0.1</v>
          </cell>
          <cell r="G1620" t="str">
            <v>Oh</v>
          </cell>
          <cell r="H1620">
            <v>33000</v>
          </cell>
          <cell r="I1620">
            <v>3300</v>
          </cell>
        </row>
        <row r="1621">
          <cell r="D1621" t="str">
            <v xml:space="preserve">Kepala Tukang </v>
          </cell>
          <cell r="F1621">
            <v>0.01</v>
          </cell>
          <cell r="G1621" t="str">
            <v>Oh</v>
          </cell>
          <cell r="H1621">
            <v>35750</v>
          </cell>
          <cell r="I1621">
            <v>357.5</v>
          </cell>
        </row>
        <row r="1622">
          <cell r="D1622" t="str">
            <v>Pekerja / Buruh tak terlatih</v>
          </cell>
          <cell r="F1622">
            <v>0.1</v>
          </cell>
          <cell r="G1622" t="str">
            <v>Oh</v>
          </cell>
          <cell r="H1622">
            <v>24750</v>
          </cell>
          <cell r="I1622">
            <v>2475</v>
          </cell>
        </row>
        <row r="1623">
          <cell r="D1623" t="str">
            <v>Mandor</v>
          </cell>
          <cell r="F1623">
            <v>5.0000000000000001E-3</v>
          </cell>
          <cell r="G1623" t="str">
            <v>Oh</v>
          </cell>
          <cell r="H1623">
            <v>38500</v>
          </cell>
          <cell r="I1623">
            <v>192.5</v>
          </cell>
        </row>
        <row r="1624">
          <cell r="D1624" t="str">
            <v>BAHAN :</v>
          </cell>
        </row>
        <row r="1625">
          <cell r="D1625" t="str">
            <v xml:space="preserve"> Kayu Balau Balok</v>
          </cell>
          <cell r="F1625">
            <v>7.0000000000000001E-3</v>
          </cell>
          <cell r="G1625" t="str">
            <v>M3</v>
          </cell>
          <cell r="H1625">
            <v>8650000</v>
          </cell>
          <cell r="J1625">
            <v>60550</v>
          </cell>
        </row>
        <row r="1626">
          <cell r="D1626" t="str">
            <v xml:space="preserve"> Kayu Jati Balok Lokal, kualitas baik</v>
          </cell>
          <cell r="F1626">
            <v>7.0000000000000001E-3</v>
          </cell>
          <cell r="G1626" t="str">
            <v>M3</v>
          </cell>
          <cell r="H1626">
            <v>14000000</v>
          </cell>
          <cell r="J1626">
            <v>98000</v>
          </cell>
        </row>
        <row r="1627">
          <cell r="D1627" t="str">
            <v>Paku  biasa</v>
          </cell>
          <cell r="F1627">
            <v>0.15</v>
          </cell>
          <cell r="G1627" t="str">
            <v>Kg</v>
          </cell>
          <cell r="H1627">
            <v>12000</v>
          </cell>
          <cell r="J1627">
            <v>1800</v>
          </cell>
        </row>
        <row r="1628">
          <cell r="A1628">
            <v>134</v>
          </cell>
          <cell r="I1628">
            <v>6325</v>
          </cell>
          <cell r="J1628">
            <v>160350</v>
          </cell>
          <cell r="K1628">
            <v>166675</v>
          </cell>
        </row>
        <row r="1630">
          <cell r="B1630">
            <v>14</v>
          </cell>
          <cell r="D1630" t="str">
            <v xml:space="preserve">1 M2 PAS. KASO  + RENG ATAP GNT BETON KAYU ( KRUING + JATI )  </v>
          </cell>
        </row>
        <row r="1631">
          <cell r="D1631" t="str">
            <v>TENAGA :</v>
          </cell>
        </row>
        <row r="1632">
          <cell r="D1632" t="str">
            <v>Tukang kayu</v>
          </cell>
          <cell r="F1632">
            <v>0.1</v>
          </cell>
          <cell r="G1632" t="str">
            <v>Oh</v>
          </cell>
          <cell r="H1632">
            <v>33000</v>
          </cell>
          <cell r="I1632">
            <v>3300</v>
          </cell>
        </row>
        <row r="1633">
          <cell r="D1633" t="str">
            <v xml:space="preserve">Kepala Tukang </v>
          </cell>
          <cell r="F1633">
            <v>0.01</v>
          </cell>
          <cell r="G1633" t="str">
            <v>Oh</v>
          </cell>
          <cell r="H1633">
            <v>35750</v>
          </cell>
          <cell r="I1633">
            <v>357.5</v>
          </cell>
        </row>
        <row r="1634">
          <cell r="D1634" t="str">
            <v>Pekerja / Buruh tak terlatih</v>
          </cell>
          <cell r="F1634">
            <v>0.1</v>
          </cell>
          <cell r="G1634" t="str">
            <v>Oh</v>
          </cell>
          <cell r="H1634">
            <v>24750</v>
          </cell>
          <cell r="I1634">
            <v>2475</v>
          </cell>
        </row>
        <row r="1635">
          <cell r="D1635" t="str">
            <v>Mandor</v>
          </cell>
          <cell r="F1635">
            <v>5.0000000000000001E-3</v>
          </cell>
          <cell r="G1635" t="str">
            <v>Oh</v>
          </cell>
          <cell r="H1635">
            <v>38500</v>
          </cell>
          <cell r="I1635">
            <v>192.5</v>
          </cell>
        </row>
        <row r="1636">
          <cell r="D1636" t="str">
            <v>BAHAN :</v>
          </cell>
        </row>
        <row r="1637">
          <cell r="D1637" t="str">
            <v>Kayu Kruing Papan</v>
          </cell>
          <cell r="F1637">
            <v>7.0000000000000001E-3</v>
          </cell>
          <cell r="G1637" t="str">
            <v>M3</v>
          </cell>
          <cell r="H1637">
            <v>6300000</v>
          </cell>
          <cell r="J1637">
            <v>44100</v>
          </cell>
        </row>
        <row r="1638">
          <cell r="D1638" t="str">
            <v xml:space="preserve"> Kayu Jati Balok Lokal, kualitas baik</v>
          </cell>
          <cell r="F1638">
            <v>7.0000000000000001E-3</v>
          </cell>
          <cell r="G1638" t="str">
            <v>M3</v>
          </cell>
          <cell r="H1638">
            <v>14000000</v>
          </cell>
          <cell r="J1638">
            <v>98000</v>
          </cell>
        </row>
        <row r="1639">
          <cell r="D1639" t="str">
            <v>Paku  biasa</v>
          </cell>
          <cell r="F1639">
            <v>0.15</v>
          </cell>
          <cell r="G1639" t="str">
            <v>Kg</v>
          </cell>
          <cell r="H1639">
            <v>12000</v>
          </cell>
          <cell r="J1639">
            <v>1800</v>
          </cell>
        </row>
        <row r="1640">
          <cell r="A1640">
            <v>135</v>
          </cell>
          <cell r="I1640">
            <v>6325</v>
          </cell>
          <cell r="J1640">
            <v>143900</v>
          </cell>
          <cell r="K1640">
            <v>150225</v>
          </cell>
        </row>
        <row r="1641">
          <cell r="B1641">
            <v>15</v>
          </cell>
          <cell r="D1641" t="str">
            <v xml:space="preserve">1 M2 PAS. KASO  + RENG ATAP GNT BETON KAYU ( MERANTI + JATI )  </v>
          </cell>
        </row>
        <row r="1642">
          <cell r="D1642" t="str">
            <v>TENAGA :</v>
          </cell>
        </row>
        <row r="1643">
          <cell r="D1643" t="str">
            <v>Tukang kayu</v>
          </cell>
          <cell r="F1643">
            <v>0.1</v>
          </cell>
          <cell r="G1643" t="str">
            <v>Oh</v>
          </cell>
          <cell r="H1643">
            <v>33000</v>
          </cell>
          <cell r="I1643">
            <v>3300</v>
          </cell>
        </row>
        <row r="1644">
          <cell r="D1644" t="str">
            <v xml:space="preserve">Kepala Tukang </v>
          </cell>
          <cell r="F1644">
            <v>0.01</v>
          </cell>
          <cell r="G1644" t="str">
            <v>Oh</v>
          </cell>
          <cell r="H1644">
            <v>35750</v>
          </cell>
          <cell r="I1644">
            <v>357.5</v>
          </cell>
        </row>
        <row r="1645">
          <cell r="D1645" t="str">
            <v>Pekerja / Buruh tak terlatih</v>
          </cell>
          <cell r="F1645">
            <v>0.1</v>
          </cell>
          <cell r="G1645" t="str">
            <v>Oh</v>
          </cell>
          <cell r="H1645">
            <v>24750</v>
          </cell>
          <cell r="I1645">
            <v>2475</v>
          </cell>
        </row>
        <row r="1646">
          <cell r="D1646" t="str">
            <v>Mandor</v>
          </cell>
          <cell r="F1646">
            <v>5.0000000000000001E-3</v>
          </cell>
          <cell r="G1646" t="str">
            <v>Oh</v>
          </cell>
          <cell r="H1646">
            <v>38500</v>
          </cell>
          <cell r="I1646">
            <v>192.5</v>
          </cell>
        </row>
        <row r="1647">
          <cell r="D1647" t="str">
            <v>BAHAN :</v>
          </cell>
        </row>
        <row r="1648">
          <cell r="D1648" t="str">
            <v xml:space="preserve"> Kayu Meranti Balok</v>
          </cell>
          <cell r="F1648">
            <v>7.0000000000000001E-3</v>
          </cell>
          <cell r="G1648" t="str">
            <v>M3</v>
          </cell>
          <cell r="H1648">
            <v>5000000</v>
          </cell>
          <cell r="J1648">
            <v>35000</v>
          </cell>
        </row>
        <row r="1649">
          <cell r="D1649" t="str">
            <v xml:space="preserve"> Kayu Jati Balok Lokal, kualitas baik</v>
          </cell>
          <cell r="F1649">
            <v>7.0000000000000001E-3</v>
          </cell>
          <cell r="G1649" t="str">
            <v>M3</v>
          </cell>
          <cell r="H1649">
            <v>14000000</v>
          </cell>
          <cell r="J1649">
            <v>98000</v>
          </cell>
        </row>
        <row r="1650">
          <cell r="D1650" t="str">
            <v>Paku  biasa</v>
          </cell>
          <cell r="F1650">
            <v>0.15</v>
          </cell>
          <cell r="G1650" t="str">
            <v>Kg</v>
          </cell>
          <cell r="H1650">
            <v>12000</v>
          </cell>
          <cell r="J1650">
            <v>1800</v>
          </cell>
        </row>
        <row r="1651">
          <cell r="A1651">
            <v>136</v>
          </cell>
          <cell r="I1651">
            <v>6325</v>
          </cell>
          <cell r="J1651">
            <v>134800</v>
          </cell>
          <cell r="K1651">
            <v>141125</v>
          </cell>
        </row>
        <row r="1652">
          <cell r="B1652">
            <v>16</v>
          </cell>
          <cell r="D1652" t="str">
            <v xml:space="preserve">1 M2 PAS. KASO  + RENG ATAP GNT BETON KAYU ( TAHUN + JATI )  </v>
          </cell>
        </row>
        <row r="1653">
          <cell r="D1653" t="str">
            <v>TENAGA :</v>
          </cell>
        </row>
        <row r="1654">
          <cell r="D1654" t="str">
            <v>Tukang kayu</v>
          </cell>
          <cell r="F1654">
            <v>0.1</v>
          </cell>
          <cell r="G1654" t="str">
            <v>Oh</v>
          </cell>
          <cell r="H1654">
            <v>33000</v>
          </cell>
          <cell r="I1654">
            <v>3300</v>
          </cell>
        </row>
        <row r="1655">
          <cell r="D1655" t="str">
            <v xml:space="preserve">Kepala Tukang </v>
          </cell>
          <cell r="F1655">
            <v>0.01</v>
          </cell>
          <cell r="G1655" t="str">
            <v>Oh</v>
          </cell>
          <cell r="H1655">
            <v>35750</v>
          </cell>
          <cell r="I1655">
            <v>357.5</v>
          </cell>
        </row>
        <row r="1656">
          <cell r="D1656" t="str">
            <v>Pekerja / Buruh tak terlatih</v>
          </cell>
          <cell r="F1656">
            <v>0.1</v>
          </cell>
          <cell r="G1656" t="str">
            <v>Oh</v>
          </cell>
          <cell r="H1656">
            <v>24750</v>
          </cell>
          <cell r="I1656">
            <v>2475</v>
          </cell>
        </row>
        <row r="1657">
          <cell r="D1657" t="str">
            <v>Mandor</v>
          </cell>
          <cell r="F1657">
            <v>5.0000000000000001E-3</v>
          </cell>
          <cell r="G1657" t="str">
            <v>Oh</v>
          </cell>
          <cell r="H1657">
            <v>38500</v>
          </cell>
          <cell r="I1657">
            <v>192.5</v>
          </cell>
        </row>
        <row r="1658">
          <cell r="D1658" t="str">
            <v>BAHAN :</v>
          </cell>
        </row>
        <row r="1659">
          <cell r="D1659" t="str">
            <v>Balok Kayu Tahun ( Mauni/ Akasia )</v>
          </cell>
          <cell r="F1659">
            <v>7.0000000000000001E-3</v>
          </cell>
          <cell r="G1659" t="str">
            <v>M3</v>
          </cell>
          <cell r="H1659">
            <v>2700000</v>
          </cell>
          <cell r="J1659">
            <v>18900</v>
          </cell>
        </row>
        <row r="1660">
          <cell r="D1660" t="str">
            <v xml:space="preserve"> Kayu Jati Balok Lokal, kualitas baik</v>
          </cell>
          <cell r="F1660">
            <v>7.0000000000000001E-3</v>
          </cell>
          <cell r="G1660" t="str">
            <v>M3</v>
          </cell>
          <cell r="H1660">
            <v>14000000</v>
          </cell>
          <cell r="J1660">
            <v>98000</v>
          </cell>
        </row>
        <row r="1661">
          <cell r="D1661" t="str">
            <v>Paku  biasa</v>
          </cell>
          <cell r="F1661">
            <v>0.15</v>
          </cell>
          <cell r="G1661" t="str">
            <v>Kg</v>
          </cell>
          <cell r="H1661">
            <v>12000</v>
          </cell>
          <cell r="J1661">
            <v>1800</v>
          </cell>
        </row>
        <row r="1662">
          <cell r="A1662">
            <v>137</v>
          </cell>
          <cell r="I1662">
            <v>6325</v>
          </cell>
          <cell r="J1662">
            <v>118700</v>
          </cell>
          <cell r="K1662">
            <v>125025</v>
          </cell>
        </row>
        <row r="1663">
          <cell r="B1663" t="str">
            <v>IX.</v>
          </cell>
          <cell r="D1663" t="str">
            <v>PASANG  RANGKA  LANGIT  -  LANGIT</v>
          </cell>
        </row>
        <row r="1665">
          <cell r="B1665">
            <v>1</v>
          </cell>
          <cell r="D1665" t="str">
            <v xml:space="preserve">1 M2 PAS. RANGKA LANGIT -2 ( 100 X 100 )  KAYU  JATI  </v>
          </cell>
        </row>
        <row r="1666">
          <cell r="D1666" t="str">
            <v>TENAGA :</v>
          </cell>
        </row>
        <row r="1667">
          <cell r="D1667" t="str">
            <v>Tukang kayu</v>
          </cell>
          <cell r="F1667">
            <v>0.25</v>
          </cell>
          <cell r="G1667" t="str">
            <v>Oh</v>
          </cell>
          <cell r="H1667">
            <v>33000</v>
          </cell>
          <cell r="I1667">
            <v>8250</v>
          </cell>
        </row>
        <row r="1668">
          <cell r="D1668" t="str">
            <v xml:space="preserve">Kepala Tukang </v>
          </cell>
          <cell r="F1668">
            <v>2.5000000000000001E-2</v>
          </cell>
          <cell r="G1668" t="str">
            <v>Oh</v>
          </cell>
          <cell r="H1668">
            <v>35750</v>
          </cell>
          <cell r="I1668">
            <v>893.75</v>
          </cell>
        </row>
        <row r="1669">
          <cell r="D1669" t="str">
            <v>Pekerja / Buruh tak terlatih</v>
          </cell>
          <cell r="F1669">
            <v>0.15</v>
          </cell>
          <cell r="G1669" t="str">
            <v>Oh</v>
          </cell>
          <cell r="H1669">
            <v>24750</v>
          </cell>
          <cell r="I1669">
            <v>3712.5</v>
          </cell>
        </row>
        <row r="1670">
          <cell r="D1670" t="str">
            <v>Mandor</v>
          </cell>
          <cell r="F1670">
            <v>7.4999999999999997E-2</v>
          </cell>
          <cell r="G1670" t="str">
            <v>Oh</v>
          </cell>
          <cell r="H1670">
            <v>38500</v>
          </cell>
          <cell r="I1670">
            <v>2887.5</v>
          </cell>
        </row>
        <row r="1671">
          <cell r="D1671" t="str">
            <v>BAHAN :</v>
          </cell>
        </row>
        <row r="1672">
          <cell r="D1672" t="str">
            <v xml:space="preserve"> Kayu Jati Balok Lokal, kualitas baik</v>
          </cell>
          <cell r="F1672">
            <v>1.2E-2</v>
          </cell>
          <cell r="G1672" t="str">
            <v>M3</v>
          </cell>
          <cell r="H1672">
            <v>14000000</v>
          </cell>
          <cell r="J1672">
            <v>168000</v>
          </cell>
        </row>
        <row r="1673">
          <cell r="D1673" t="str">
            <v>Paku  biasa</v>
          </cell>
          <cell r="F1673">
            <v>0.1</v>
          </cell>
          <cell r="G1673" t="str">
            <v>Kg</v>
          </cell>
          <cell r="H1673">
            <v>12000</v>
          </cell>
          <cell r="J1673">
            <v>1200</v>
          </cell>
        </row>
        <row r="1674">
          <cell r="A1674">
            <v>138</v>
          </cell>
          <cell r="I1674">
            <v>15743.75</v>
          </cell>
          <cell r="J1674">
            <v>169200</v>
          </cell>
          <cell r="K1674">
            <v>184944</v>
          </cell>
        </row>
        <row r="1675">
          <cell r="B1675">
            <v>2</v>
          </cell>
          <cell r="D1675" t="str">
            <v>1 M2 PAS. RANGKA LANGIT -2 ( 100 X 100 )  KAYU  KAMPER</v>
          </cell>
        </row>
        <row r="1676">
          <cell r="D1676" t="str">
            <v>TENAGA :</v>
          </cell>
        </row>
        <row r="1677">
          <cell r="D1677" t="str">
            <v>Tukang kayu</v>
          </cell>
          <cell r="F1677">
            <v>0.25</v>
          </cell>
          <cell r="G1677" t="str">
            <v>Oh</v>
          </cell>
          <cell r="H1677">
            <v>33000</v>
          </cell>
          <cell r="I1677">
            <v>8250</v>
          </cell>
        </row>
        <row r="1678">
          <cell r="D1678" t="str">
            <v xml:space="preserve">Kepala Tukang </v>
          </cell>
          <cell r="F1678">
            <v>2.5000000000000001E-2</v>
          </cell>
          <cell r="G1678" t="str">
            <v>Oh</v>
          </cell>
          <cell r="H1678">
            <v>35750</v>
          </cell>
          <cell r="I1678">
            <v>893.75</v>
          </cell>
        </row>
        <row r="1679">
          <cell r="D1679" t="str">
            <v>Pekerja / Buruh tak terlatih</v>
          </cell>
          <cell r="F1679">
            <v>0.15</v>
          </cell>
          <cell r="G1679" t="str">
            <v>Oh</v>
          </cell>
          <cell r="H1679">
            <v>24750</v>
          </cell>
          <cell r="I1679">
            <v>3712.5</v>
          </cell>
        </row>
        <row r="1680">
          <cell r="D1680" t="str">
            <v>Mandor</v>
          </cell>
          <cell r="F1680">
            <v>7.4999999999999997E-2</v>
          </cell>
          <cell r="G1680" t="str">
            <v>Oh</v>
          </cell>
          <cell r="H1680">
            <v>38500</v>
          </cell>
          <cell r="I1680">
            <v>2887.5</v>
          </cell>
        </row>
        <row r="1681">
          <cell r="D1681" t="str">
            <v>BAHAN :</v>
          </cell>
        </row>
        <row r="1682">
          <cell r="D1682" t="str">
            <v xml:space="preserve"> Kayu Kamper Balok</v>
          </cell>
          <cell r="F1682">
            <v>1.2E-2</v>
          </cell>
          <cell r="G1682" t="str">
            <v>M3</v>
          </cell>
          <cell r="H1682">
            <v>9650000</v>
          </cell>
          <cell r="J1682">
            <v>115800</v>
          </cell>
        </row>
        <row r="1683">
          <cell r="D1683" t="str">
            <v>Paku  biasa</v>
          </cell>
          <cell r="F1683">
            <v>0.1</v>
          </cell>
          <cell r="G1683" t="str">
            <v>Kg</v>
          </cell>
          <cell r="H1683">
            <v>12000</v>
          </cell>
          <cell r="J1683">
            <v>1200</v>
          </cell>
        </row>
        <row r="1684">
          <cell r="A1684">
            <v>139</v>
          </cell>
          <cell r="D1684" t="str">
            <v>Upah diambil   0.50  x</v>
          </cell>
          <cell r="I1684">
            <v>7871.875</v>
          </cell>
          <cell r="J1684">
            <v>117000</v>
          </cell>
          <cell r="K1684">
            <v>124872</v>
          </cell>
        </row>
        <row r="1686">
          <cell r="B1686">
            <v>3</v>
          </cell>
          <cell r="D1686" t="str">
            <v>1 M2 PAS. RANGKA LANGIT -2 ( 100 X 100 )  KAYU  KRUING</v>
          </cell>
        </row>
        <row r="1687">
          <cell r="D1687" t="str">
            <v>TENAGA :</v>
          </cell>
        </row>
        <row r="1688">
          <cell r="D1688" t="str">
            <v>Tukang kayu</v>
          </cell>
          <cell r="F1688">
            <v>0.25</v>
          </cell>
          <cell r="G1688" t="str">
            <v>Oh</v>
          </cell>
          <cell r="H1688">
            <v>33000</v>
          </cell>
          <cell r="I1688">
            <v>8250</v>
          </cell>
        </row>
        <row r="1689">
          <cell r="D1689" t="str">
            <v xml:space="preserve">Kepala Tukang </v>
          </cell>
          <cell r="F1689">
            <v>2.5000000000000001E-2</v>
          </cell>
          <cell r="G1689" t="str">
            <v>Oh</v>
          </cell>
          <cell r="H1689">
            <v>35750</v>
          </cell>
          <cell r="I1689">
            <v>893.75</v>
          </cell>
        </row>
        <row r="1690">
          <cell r="D1690" t="str">
            <v>Pekerja / Buruh tak terlatih</v>
          </cell>
          <cell r="F1690">
            <v>0.15</v>
          </cell>
          <cell r="G1690" t="str">
            <v>Oh</v>
          </cell>
          <cell r="H1690">
            <v>24750</v>
          </cell>
          <cell r="I1690">
            <v>3712.5</v>
          </cell>
        </row>
        <row r="1691">
          <cell r="D1691" t="str">
            <v>Mandor</v>
          </cell>
          <cell r="F1691">
            <v>7.4999999999999997E-2</v>
          </cell>
          <cell r="G1691" t="str">
            <v>Oh</v>
          </cell>
          <cell r="H1691">
            <v>38500</v>
          </cell>
          <cell r="I1691">
            <v>2887.5</v>
          </cell>
        </row>
        <row r="1692">
          <cell r="D1692" t="str">
            <v>BAHAN :</v>
          </cell>
        </row>
        <row r="1693">
          <cell r="D1693" t="str">
            <v xml:space="preserve"> Kayu Kruing Balok</v>
          </cell>
          <cell r="F1693">
            <v>1.2E-2</v>
          </cell>
          <cell r="G1693" t="str">
            <v>M3</v>
          </cell>
          <cell r="H1693">
            <v>5400000</v>
          </cell>
          <cell r="J1693">
            <v>64800</v>
          </cell>
        </row>
        <row r="1694">
          <cell r="D1694" t="str">
            <v>Paku  biasa</v>
          </cell>
          <cell r="F1694">
            <v>0.1</v>
          </cell>
          <cell r="G1694" t="str">
            <v>Kg</v>
          </cell>
          <cell r="H1694">
            <v>12000</v>
          </cell>
          <cell r="J1694">
            <v>1200</v>
          </cell>
        </row>
        <row r="1695">
          <cell r="A1695">
            <v>140</v>
          </cell>
          <cell r="D1695" t="str">
            <v>Upah diambil   0.50  x</v>
          </cell>
          <cell r="I1695">
            <v>7871.875</v>
          </cell>
          <cell r="J1695">
            <v>66000</v>
          </cell>
          <cell r="K1695">
            <v>73872</v>
          </cell>
        </row>
        <row r="1696">
          <cell r="B1696">
            <v>4</v>
          </cell>
          <cell r="D1696" t="str">
            <v>1 M2 PAS. RANGKA LANGIT -2 ( 100 X 100 )  KAYU  MERANTI</v>
          </cell>
        </row>
        <row r="1697">
          <cell r="D1697" t="str">
            <v>TENAGA :</v>
          </cell>
        </row>
        <row r="1698">
          <cell r="D1698" t="str">
            <v>Tukang kayu</v>
          </cell>
          <cell r="F1698">
            <v>0.25</v>
          </cell>
          <cell r="G1698" t="str">
            <v>Oh</v>
          </cell>
          <cell r="H1698">
            <v>33000</v>
          </cell>
          <cell r="I1698">
            <v>8250</v>
          </cell>
        </row>
        <row r="1699">
          <cell r="D1699" t="str">
            <v xml:space="preserve">Kepala Tukang </v>
          </cell>
          <cell r="F1699">
            <v>2.5000000000000001E-2</v>
          </cell>
          <cell r="G1699" t="str">
            <v>Oh</v>
          </cell>
          <cell r="H1699">
            <v>35750</v>
          </cell>
          <cell r="I1699">
            <v>893.75</v>
          </cell>
        </row>
        <row r="1700">
          <cell r="D1700" t="str">
            <v>Pekerja / Buruh tak terlatih</v>
          </cell>
          <cell r="F1700">
            <v>0.15</v>
          </cell>
          <cell r="G1700" t="str">
            <v>Oh</v>
          </cell>
          <cell r="H1700">
            <v>24750</v>
          </cell>
          <cell r="I1700">
            <v>3712.5</v>
          </cell>
        </row>
        <row r="1701">
          <cell r="D1701" t="str">
            <v>Mandor</v>
          </cell>
          <cell r="F1701">
            <v>7.4999999999999997E-2</v>
          </cell>
          <cell r="G1701" t="str">
            <v>Oh</v>
          </cell>
          <cell r="H1701">
            <v>38500</v>
          </cell>
          <cell r="I1701">
            <v>2887.5</v>
          </cell>
        </row>
        <row r="1702">
          <cell r="D1702" t="str">
            <v>BAHAN :</v>
          </cell>
        </row>
        <row r="1703">
          <cell r="D1703" t="str">
            <v xml:space="preserve"> Kayu Meranti Balok</v>
          </cell>
          <cell r="F1703">
            <v>1.2E-2</v>
          </cell>
          <cell r="G1703" t="str">
            <v>M3</v>
          </cell>
          <cell r="H1703">
            <v>5000000</v>
          </cell>
          <cell r="J1703">
            <v>60000</v>
          </cell>
        </row>
        <row r="1704">
          <cell r="D1704" t="str">
            <v>Paku  biasa</v>
          </cell>
          <cell r="F1704">
            <v>0.1</v>
          </cell>
          <cell r="G1704" t="str">
            <v>Kg</v>
          </cell>
          <cell r="H1704">
            <v>12000</v>
          </cell>
          <cell r="J1704">
            <v>1200</v>
          </cell>
        </row>
        <row r="1705">
          <cell r="A1705">
            <v>141</v>
          </cell>
          <cell r="D1705" t="str">
            <v>Upah diambil   0.50  x</v>
          </cell>
          <cell r="I1705">
            <v>7871.875</v>
          </cell>
          <cell r="J1705">
            <v>61200</v>
          </cell>
          <cell r="K1705">
            <v>69072</v>
          </cell>
        </row>
        <row r="1709">
          <cell r="B1709">
            <v>5</v>
          </cell>
          <cell r="D1709" t="str">
            <v>1 M2 PAS. RANGKA LANGIT -2 ( 100 X 100 )  KAYU  TAHUN</v>
          </cell>
        </row>
        <row r="1710">
          <cell r="D1710" t="str">
            <v>TENAGA :</v>
          </cell>
        </row>
        <row r="1711">
          <cell r="D1711" t="str">
            <v>Tukang kayu</v>
          </cell>
          <cell r="F1711">
            <v>0.25</v>
          </cell>
          <cell r="G1711" t="str">
            <v>Oh</v>
          </cell>
          <cell r="H1711">
            <v>33000</v>
          </cell>
          <cell r="I1711">
            <v>8250</v>
          </cell>
        </row>
        <row r="1712">
          <cell r="D1712" t="str">
            <v xml:space="preserve">Kepala Tukang </v>
          </cell>
          <cell r="F1712">
            <v>2.5000000000000001E-2</v>
          </cell>
          <cell r="G1712" t="str">
            <v>Oh</v>
          </cell>
          <cell r="H1712">
            <v>35750</v>
          </cell>
          <cell r="I1712">
            <v>893.75</v>
          </cell>
        </row>
        <row r="1713">
          <cell r="D1713" t="str">
            <v>Pekerja / Buruh tak terlatih</v>
          </cell>
          <cell r="F1713">
            <v>0.15</v>
          </cell>
          <cell r="G1713" t="str">
            <v>Oh</v>
          </cell>
          <cell r="H1713">
            <v>24750</v>
          </cell>
          <cell r="I1713">
            <v>3712.5</v>
          </cell>
        </row>
        <row r="1714">
          <cell r="D1714" t="str">
            <v>Mandor</v>
          </cell>
          <cell r="F1714">
            <v>7.4999999999999997E-2</v>
          </cell>
          <cell r="G1714" t="str">
            <v>Oh</v>
          </cell>
          <cell r="H1714">
            <v>38500</v>
          </cell>
          <cell r="I1714">
            <v>2887.5</v>
          </cell>
        </row>
        <row r="1716">
          <cell r="D1716" t="str">
            <v>BAHAN :</v>
          </cell>
        </row>
        <row r="1717">
          <cell r="D1717" t="str">
            <v>Balok Kayu Tahun ( Mauni/ Akasia )</v>
          </cell>
          <cell r="F1717">
            <v>1.2E-2</v>
          </cell>
          <cell r="G1717" t="str">
            <v>M3</v>
          </cell>
          <cell r="H1717">
            <v>2700000</v>
          </cell>
          <cell r="J1717">
            <v>32400</v>
          </cell>
        </row>
        <row r="1718">
          <cell r="D1718" t="str">
            <v>Paku  biasa</v>
          </cell>
          <cell r="F1718">
            <v>0.1</v>
          </cell>
          <cell r="G1718" t="str">
            <v>Kg</v>
          </cell>
          <cell r="H1718">
            <v>12000</v>
          </cell>
          <cell r="J1718">
            <v>1200</v>
          </cell>
        </row>
        <row r="1719">
          <cell r="A1719">
            <v>142</v>
          </cell>
          <cell r="D1719" t="str">
            <v>Upah diambil   0.50  x</v>
          </cell>
          <cell r="I1719">
            <v>7871.875</v>
          </cell>
          <cell r="J1719">
            <v>33600</v>
          </cell>
          <cell r="K1719">
            <v>41472</v>
          </cell>
        </row>
        <row r="1720">
          <cell r="B1720">
            <v>6</v>
          </cell>
          <cell r="D1720" t="str">
            <v xml:space="preserve">1 M2 PAS. RANGKA LANGIT -2 ( 30  X  60 )  KAYU  JATI  </v>
          </cell>
        </row>
        <row r="1721">
          <cell r="D1721" t="str">
            <v>TENAGA :</v>
          </cell>
        </row>
        <row r="1722">
          <cell r="D1722" t="str">
            <v>Tukang kayu</v>
          </cell>
          <cell r="F1722">
            <v>0.3</v>
          </cell>
          <cell r="G1722" t="str">
            <v>Oh</v>
          </cell>
          <cell r="H1722">
            <v>33000</v>
          </cell>
          <cell r="I1722">
            <v>9900</v>
          </cell>
        </row>
        <row r="1723">
          <cell r="D1723" t="str">
            <v xml:space="preserve">Kepala Tukang </v>
          </cell>
          <cell r="F1723">
            <v>0.03</v>
          </cell>
          <cell r="G1723" t="str">
            <v>Oh</v>
          </cell>
          <cell r="H1723">
            <v>35750</v>
          </cell>
          <cell r="I1723">
            <v>1072.5</v>
          </cell>
        </row>
        <row r="1724">
          <cell r="D1724" t="str">
            <v>Pekerja / Buruh tak terlatih</v>
          </cell>
          <cell r="F1724">
            <v>0.2</v>
          </cell>
          <cell r="G1724" t="str">
            <v>Oh</v>
          </cell>
          <cell r="H1724">
            <v>24750</v>
          </cell>
          <cell r="I1724">
            <v>4950</v>
          </cell>
        </row>
        <row r="1725">
          <cell r="D1725" t="str">
            <v>Mandor</v>
          </cell>
          <cell r="F1725">
            <v>0.01</v>
          </cell>
          <cell r="G1725" t="str">
            <v>Oh</v>
          </cell>
          <cell r="H1725">
            <v>38500</v>
          </cell>
          <cell r="I1725">
            <v>385</v>
          </cell>
        </row>
        <row r="1727">
          <cell r="D1727" t="str">
            <v>BAHAN :</v>
          </cell>
        </row>
        <row r="1728">
          <cell r="D1728" t="str">
            <v xml:space="preserve"> Kayu Jati Balok Lokal, kualitas baik</v>
          </cell>
          <cell r="F1728">
            <v>2.3E-2</v>
          </cell>
          <cell r="G1728" t="str">
            <v>M3</v>
          </cell>
          <cell r="H1728">
            <v>14000000</v>
          </cell>
          <cell r="J1728">
            <v>322000</v>
          </cell>
        </row>
        <row r="1729">
          <cell r="D1729" t="str">
            <v>Paku  biasa</v>
          </cell>
          <cell r="F1729">
            <v>1.4999999999999999E-2</v>
          </cell>
          <cell r="G1729" t="str">
            <v>Kg</v>
          </cell>
          <cell r="H1729">
            <v>12000</v>
          </cell>
          <cell r="J1729">
            <v>180</v>
          </cell>
        </row>
        <row r="1730">
          <cell r="A1730">
            <v>143</v>
          </cell>
          <cell r="D1730" t="str">
            <v>Upah diambil  0.75  x</v>
          </cell>
          <cell r="I1730">
            <v>12230.625</v>
          </cell>
          <cell r="J1730">
            <v>322180</v>
          </cell>
          <cell r="K1730">
            <v>334411</v>
          </cell>
        </row>
        <row r="1731">
          <cell r="B1731">
            <v>7</v>
          </cell>
          <cell r="D1731" t="str">
            <v>1 M2 PAS. RANGKA LANGIT -2 ( 30 X 60 )  KAYU  KAMPER</v>
          </cell>
        </row>
        <row r="1732">
          <cell r="D1732" t="str">
            <v>TENAGA :</v>
          </cell>
        </row>
        <row r="1733">
          <cell r="D1733" t="str">
            <v>Tukang kayu</v>
          </cell>
          <cell r="F1733">
            <v>0.3</v>
          </cell>
          <cell r="G1733" t="str">
            <v>Oh</v>
          </cell>
          <cell r="H1733">
            <v>33000</v>
          </cell>
          <cell r="I1733">
            <v>9900</v>
          </cell>
        </row>
        <row r="1734">
          <cell r="D1734" t="str">
            <v xml:space="preserve">Kepala Tukang </v>
          </cell>
          <cell r="F1734">
            <v>0.03</v>
          </cell>
          <cell r="G1734" t="str">
            <v>Oh</v>
          </cell>
          <cell r="H1734">
            <v>35750</v>
          </cell>
          <cell r="I1734">
            <v>1072.5</v>
          </cell>
        </row>
        <row r="1735">
          <cell r="D1735" t="str">
            <v>Pekerja / Buruh tak terlatih</v>
          </cell>
          <cell r="F1735">
            <v>0.2</v>
          </cell>
          <cell r="G1735" t="str">
            <v>Oh</v>
          </cell>
          <cell r="H1735">
            <v>24750</v>
          </cell>
          <cell r="I1735">
            <v>4950</v>
          </cell>
        </row>
        <row r="1736">
          <cell r="D1736" t="str">
            <v>Mandor</v>
          </cell>
          <cell r="F1736">
            <v>0.01</v>
          </cell>
          <cell r="G1736" t="str">
            <v>Oh</v>
          </cell>
          <cell r="H1736">
            <v>38500</v>
          </cell>
          <cell r="I1736">
            <v>385</v>
          </cell>
        </row>
        <row r="1738">
          <cell r="D1738" t="str">
            <v>BAHAN :</v>
          </cell>
        </row>
        <row r="1739">
          <cell r="D1739" t="str">
            <v xml:space="preserve"> Kayu Kamper Balok</v>
          </cell>
          <cell r="F1739">
            <v>2.3E-2</v>
          </cell>
          <cell r="G1739" t="str">
            <v>M3</v>
          </cell>
          <cell r="H1739">
            <v>9650000</v>
          </cell>
          <cell r="J1739">
            <v>221950</v>
          </cell>
        </row>
        <row r="1740">
          <cell r="D1740" t="str">
            <v>Paku  biasa</v>
          </cell>
          <cell r="F1740">
            <v>1.4999999999999999E-2</v>
          </cell>
          <cell r="G1740" t="str">
            <v>Kg</v>
          </cell>
          <cell r="H1740">
            <v>12000</v>
          </cell>
          <cell r="J1740">
            <v>180</v>
          </cell>
        </row>
        <row r="1741">
          <cell r="A1741">
            <v>144</v>
          </cell>
          <cell r="D1741" t="str">
            <v>Upah diambil  0.75  x</v>
          </cell>
          <cell r="I1741">
            <v>12230.625</v>
          </cell>
          <cell r="J1741">
            <v>222130</v>
          </cell>
          <cell r="K1741">
            <v>234361</v>
          </cell>
        </row>
        <row r="1742">
          <cell r="B1742">
            <v>8</v>
          </cell>
          <cell r="D1742" t="str">
            <v>1 M2 PAS. RANGKA LANGIT -2 ( 30 X 60 )  KAYU  KRUING</v>
          </cell>
        </row>
        <row r="1743">
          <cell r="D1743" t="str">
            <v>TENAGA :</v>
          </cell>
        </row>
        <row r="1744">
          <cell r="D1744" t="str">
            <v>Tukang kayu</v>
          </cell>
          <cell r="F1744">
            <v>0.3</v>
          </cell>
          <cell r="G1744" t="str">
            <v>Oh</v>
          </cell>
          <cell r="H1744">
            <v>33000</v>
          </cell>
          <cell r="I1744">
            <v>9900</v>
          </cell>
        </row>
        <row r="1745">
          <cell r="D1745" t="str">
            <v xml:space="preserve">Kepala Tukang </v>
          </cell>
          <cell r="F1745">
            <v>0.03</v>
          </cell>
          <cell r="G1745" t="str">
            <v>Oh</v>
          </cell>
          <cell r="H1745">
            <v>35750</v>
          </cell>
          <cell r="I1745">
            <v>1072.5</v>
          </cell>
        </row>
        <row r="1746">
          <cell r="D1746" t="str">
            <v>Pekerja / Buruh tak terlatih</v>
          </cell>
          <cell r="F1746">
            <v>0.2</v>
          </cell>
          <cell r="G1746" t="str">
            <v>Oh</v>
          </cell>
          <cell r="H1746">
            <v>24750</v>
          </cell>
          <cell r="I1746">
            <v>4950</v>
          </cell>
        </row>
        <row r="1747">
          <cell r="D1747" t="str">
            <v>Mandor</v>
          </cell>
          <cell r="F1747">
            <v>0.01</v>
          </cell>
          <cell r="G1747" t="str">
            <v>Oh</v>
          </cell>
          <cell r="H1747">
            <v>38500</v>
          </cell>
          <cell r="I1747">
            <v>385</v>
          </cell>
        </row>
        <row r="1748">
          <cell r="D1748" t="str">
            <v>BAHAN :</v>
          </cell>
        </row>
        <row r="1749">
          <cell r="D1749" t="str">
            <v xml:space="preserve"> Kayu Kruing Balok</v>
          </cell>
          <cell r="F1749">
            <v>2.3E-2</v>
          </cell>
          <cell r="G1749" t="str">
            <v>M3</v>
          </cell>
          <cell r="H1749">
            <v>5400000</v>
          </cell>
          <cell r="J1749">
            <v>124200</v>
          </cell>
        </row>
        <row r="1750">
          <cell r="D1750" t="str">
            <v>Paku  biasa</v>
          </cell>
          <cell r="F1750">
            <v>0.15</v>
          </cell>
          <cell r="G1750" t="str">
            <v>Kg</v>
          </cell>
          <cell r="H1750">
            <v>12000</v>
          </cell>
          <cell r="J1750">
            <v>1800</v>
          </cell>
        </row>
        <row r="1751">
          <cell r="A1751">
            <v>145</v>
          </cell>
          <cell r="D1751" t="str">
            <v>Upah diambil  0.75  x</v>
          </cell>
          <cell r="I1751">
            <v>12230.625</v>
          </cell>
          <cell r="J1751">
            <v>126000</v>
          </cell>
          <cell r="K1751">
            <v>138231</v>
          </cell>
        </row>
        <row r="1752">
          <cell r="B1752">
            <v>9</v>
          </cell>
          <cell r="D1752" t="str">
            <v>1 M2 PAS. RANGKA LANGIT -2 ( 30 X 60 )  KAYU  MERANTI</v>
          </cell>
        </row>
        <row r="1753">
          <cell r="D1753" t="str">
            <v>TENAGA :</v>
          </cell>
        </row>
        <row r="1754">
          <cell r="D1754" t="str">
            <v>Tukang kayu</v>
          </cell>
          <cell r="F1754">
            <v>0.3</v>
          </cell>
          <cell r="G1754" t="str">
            <v>Oh</v>
          </cell>
          <cell r="H1754">
            <v>33000</v>
          </cell>
          <cell r="I1754">
            <v>9900</v>
          </cell>
        </row>
        <row r="1755">
          <cell r="D1755" t="str">
            <v xml:space="preserve">Kepala Tukang </v>
          </cell>
          <cell r="F1755">
            <v>0.03</v>
          </cell>
          <cell r="G1755" t="str">
            <v>Oh</v>
          </cell>
          <cell r="H1755">
            <v>35750</v>
          </cell>
          <cell r="I1755">
            <v>1072.5</v>
          </cell>
        </row>
        <row r="1756">
          <cell r="D1756" t="str">
            <v>Pekerja / Buruh tak terlatih</v>
          </cell>
          <cell r="F1756">
            <v>0.2</v>
          </cell>
          <cell r="G1756" t="str">
            <v>Oh</v>
          </cell>
          <cell r="H1756">
            <v>24750</v>
          </cell>
          <cell r="I1756">
            <v>4950</v>
          </cell>
        </row>
        <row r="1757">
          <cell r="D1757" t="str">
            <v>Mandor</v>
          </cell>
          <cell r="F1757">
            <v>0.01</v>
          </cell>
          <cell r="G1757" t="str">
            <v>Oh</v>
          </cell>
          <cell r="H1757">
            <v>38500</v>
          </cell>
          <cell r="I1757">
            <v>385</v>
          </cell>
        </row>
        <row r="1759">
          <cell r="D1759" t="str">
            <v>BAHAN :</v>
          </cell>
        </row>
        <row r="1760">
          <cell r="D1760" t="str">
            <v xml:space="preserve"> Kayu Meranti Balok</v>
          </cell>
          <cell r="F1760">
            <v>2.3E-2</v>
          </cell>
          <cell r="G1760" t="str">
            <v>M3</v>
          </cell>
          <cell r="H1760">
            <v>5000000</v>
          </cell>
          <cell r="J1760">
            <v>115000</v>
          </cell>
        </row>
        <row r="1761">
          <cell r="D1761" t="str">
            <v>Paku  biasa</v>
          </cell>
          <cell r="F1761">
            <v>0.1</v>
          </cell>
          <cell r="G1761" t="str">
            <v>Kg</v>
          </cell>
          <cell r="H1761">
            <v>12000</v>
          </cell>
          <cell r="J1761">
            <v>1200</v>
          </cell>
        </row>
        <row r="1762">
          <cell r="A1762">
            <v>146</v>
          </cell>
          <cell r="D1762" t="str">
            <v>Upah diambil  0.75  x</v>
          </cell>
          <cell r="I1762">
            <v>12230.625</v>
          </cell>
          <cell r="J1762">
            <v>116200</v>
          </cell>
          <cell r="K1762">
            <v>128431</v>
          </cell>
        </row>
        <row r="1763">
          <cell r="B1763">
            <v>10</v>
          </cell>
          <cell r="D1763" t="str">
            <v>1 M2 PAS. RANGKA LANGIT -2 ( 30 X 60 )  KAYU  TAHUN</v>
          </cell>
        </row>
        <row r="1764">
          <cell r="D1764" t="str">
            <v>TENAGA :</v>
          </cell>
        </row>
        <row r="1765">
          <cell r="D1765" t="str">
            <v>Tukang kayu</v>
          </cell>
          <cell r="F1765">
            <v>0.3</v>
          </cell>
          <cell r="G1765" t="str">
            <v>Oh</v>
          </cell>
          <cell r="H1765">
            <v>33000</v>
          </cell>
          <cell r="I1765">
            <v>9900</v>
          </cell>
        </row>
        <row r="1766">
          <cell r="D1766" t="str">
            <v xml:space="preserve">Kepala Tukang </v>
          </cell>
          <cell r="F1766">
            <v>0.03</v>
          </cell>
          <cell r="G1766" t="str">
            <v>Oh</v>
          </cell>
          <cell r="H1766">
            <v>35750</v>
          </cell>
          <cell r="I1766">
            <v>1072.5</v>
          </cell>
        </row>
        <row r="1767">
          <cell r="D1767" t="str">
            <v>Pekerja / Buruh tak terlatih</v>
          </cell>
          <cell r="F1767">
            <v>0.2</v>
          </cell>
          <cell r="G1767" t="str">
            <v>Oh</v>
          </cell>
          <cell r="H1767">
            <v>24750</v>
          </cell>
          <cell r="I1767">
            <v>4950</v>
          </cell>
        </row>
        <row r="1768">
          <cell r="D1768" t="str">
            <v>Mandor</v>
          </cell>
          <cell r="F1768">
            <v>0.01</v>
          </cell>
          <cell r="G1768" t="str">
            <v>Oh</v>
          </cell>
          <cell r="H1768">
            <v>38500</v>
          </cell>
          <cell r="I1768">
            <v>385</v>
          </cell>
        </row>
        <row r="1770">
          <cell r="D1770" t="str">
            <v>BAHAN :</v>
          </cell>
        </row>
        <row r="1771">
          <cell r="D1771" t="str">
            <v>Balok Kayu Tahun ( Mauni/ Akasia )</v>
          </cell>
          <cell r="F1771">
            <v>2.3E-2</v>
          </cell>
          <cell r="G1771" t="str">
            <v>M3</v>
          </cell>
          <cell r="H1771">
            <v>2700000</v>
          </cell>
          <cell r="J1771">
            <v>62100</v>
          </cell>
        </row>
        <row r="1772">
          <cell r="D1772" t="str">
            <v>Paku  biasa</v>
          </cell>
          <cell r="F1772">
            <v>0.15</v>
          </cell>
          <cell r="G1772" t="str">
            <v>Kg</v>
          </cell>
          <cell r="H1772">
            <v>12000</v>
          </cell>
          <cell r="J1772">
            <v>1800</v>
          </cell>
        </row>
        <row r="1773">
          <cell r="A1773">
            <v>147</v>
          </cell>
          <cell r="I1773">
            <v>16307.5</v>
          </cell>
          <cell r="J1773">
            <v>63900</v>
          </cell>
          <cell r="K1773">
            <v>80208</v>
          </cell>
        </row>
        <row r="1774">
          <cell r="B1774" t="str">
            <v>X.</v>
          </cell>
          <cell r="D1774" t="str">
            <v>PEKERJAAN  KAYU PASANG  LISPLANK :</v>
          </cell>
        </row>
        <row r="1776">
          <cell r="B1776">
            <v>1</v>
          </cell>
          <cell r="D1776" t="str">
            <v>1 M! PAS. LISPLANK( 3 X 20 )  KAYU  JATI</v>
          </cell>
        </row>
        <row r="1777">
          <cell r="D1777" t="str">
            <v>TENAGA :</v>
          </cell>
        </row>
        <row r="1778">
          <cell r="D1778" t="str">
            <v>Tukang kayu</v>
          </cell>
          <cell r="F1778">
            <v>0.2</v>
          </cell>
          <cell r="G1778" t="str">
            <v>Oh</v>
          </cell>
          <cell r="H1778">
            <v>33000</v>
          </cell>
          <cell r="I1778">
            <v>6600</v>
          </cell>
        </row>
        <row r="1779">
          <cell r="D1779" t="str">
            <v xml:space="preserve">Kepala Tukang </v>
          </cell>
          <cell r="F1779">
            <v>2.5000000000000001E-2</v>
          </cell>
          <cell r="G1779" t="str">
            <v>Oh</v>
          </cell>
          <cell r="H1779">
            <v>35750</v>
          </cell>
          <cell r="I1779">
            <v>893.75</v>
          </cell>
        </row>
        <row r="1780">
          <cell r="D1780" t="str">
            <v>Pekerja / Buruh tak terlatih</v>
          </cell>
          <cell r="F1780">
            <v>0.1</v>
          </cell>
          <cell r="G1780" t="str">
            <v>Oh</v>
          </cell>
          <cell r="H1780">
            <v>24750</v>
          </cell>
          <cell r="I1780">
            <v>2475</v>
          </cell>
        </row>
        <row r="1781">
          <cell r="D1781" t="str">
            <v>Mandor</v>
          </cell>
          <cell r="F1781">
            <v>5.0000000000000001E-3</v>
          </cell>
          <cell r="G1781" t="str">
            <v>Oh</v>
          </cell>
          <cell r="H1781">
            <v>38500</v>
          </cell>
          <cell r="I1781">
            <v>192.5</v>
          </cell>
        </row>
        <row r="1783">
          <cell r="D1783" t="str">
            <v>BAHAN :</v>
          </cell>
        </row>
        <row r="1784">
          <cell r="D1784" t="str">
            <v>Kayu jati papan lokal</v>
          </cell>
          <cell r="F1784">
            <v>7.2000000000000007E-3</v>
          </cell>
          <cell r="G1784" t="str">
            <v>M3</v>
          </cell>
          <cell r="H1784">
            <v>15600000</v>
          </cell>
          <cell r="J1784">
            <v>112320.00000000001</v>
          </cell>
        </row>
        <row r="1785">
          <cell r="D1785" t="str">
            <v>Paku  biasa</v>
          </cell>
          <cell r="F1785">
            <v>0.05</v>
          </cell>
          <cell r="G1785" t="str">
            <v>Kg</v>
          </cell>
          <cell r="H1785">
            <v>12000</v>
          </cell>
          <cell r="J1785">
            <v>600</v>
          </cell>
        </row>
        <row r="1786">
          <cell r="A1786">
            <v>148</v>
          </cell>
          <cell r="I1786">
            <v>10161.25</v>
          </cell>
          <cell r="J1786">
            <v>112920.00000000001</v>
          </cell>
          <cell r="K1786">
            <v>123081</v>
          </cell>
        </row>
        <row r="1788">
          <cell r="B1788">
            <v>2</v>
          </cell>
          <cell r="D1788" t="str">
            <v>1 M! PAS. LISPLANK( 3 X 20 )  KAYU  KAMPER</v>
          </cell>
        </row>
        <row r="1789">
          <cell r="D1789" t="str">
            <v>TENAGA :</v>
          </cell>
        </row>
        <row r="1790">
          <cell r="D1790" t="str">
            <v>Tukang kayu</v>
          </cell>
          <cell r="F1790">
            <v>0.2</v>
          </cell>
          <cell r="G1790" t="str">
            <v>Oh</v>
          </cell>
          <cell r="H1790">
            <v>33000</v>
          </cell>
          <cell r="I1790">
            <v>6600</v>
          </cell>
        </row>
        <row r="1791">
          <cell r="D1791" t="str">
            <v xml:space="preserve">Kepala Tukang </v>
          </cell>
          <cell r="F1791">
            <v>0.02</v>
          </cell>
          <cell r="G1791" t="str">
            <v>Oh</v>
          </cell>
          <cell r="H1791">
            <v>35750</v>
          </cell>
          <cell r="I1791">
            <v>715</v>
          </cell>
        </row>
        <row r="1792">
          <cell r="D1792" t="str">
            <v>Pekerja / Buruh tak terlatih</v>
          </cell>
          <cell r="F1792">
            <v>0.1</v>
          </cell>
          <cell r="G1792" t="str">
            <v>Oh</v>
          </cell>
          <cell r="H1792">
            <v>24750</v>
          </cell>
          <cell r="I1792">
            <v>2475</v>
          </cell>
        </row>
        <row r="1793">
          <cell r="D1793" t="str">
            <v>Mandor</v>
          </cell>
          <cell r="F1793">
            <v>5.0000000000000001E-3</v>
          </cell>
          <cell r="G1793" t="str">
            <v>Oh</v>
          </cell>
          <cell r="H1793">
            <v>38500</v>
          </cell>
          <cell r="I1793">
            <v>192.5</v>
          </cell>
        </row>
        <row r="1795">
          <cell r="D1795" t="str">
            <v>BAHAN :</v>
          </cell>
        </row>
        <row r="1796">
          <cell r="D1796" t="str">
            <v>Kayu Kamper papan</v>
          </cell>
          <cell r="F1796">
            <v>7.2000000000000007E-3</v>
          </cell>
          <cell r="G1796" t="str">
            <v>M3</v>
          </cell>
          <cell r="H1796">
            <v>10800000</v>
          </cell>
          <cell r="J1796">
            <v>77760</v>
          </cell>
        </row>
        <row r="1797">
          <cell r="D1797" t="str">
            <v>Paku  biasa</v>
          </cell>
          <cell r="F1797">
            <v>0.05</v>
          </cell>
          <cell r="G1797" t="str">
            <v>Kg</v>
          </cell>
          <cell r="H1797">
            <v>12000</v>
          </cell>
          <cell r="J1797">
            <v>600</v>
          </cell>
        </row>
        <row r="1798">
          <cell r="A1798">
            <v>149</v>
          </cell>
          <cell r="I1798">
            <v>9982.5</v>
          </cell>
          <cell r="J1798">
            <v>78360</v>
          </cell>
          <cell r="K1798">
            <v>88343</v>
          </cell>
        </row>
        <row r="1799">
          <cell r="B1799">
            <v>3</v>
          </cell>
          <cell r="D1799" t="str">
            <v>1 M! PAS. LISPLANK( 3 X 20 )  KAYU  BALAU</v>
          </cell>
        </row>
        <row r="1800">
          <cell r="D1800" t="str">
            <v>TENAGA :</v>
          </cell>
        </row>
        <row r="1801">
          <cell r="D1801" t="str">
            <v>Tukang kayu</v>
          </cell>
          <cell r="F1801">
            <v>0.2</v>
          </cell>
          <cell r="G1801" t="str">
            <v>Oh</v>
          </cell>
          <cell r="H1801">
            <v>33000</v>
          </cell>
          <cell r="I1801">
            <v>6600</v>
          </cell>
        </row>
        <row r="1802">
          <cell r="D1802" t="str">
            <v xml:space="preserve">Kepala Tukang </v>
          </cell>
          <cell r="F1802">
            <v>0.02</v>
          </cell>
          <cell r="G1802" t="str">
            <v>Oh</v>
          </cell>
          <cell r="H1802">
            <v>35750</v>
          </cell>
          <cell r="I1802">
            <v>715</v>
          </cell>
        </row>
        <row r="1803">
          <cell r="D1803" t="str">
            <v>Pekerja / Buruh tak terlatih</v>
          </cell>
          <cell r="F1803">
            <v>0.1</v>
          </cell>
          <cell r="G1803" t="str">
            <v>Oh</v>
          </cell>
          <cell r="H1803">
            <v>24750</v>
          </cell>
          <cell r="I1803">
            <v>2475</v>
          </cell>
        </row>
        <row r="1804">
          <cell r="D1804" t="str">
            <v>Mandor</v>
          </cell>
          <cell r="F1804">
            <v>5.0000000000000001E-3</v>
          </cell>
          <cell r="G1804" t="str">
            <v>Oh</v>
          </cell>
          <cell r="H1804">
            <v>38500</v>
          </cell>
          <cell r="I1804">
            <v>192.5</v>
          </cell>
        </row>
        <row r="1806">
          <cell r="D1806" t="str">
            <v>BAHAN :</v>
          </cell>
        </row>
        <row r="1807">
          <cell r="D1807" t="str">
            <v>Kayu Balau Papan</v>
          </cell>
          <cell r="F1807">
            <v>7.2000000000000007E-3</v>
          </cell>
          <cell r="G1807" t="str">
            <v>M3</v>
          </cell>
          <cell r="H1807">
            <v>9900000</v>
          </cell>
          <cell r="J1807">
            <v>71280</v>
          </cell>
        </row>
        <row r="1808">
          <cell r="D1808" t="str">
            <v>Paku  biasa</v>
          </cell>
          <cell r="F1808">
            <v>0.05</v>
          </cell>
          <cell r="G1808" t="str">
            <v>Kg</v>
          </cell>
          <cell r="H1808">
            <v>12000</v>
          </cell>
          <cell r="J1808">
            <v>600</v>
          </cell>
        </row>
        <row r="1809">
          <cell r="A1809">
            <v>150</v>
          </cell>
          <cell r="I1809">
            <v>9982.5</v>
          </cell>
          <cell r="J1809">
            <v>71880</v>
          </cell>
          <cell r="K1809">
            <v>81863</v>
          </cell>
        </row>
        <row r="1810">
          <cell r="B1810">
            <v>4</v>
          </cell>
          <cell r="D1810" t="str">
            <v>1 M! PAS. LISPLANK( 3 X 20 )  KAYU  KRUING</v>
          </cell>
        </row>
        <row r="1811">
          <cell r="D1811" t="str">
            <v>TENAGA :</v>
          </cell>
        </row>
        <row r="1812">
          <cell r="D1812" t="str">
            <v>Tukang kayu</v>
          </cell>
          <cell r="F1812">
            <v>0.2</v>
          </cell>
          <cell r="G1812" t="str">
            <v>Oh</v>
          </cell>
          <cell r="H1812">
            <v>33000</v>
          </cell>
          <cell r="I1812">
            <v>6600</v>
          </cell>
        </row>
        <row r="1813">
          <cell r="D1813" t="str">
            <v xml:space="preserve">Kepala Tukang </v>
          </cell>
          <cell r="F1813">
            <v>0.02</v>
          </cell>
          <cell r="G1813" t="str">
            <v>Oh</v>
          </cell>
          <cell r="H1813">
            <v>35750</v>
          </cell>
          <cell r="I1813">
            <v>715</v>
          </cell>
        </row>
        <row r="1814">
          <cell r="D1814" t="str">
            <v>Pekerja / Buruh tak terlatih</v>
          </cell>
          <cell r="F1814">
            <v>0.1</v>
          </cell>
          <cell r="G1814" t="str">
            <v>Oh</v>
          </cell>
          <cell r="H1814">
            <v>24750</v>
          </cell>
          <cell r="I1814">
            <v>2475</v>
          </cell>
        </row>
        <row r="1815">
          <cell r="D1815" t="str">
            <v>Mandor</v>
          </cell>
          <cell r="F1815">
            <v>5.0000000000000001E-3</v>
          </cell>
          <cell r="G1815" t="str">
            <v>Oh</v>
          </cell>
          <cell r="H1815">
            <v>38500</v>
          </cell>
          <cell r="I1815">
            <v>192.5</v>
          </cell>
        </row>
        <row r="1817">
          <cell r="D1817" t="str">
            <v>BAHAN :</v>
          </cell>
        </row>
        <row r="1818">
          <cell r="D1818" t="str">
            <v>Kayu Kruing Papan</v>
          </cell>
          <cell r="F1818">
            <v>7.2000000000000007E-3</v>
          </cell>
          <cell r="G1818" t="str">
            <v>M3</v>
          </cell>
          <cell r="H1818">
            <v>6300000</v>
          </cell>
          <cell r="J1818">
            <v>45360.000000000007</v>
          </cell>
        </row>
        <row r="1819">
          <cell r="D1819" t="str">
            <v>Paku  biasa</v>
          </cell>
          <cell r="F1819">
            <v>0.05</v>
          </cell>
          <cell r="G1819" t="str">
            <v>Kg</v>
          </cell>
          <cell r="H1819">
            <v>12000</v>
          </cell>
          <cell r="J1819">
            <v>600</v>
          </cell>
        </row>
        <row r="1820">
          <cell r="A1820">
            <v>151</v>
          </cell>
          <cell r="I1820">
            <v>9982.5</v>
          </cell>
          <cell r="J1820">
            <v>45960.000000000007</v>
          </cell>
          <cell r="K1820">
            <v>55943</v>
          </cell>
        </row>
        <row r="1821">
          <cell r="B1821">
            <v>5</v>
          </cell>
          <cell r="D1821" t="str">
            <v>1 M! PAS. LISPLANK( 3 X 20 )  KAYU  TAHUN</v>
          </cell>
        </row>
        <row r="1822">
          <cell r="D1822" t="str">
            <v>TENAGA :</v>
          </cell>
        </row>
        <row r="1823">
          <cell r="D1823" t="str">
            <v>Tukang kayu</v>
          </cell>
          <cell r="F1823">
            <v>0.2</v>
          </cell>
          <cell r="G1823" t="str">
            <v>Oh</v>
          </cell>
          <cell r="H1823">
            <v>33000</v>
          </cell>
          <cell r="I1823">
            <v>6600</v>
          </cell>
        </row>
        <row r="1824">
          <cell r="D1824" t="str">
            <v xml:space="preserve">Kepala Tukang </v>
          </cell>
          <cell r="F1824">
            <v>0.02</v>
          </cell>
          <cell r="G1824" t="str">
            <v>Oh</v>
          </cell>
          <cell r="H1824">
            <v>35750</v>
          </cell>
          <cell r="I1824">
            <v>715</v>
          </cell>
        </row>
        <row r="1825">
          <cell r="D1825" t="str">
            <v>Pekerja / Buruh tak terlatih</v>
          </cell>
          <cell r="F1825">
            <v>0.1</v>
          </cell>
          <cell r="G1825" t="str">
            <v>Oh</v>
          </cell>
          <cell r="H1825">
            <v>24750</v>
          </cell>
          <cell r="I1825">
            <v>2475</v>
          </cell>
        </row>
        <row r="1826">
          <cell r="D1826" t="str">
            <v>Mandor</v>
          </cell>
          <cell r="F1826">
            <v>5.0000000000000001E-3</v>
          </cell>
          <cell r="G1826" t="str">
            <v>Oh</v>
          </cell>
          <cell r="H1826">
            <v>38500</v>
          </cell>
          <cell r="I1826">
            <v>192.5</v>
          </cell>
        </row>
        <row r="1828">
          <cell r="D1828" t="str">
            <v>BAHAN :</v>
          </cell>
        </row>
        <row r="1829">
          <cell r="D1829" t="str">
            <v>Kayu Tahun papan ( Mauni/akasia)</v>
          </cell>
          <cell r="F1829">
            <v>7.2000000000000007E-3</v>
          </cell>
          <cell r="G1829" t="str">
            <v>M3</v>
          </cell>
          <cell r="H1829">
            <v>2700000</v>
          </cell>
          <cell r="J1829">
            <v>19440</v>
          </cell>
        </row>
        <row r="1830">
          <cell r="D1830" t="str">
            <v>Paku  biasa</v>
          </cell>
          <cell r="F1830">
            <v>0.05</v>
          </cell>
          <cell r="G1830" t="str">
            <v>Kg</v>
          </cell>
          <cell r="H1830">
            <v>12000</v>
          </cell>
          <cell r="J1830">
            <v>600</v>
          </cell>
        </row>
        <row r="1831">
          <cell r="A1831">
            <v>152</v>
          </cell>
          <cell r="I1831">
            <v>9982.5</v>
          </cell>
          <cell r="J1831">
            <v>20040</v>
          </cell>
          <cell r="K1831">
            <v>30023</v>
          </cell>
        </row>
        <row r="1832">
          <cell r="B1832">
            <v>6</v>
          </cell>
          <cell r="D1832" t="str">
            <v>1 M! PAS. LISPLANK( 3 X 25 )  KAYU  JATI</v>
          </cell>
        </row>
        <row r="1833">
          <cell r="D1833" t="str">
            <v>TENAGA :</v>
          </cell>
        </row>
        <row r="1834">
          <cell r="D1834" t="str">
            <v>Tukang kayu</v>
          </cell>
          <cell r="F1834">
            <v>0.21</v>
          </cell>
          <cell r="G1834" t="str">
            <v>Oh</v>
          </cell>
          <cell r="H1834">
            <v>33000</v>
          </cell>
          <cell r="I1834">
            <v>6930</v>
          </cell>
        </row>
        <row r="1835">
          <cell r="D1835" t="str">
            <v xml:space="preserve">Kepala Tukang </v>
          </cell>
          <cell r="F1835">
            <v>2.1000000000000001E-2</v>
          </cell>
          <cell r="G1835" t="str">
            <v>Oh</v>
          </cell>
          <cell r="H1835">
            <v>35750</v>
          </cell>
          <cell r="I1835">
            <v>750.75</v>
          </cell>
        </row>
        <row r="1836">
          <cell r="D1836" t="str">
            <v>Pekerja / Buruh tak terlatih</v>
          </cell>
          <cell r="F1836">
            <v>0.1</v>
          </cell>
          <cell r="G1836" t="str">
            <v>Oh</v>
          </cell>
          <cell r="H1836">
            <v>24750</v>
          </cell>
          <cell r="I1836">
            <v>2475</v>
          </cell>
        </row>
        <row r="1837">
          <cell r="D1837" t="str">
            <v>Mandor</v>
          </cell>
          <cell r="F1837">
            <v>5.0000000000000001E-3</v>
          </cell>
          <cell r="G1837" t="str">
            <v>Oh</v>
          </cell>
          <cell r="H1837">
            <v>38500</v>
          </cell>
          <cell r="I1837">
            <v>192.5</v>
          </cell>
        </row>
        <row r="1839">
          <cell r="D1839" t="str">
            <v>BAHAN :</v>
          </cell>
        </row>
        <row r="1840">
          <cell r="D1840" t="str">
            <v>Kayu jati papan lokal</v>
          </cell>
          <cell r="F1840">
            <v>8.9999999999999993E-3</v>
          </cell>
          <cell r="G1840" t="str">
            <v>M3</v>
          </cell>
          <cell r="H1840">
            <v>15600000</v>
          </cell>
          <cell r="J1840">
            <v>140400</v>
          </cell>
        </row>
        <row r="1841">
          <cell r="D1841" t="str">
            <v>Paku  biasa</v>
          </cell>
          <cell r="F1841">
            <v>0.05</v>
          </cell>
          <cell r="G1841" t="str">
            <v>Kg</v>
          </cell>
          <cell r="H1841">
            <v>12000</v>
          </cell>
          <cell r="J1841">
            <v>600</v>
          </cell>
        </row>
        <row r="1842">
          <cell r="A1842">
            <v>153</v>
          </cell>
          <cell r="I1842">
            <v>10348.25</v>
          </cell>
          <cell r="J1842">
            <v>141000</v>
          </cell>
          <cell r="K1842">
            <v>151348</v>
          </cell>
        </row>
        <row r="1843">
          <cell r="B1843">
            <v>7</v>
          </cell>
          <cell r="D1843" t="str">
            <v>1 M! PAS. LISPLANK( 3 X 25 )  KAYU  KAMPER</v>
          </cell>
        </row>
        <row r="1844">
          <cell r="D1844" t="str">
            <v>TENAGA :</v>
          </cell>
        </row>
        <row r="1845">
          <cell r="D1845" t="str">
            <v>Tukang kayu</v>
          </cell>
          <cell r="F1845">
            <v>0.21</v>
          </cell>
          <cell r="G1845" t="str">
            <v>Oh</v>
          </cell>
          <cell r="H1845">
            <v>33000</v>
          </cell>
          <cell r="I1845">
            <v>6930</v>
          </cell>
        </row>
        <row r="1846">
          <cell r="D1846" t="str">
            <v xml:space="preserve">Kepala Tukang </v>
          </cell>
          <cell r="F1846">
            <v>2.1000000000000001E-2</v>
          </cell>
          <cell r="G1846" t="str">
            <v>Oh</v>
          </cell>
          <cell r="H1846">
            <v>35750</v>
          </cell>
          <cell r="I1846">
            <v>750.75</v>
          </cell>
        </row>
        <row r="1847">
          <cell r="D1847" t="str">
            <v>Pekerja / Buruh tak terlatih</v>
          </cell>
          <cell r="F1847">
            <v>0.1</v>
          </cell>
          <cell r="G1847" t="str">
            <v>Oh</v>
          </cell>
          <cell r="H1847">
            <v>24750</v>
          </cell>
          <cell r="I1847">
            <v>2475</v>
          </cell>
        </row>
        <row r="1848">
          <cell r="D1848" t="str">
            <v>Mandor</v>
          </cell>
          <cell r="F1848">
            <v>5.0000000000000001E-3</v>
          </cell>
          <cell r="G1848" t="str">
            <v>Oh</v>
          </cell>
          <cell r="H1848">
            <v>38500</v>
          </cell>
          <cell r="I1848">
            <v>192.5</v>
          </cell>
        </row>
        <row r="1850">
          <cell r="D1850" t="str">
            <v>BAHAN :</v>
          </cell>
        </row>
        <row r="1851">
          <cell r="D1851" t="str">
            <v>Kayu Kamper papan</v>
          </cell>
          <cell r="F1851">
            <v>8.9999999999999993E-3</v>
          </cell>
          <cell r="G1851" t="str">
            <v>M3</v>
          </cell>
          <cell r="H1851">
            <v>10800000</v>
          </cell>
          <cell r="J1851">
            <v>97199.999999999985</v>
          </cell>
        </row>
        <row r="1852">
          <cell r="D1852" t="str">
            <v>Paku  biasa</v>
          </cell>
          <cell r="F1852">
            <v>0.05</v>
          </cell>
          <cell r="G1852" t="str">
            <v>Kg</v>
          </cell>
          <cell r="H1852">
            <v>12000</v>
          </cell>
          <cell r="J1852">
            <v>600</v>
          </cell>
        </row>
        <row r="1853">
          <cell r="A1853">
            <v>154</v>
          </cell>
          <cell r="I1853">
            <v>10348.25</v>
          </cell>
          <cell r="J1853">
            <v>97799.999999999985</v>
          </cell>
          <cell r="K1853">
            <v>108148</v>
          </cell>
        </row>
        <row r="1854">
          <cell r="B1854">
            <v>8</v>
          </cell>
          <cell r="D1854" t="str">
            <v>1 M! PAS. LISPLANK( 3 X 25 )  KAYU  BALAU</v>
          </cell>
        </row>
        <row r="1855">
          <cell r="D1855" t="str">
            <v>TENAGA :</v>
          </cell>
        </row>
        <row r="1856">
          <cell r="D1856" t="str">
            <v>Tukang kayu</v>
          </cell>
          <cell r="F1856">
            <v>0.21</v>
          </cell>
          <cell r="G1856" t="str">
            <v>Oh</v>
          </cell>
          <cell r="H1856">
            <v>33000</v>
          </cell>
          <cell r="I1856">
            <v>6930</v>
          </cell>
        </row>
        <row r="1857">
          <cell r="D1857" t="str">
            <v xml:space="preserve">Kepala Tukang </v>
          </cell>
          <cell r="F1857">
            <v>2.1000000000000001E-2</v>
          </cell>
          <cell r="G1857" t="str">
            <v>Oh</v>
          </cell>
          <cell r="H1857">
            <v>35750</v>
          </cell>
          <cell r="I1857">
            <v>750.75</v>
          </cell>
        </row>
        <row r="1858">
          <cell r="D1858" t="str">
            <v>Pekerja / Buruh tak terlatih</v>
          </cell>
          <cell r="F1858">
            <v>0.1</v>
          </cell>
          <cell r="G1858" t="str">
            <v>Oh</v>
          </cell>
          <cell r="H1858">
            <v>24750</v>
          </cell>
          <cell r="I1858">
            <v>2475</v>
          </cell>
        </row>
        <row r="1859">
          <cell r="D1859" t="str">
            <v>Mandor</v>
          </cell>
          <cell r="F1859">
            <v>5.0000000000000001E-3</v>
          </cell>
          <cell r="G1859" t="str">
            <v>Oh</v>
          </cell>
          <cell r="H1859">
            <v>38500</v>
          </cell>
          <cell r="I1859">
            <v>192.5</v>
          </cell>
        </row>
        <row r="1861">
          <cell r="D1861" t="str">
            <v>BAHAN :</v>
          </cell>
        </row>
        <row r="1862">
          <cell r="D1862" t="str">
            <v>Kayu Balau Papan</v>
          </cell>
          <cell r="F1862">
            <v>8.9999999999999993E-3</v>
          </cell>
          <cell r="G1862" t="str">
            <v>M3</v>
          </cell>
          <cell r="H1862">
            <v>9900000</v>
          </cell>
          <cell r="J1862">
            <v>89100</v>
          </cell>
        </row>
        <row r="1863">
          <cell r="D1863" t="str">
            <v>Paku  biasa</v>
          </cell>
          <cell r="F1863">
            <v>0.05</v>
          </cell>
          <cell r="G1863" t="str">
            <v>Kg</v>
          </cell>
          <cell r="H1863">
            <v>12000</v>
          </cell>
          <cell r="J1863">
            <v>600</v>
          </cell>
        </row>
        <row r="1864">
          <cell r="A1864">
            <v>155</v>
          </cell>
          <cell r="I1864">
            <v>10348.25</v>
          </cell>
          <cell r="J1864">
            <v>89700</v>
          </cell>
          <cell r="K1864">
            <v>100048</v>
          </cell>
        </row>
        <row r="1865">
          <cell r="B1865">
            <v>9</v>
          </cell>
          <cell r="D1865" t="str">
            <v>1 M! PAS. LISPLANK( 3 X 25 )  KAYU  KRUING</v>
          </cell>
        </row>
        <row r="1866">
          <cell r="D1866" t="str">
            <v>TENAGA :</v>
          </cell>
        </row>
        <row r="1867">
          <cell r="D1867" t="str">
            <v>Tukang kayu</v>
          </cell>
          <cell r="F1867">
            <v>0.21</v>
          </cell>
          <cell r="G1867" t="str">
            <v>Oh</v>
          </cell>
          <cell r="H1867">
            <v>33000</v>
          </cell>
          <cell r="I1867">
            <v>6930</v>
          </cell>
        </row>
        <row r="1868">
          <cell r="D1868" t="str">
            <v xml:space="preserve">Kepala Tukang </v>
          </cell>
          <cell r="F1868">
            <v>2.1000000000000001E-2</v>
          </cell>
          <cell r="G1868" t="str">
            <v>Oh</v>
          </cell>
          <cell r="H1868">
            <v>35750</v>
          </cell>
          <cell r="I1868">
            <v>750.75</v>
          </cell>
        </row>
        <row r="1869">
          <cell r="D1869" t="str">
            <v>Pekerja / Buruh tak terlatih</v>
          </cell>
          <cell r="F1869">
            <v>0.1</v>
          </cell>
          <cell r="G1869" t="str">
            <v>Oh</v>
          </cell>
          <cell r="H1869">
            <v>24750</v>
          </cell>
          <cell r="I1869">
            <v>2475</v>
          </cell>
        </row>
        <row r="1870">
          <cell r="D1870" t="str">
            <v>Mandor</v>
          </cell>
          <cell r="F1870">
            <v>5.0000000000000001E-3</v>
          </cell>
          <cell r="G1870" t="str">
            <v>Oh</v>
          </cell>
          <cell r="H1870">
            <v>38500</v>
          </cell>
          <cell r="I1870">
            <v>192.5</v>
          </cell>
        </row>
        <row r="1872">
          <cell r="D1872" t="str">
            <v>BAHAN :</v>
          </cell>
        </row>
        <row r="1873">
          <cell r="D1873" t="str">
            <v>Kayu Kruing Papan</v>
          </cell>
          <cell r="F1873">
            <v>8.9999999999999993E-3</v>
          </cell>
          <cell r="G1873" t="str">
            <v>M3</v>
          </cell>
          <cell r="H1873">
            <v>6300000</v>
          </cell>
          <cell r="J1873">
            <v>56699.999999999993</v>
          </cell>
        </row>
        <row r="1874">
          <cell r="D1874" t="str">
            <v>Paku  biasa</v>
          </cell>
          <cell r="F1874">
            <v>0.05</v>
          </cell>
          <cell r="G1874" t="str">
            <v>Kg</v>
          </cell>
          <cell r="H1874">
            <v>12000</v>
          </cell>
          <cell r="J1874">
            <v>600</v>
          </cell>
        </row>
        <row r="1875">
          <cell r="A1875">
            <v>156</v>
          </cell>
          <cell r="I1875">
            <v>10348.25</v>
          </cell>
          <cell r="J1875">
            <v>57299.999999999993</v>
          </cell>
          <cell r="K1875">
            <v>67648</v>
          </cell>
        </row>
        <row r="1876">
          <cell r="B1876">
            <v>10</v>
          </cell>
          <cell r="D1876" t="str">
            <v>1 M! PAS. LISPLANK( 3 X 25 )  KAYU  TAHUN</v>
          </cell>
        </row>
        <row r="1877">
          <cell r="D1877" t="str">
            <v>TENAGA :</v>
          </cell>
        </row>
        <row r="1878">
          <cell r="D1878" t="str">
            <v>Tukang kayu</v>
          </cell>
          <cell r="F1878">
            <v>0.21</v>
          </cell>
          <cell r="G1878" t="str">
            <v>Oh</v>
          </cell>
          <cell r="H1878">
            <v>33000</v>
          </cell>
          <cell r="I1878">
            <v>6930</v>
          </cell>
        </row>
        <row r="1879">
          <cell r="D1879" t="str">
            <v xml:space="preserve">Kepala Tukang </v>
          </cell>
          <cell r="F1879">
            <v>2.1000000000000001E-2</v>
          </cell>
          <cell r="G1879" t="str">
            <v>Oh</v>
          </cell>
          <cell r="H1879">
            <v>35750</v>
          </cell>
          <cell r="I1879">
            <v>750.75</v>
          </cell>
        </row>
        <row r="1880">
          <cell r="D1880" t="str">
            <v>Pekerja / Buruh tak terlatih</v>
          </cell>
          <cell r="F1880">
            <v>0.1</v>
          </cell>
          <cell r="G1880" t="str">
            <v>Oh</v>
          </cell>
          <cell r="H1880">
            <v>24750</v>
          </cell>
          <cell r="I1880">
            <v>2475</v>
          </cell>
        </row>
        <row r="1881">
          <cell r="D1881" t="str">
            <v>Mandor</v>
          </cell>
          <cell r="F1881">
            <v>5.0000000000000001E-3</v>
          </cell>
          <cell r="G1881" t="str">
            <v>Oh</v>
          </cell>
          <cell r="H1881">
            <v>38500</v>
          </cell>
          <cell r="I1881">
            <v>192.5</v>
          </cell>
        </row>
        <row r="1883">
          <cell r="D1883" t="str">
            <v>BAHAN :</v>
          </cell>
        </row>
        <row r="1884">
          <cell r="D1884" t="str">
            <v>Kayu Tahun papan ( Mauni/akasia)</v>
          </cell>
          <cell r="F1884">
            <v>8.9999999999999993E-3</v>
          </cell>
          <cell r="G1884" t="str">
            <v>M3</v>
          </cell>
          <cell r="H1884">
            <v>2700000</v>
          </cell>
          <cell r="J1884">
            <v>24299.999999999996</v>
          </cell>
        </row>
        <row r="1885">
          <cell r="D1885" t="str">
            <v>Paku  biasa</v>
          </cell>
          <cell r="F1885">
            <v>0.05</v>
          </cell>
          <cell r="G1885" t="str">
            <v>Kg</v>
          </cell>
          <cell r="H1885">
            <v>12000</v>
          </cell>
          <cell r="J1885">
            <v>600</v>
          </cell>
        </row>
        <row r="1886">
          <cell r="A1886">
            <v>157</v>
          </cell>
          <cell r="I1886">
            <v>10348.25</v>
          </cell>
          <cell r="J1886">
            <v>24899.999999999996</v>
          </cell>
          <cell r="K1886">
            <v>35248</v>
          </cell>
        </row>
        <row r="1887">
          <cell r="B1887">
            <v>11</v>
          </cell>
          <cell r="D1887" t="str">
            <v>1 M! PAS. LISPLANK( 3 X 30 )  KAYU  JATI</v>
          </cell>
        </row>
        <row r="1888">
          <cell r="D1888" t="str">
            <v>TENAGA :</v>
          </cell>
        </row>
        <row r="1889">
          <cell r="D1889" t="str">
            <v>Tukang kayu</v>
          </cell>
          <cell r="F1889">
            <v>0.22</v>
          </cell>
          <cell r="G1889" t="str">
            <v>Oh</v>
          </cell>
          <cell r="H1889">
            <v>33000</v>
          </cell>
          <cell r="I1889">
            <v>7260</v>
          </cell>
        </row>
        <row r="1890">
          <cell r="D1890" t="str">
            <v xml:space="preserve">Kepala Tukang </v>
          </cell>
          <cell r="F1890">
            <v>2.1999999999999999E-2</v>
          </cell>
          <cell r="G1890" t="str">
            <v>Oh</v>
          </cell>
          <cell r="H1890">
            <v>35750</v>
          </cell>
          <cell r="I1890">
            <v>786.5</v>
          </cell>
        </row>
        <row r="1891">
          <cell r="D1891" t="str">
            <v>Pekerja / Buruh tak terlatih</v>
          </cell>
          <cell r="F1891">
            <v>0.11</v>
          </cell>
          <cell r="G1891" t="str">
            <v>Oh</v>
          </cell>
          <cell r="H1891">
            <v>24750</v>
          </cell>
          <cell r="I1891">
            <v>2722.5</v>
          </cell>
        </row>
        <row r="1892">
          <cell r="D1892" t="str">
            <v>Mandor</v>
          </cell>
          <cell r="F1892">
            <v>5.0000000000000001E-3</v>
          </cell>
          <cell r="G1892" t="str">
            <v>Oh</v>
          </cell>
          <cell r="H1892">
            <v>38500</v>
          </cell>
          <cell r="I1892">
            <v>192.5</v>
          </cell>
        </row>
        <row r="1894">
          <cell r="D1894" t="str">
            <v>BAHAN :</v>
          </cell>
        </row>
        <row r="1895">
          <cell r="D1895" t="str">
            <v>Kayu jati papan lokal</v>
          </cell>
          <cell r="F1895">
            <v>1.0999999999999999E-2</v>
          </cell>
          <cell r="G1895" t="str">
            <v>M3</v>
          </cell>
          <cell r="H1895">
            <v>15600000</v>
          </cell>
          <cell r="J1895">
            <v>171600</v>
          </cell>
        </row>
        <row r="1896">
          <cell r="D1896" t="str">
            <v>Paku  biasa</v>
          </cell>
          <cell r="F1896">
            <v>0.05</v>
          </cell>
          <cell r="G1896" t="str">
            <v>Kg</v>
          </cell>
          <cell r="H1896">
            <v>12000</v>
          </cell>
          <cell r="J1896">
            <v>600</v>
          </cell>
        </row>
        <row r="1897">
          <cell r="A1897">
            <v>158</v>
          </cell>
          <cell r="I1897">
            <v>10961.5</v>
          </cell>
          <cell r="J1897">
            <v>172200</v>
          </cell>
          <cell r="K1897">
            <v>183162</v>
          </cell>
        </row>
        <row r="1898">
          <cell r="B1898">
            <v>12</v>
          </cell>
          <cell r="D1898" t="str">
            <v>1 M! PAS. LISPLANK( 3 X 30 )  KAYU  KAMPER</v>
          </cell>
        </row>
        <row r="1899">
          <cell r="D1899" t="str">
            <v>TENAGA :</v>
          </cell>
        </row>
        <row r="1900">
          <cell r="D1900" t="str">
            <v>Tukang kayu</v>
          </cell>
          <cell r="F1900">
            <v>0.22</v>
          </cell>
          <cell r="G1900" t="str">
            <v>Oh</v>
          </cell>
          <cell r="H1900">
            <v>33000</v>
          </cell>
          <cell r="I1900">
            <v>7260</v>
          </cell>
        </row>
        <row r="1901">
          <cell r="D1901" t="str">
            <v xml:space="preserve">Kepala Tukang </v>
          </cell>
          <cell r="F1901">
            <v>2.1999999999999999E-2</v>
          </cell>
          <cell r="G1901" t="str">
            <v>Oh</v>
          </cell>
          <cell r="H1901">
            <v>35750</v>
          </cell>
          <cell r="I1901">
            <v>786.5</v>
          </cell>
        </row>
        <row r="1902">
          <cell r="D1902" t="str">
            <v>Pekerja / Buruh tak terlatih</v>
          </cell>
          <cell r="F1902">
            <v>0.11</v>
          </cell>
          <cell r="G1902" t="str">
            <v>Oh</v>
          </cell>
          <cell r="H1902">
            <v>24750</v>
          </cell>
          <cell r="I1902">
            <v>2722.5</v>
          </cell>
        </row>
        <row r="1903">
          <cell r="D1903" t="str">
            <v>Mandor</v>
          </cell>
          <cell r="F1903">
            <v>5.0000000000000001E-3</v>
          </cell>
          <cell r="G1903" t="str">
            <v>Oh</v>
          </cell>
          <cell r="H1903">
            <v>38500</v>
          </cell>
          <cell r="I1903">
            <v>192.5</v>
          </cell>
        </row>
        <row r="1905">
          <cell r="D1905" t="str">
            <v>BAHAN :</v>
          </cell>
        </row>
        <row r="1906">
          <cell r="D1906" t="str">
            <v>Kayu Kamper papan</v>
          </cell>
          <cell r="F1906">
            <v>1.0999999999999999E-2</v>
          </cell>
          <cell r="G1906" t="str">
            <v>M3</v>
          </cell>
          <cell r="H1906">
            <v>10800000</v>
          </cell>
          <cell r="J1906">
            <v>118800</v>
          </cell>
        </row>
        <row r="1907">
          <cell r="D1907" t="str">
            <v>Paku  biasa</v>
          </cell>
          <cell r="F1907">
            <v>0.05</v>
          </cell>
          <cell r="G1907" t="str">
            <v>Kg</v>
          </cell>
          <cell r="H1907">
            <v>12000</v>
          </cell>
          <cell r="J1907">
            <v>600</v>
          </cell>
        </row>
        <row r="1908">
          <cell r="A1908">
            <v>159</v>
          </cell>
          <cell r="I1908">
            <v>10961.5</v>
          </cell>
          <cell r="J1908">
            <v>119400</v>
          </cell>
          <cell r="K1908">
            <v>130362</v>
          </cell>
        </row>
        <row r="1909">
          <cell r="B1909">
            <v>13</v>
          </cell>
          <cell r="D1909" t="str">
            <v>1 M! PAS. LISPLANK( 3 X 30 )  KAYU  BALAU</v>
          </cell>
        </row>
        <row r="1910">
          <cell r="D1910" t="str">
            <v>TENAGA :</v>
          </cell>
        </row>
        <row r="1911">
          <cell r="D1911" t="str">
            <v>Tukang kayu</v>
          </cell>
          <cell r="F1911">
            <v>0.22</v>
          </cell>
          <cell r="G1911" t="str">
            <v>Oh</v>
          </cell>
          <cell r="H1911">
            <v>33000</v>
          </cell>
          <cell r="I1911">
            <v>7260</v>
          </cell>
        </row>
        <row r="1912">
          <cell r="D1912" t="str">
            <v xml:space="preserve">Kepala Tukang </v>
          </cell>
          <cell r="F1912">
            <v>2.1999999999999999E-2</v>
          </cell>
          <cell r="G1912" t="str">
            <v>Oh</v>
          </cell>
          <cell r="H1912">
            <v>35750</v>
          </cell>
          <cell r="I1912">
            <v>786.5</v>
          </cell>
        </row>
        <row r="1913">
          <cell r="D1913" t="str">
            <v>Pekerja / Buruh tak terlatih</v>
          </cell>
          <cell r="F1913">
            <v>0.11</v>
          </cell>
          <cell r="G1913" t="str">
            <v>Oh</v>
          </cell>
          <cell r="H1913">
            <v>24750</v>
          </cell>
          <cell r="I1913">
            <v>2722.5</v>
          </cell>
        </row>
        <row r="1914">
          <cell r="D1914" t="str">
            <v>Mandor</v>
          </cell>
          <cell r="F1914">
            <v>5.0000000000000001E-3</v>
          </cell>
          <cell r="G1914" t="str">
            <v>Oh</v>
          </cell>
          <cell r="H1914">
            <v>38500</v>
          </cell>
          <cell r="I1914">
            <v>192.5</v>
          </cell>
        </row>
        <row r="1916">
          <cell r="D1916" t="str">
            <v>BAHAN :</v>
          </cell>
        </row>
        <row r="1917">
          <cell r="D1917" t="str">
            <v>Kayu Balau Papan</v>
          </cell>
          <cell r="F1917">
            <v>1.0999999999999999E-2</v>
          </cell>
          <cell r="G1917" t="str">
            <v>M3</v>
          </cell>
          <cell r="H1917">
            <v>9900000</v>
          </cell>
          <cell r="J1917">
            <v>108900</v>
          </cell>
        </row>
        <row r="1918">
          <cell r="D1918" t="str">
            <v>Paku  biasa</v>
          </cell>
          <cell r="F1918">
            <v>0.05</v>
          </cell>
          <cell r="G1918" t="str">
            <v>Kg</v>
          </cell>
          <cell r="H1918">
            <v>12000</v>
          </cell>
          <cell r="J1918">
            <v>600</v>
          </cell>
        </row>
        <row r="1919">
          <cell r="A1919">
            <v>160</v>
          </cell>
          <cell r="I1919">
            <v>10961.5</v>
          </cell>
          <cell r="J1919">
            <v>109500</v>
          </cell>
          <cell r="K1919">
            <v>120462</v>
          </cell>
        </row>
        <row r="1920">
          <cell r="B1920">
            <v>14</v>
          </cell>
          <cell r="D1920" t="str">
            <v>1 M! PAS. LISPLANK( 3 X 30 )  KAYU  KRUING</v>
          </cell>
        </row>
        <row r="1921">
          <cell r="D1921" t="str">
            <v>TENAGA :</v>
          </cell>
        </row>
        <row r="1922">
          <cell r="D1922" t="str">
            <v>Tukang kayu</v>
          </cell>
          <cell r="F1922">
            <v>0.22</v>
          </cell>
          <cell r="G1922" t="str">
            <v>Oh</v>
          </cell>
          <cell r="H1922">
            <v>33000</v>
          </cell>
          <cell r="I1922">
            <v>7260</v>
          </cell>
        </row>
        <row r="1923">
          <cell r="D1923" t="str">
            <v xml:space="preserve">Kepala Tukang </v>
          </cell>
          <cell r="F1923">
            <v>2.1999999999999999E-2</v>
          </cell>
          <cell r="G1923" t="str">
            <v>Oh</v>
          </cell>
          <cell r="H1923">
            <v>35750</v>
          </cell>
          <cell r="I1923">
            <v>786.5</v>
          </cell>
        </row>
        <row r="1924">
          <cell r="D1924" t="str">
            <v>Pekerja / Buruh tak terlatih</v>
          </cell>
          <cell r="F1924">
            <v>0.11</v>
          </cell>
          <cell r="G1924" t="str">
            <v>Oh</v>
          </cell>
          <cell r="H1924">
            <v>24750</v>
          </cell>
          <cell r="I1924">
            <v>2722.5</v>
          </cell>
        </row>
        <row r="1925">
          <cell r="D1925" t="str">
            <v>Mandor</v>
          </cell>
          <cell r="F1925">
            <v>5.0000000000000001E-3</v>
          </cell>
          <cell r="G1925" t="str">
            <v>Oh</v>
          </cell>
          <cell r="H1925">
            <v>38500</v>
          </cell>
          <cell r="I1925">
            <v>192.5</v>
          </cell>
        </row>
        <row r="1926">
          <cell r="D1926" t="str">
            <v>BAHAN :</v>
          </cell>
        </row>
        <row r="1927">
          <cell r="D1927" t="str">
            <v>Kayu Kruing Papan</v>
          </cell>
          <cell r="F1927">
            <v>1.0999999999999999E-2</v>
          </cell>
          <cell r="G1927" t="str">
            <v>M3</v>
          </cell>
          <cell r="H1927">
            <v>6300000</v>
          </cell>
          <cell r="J1927">
            <v>69300</v>
          </cell>
        </row>
        <row r="1928">
          <cell r="D1928" t="str">
            <v>Paku  biasa</v>
          </cell>
          <cell r="F1928">
            <v>0.05</v>
          </cell>
          <cell r="G1928" t="str">
            <v>Kg</v>
          </cell>
          <cell r="H1928">
            <v>12000</v>
          </cell>
          <cell r="J1928">
            <v>600</v>
          </cell>
        </row>
        <row r="1929">
          <cell r="A1929">
            <v>161</v>
          </cell>
          <cell r="I1929">
            <v>10961.5</v>
          </cell>
          <cell r="J1929">
            <v>69900</v>
          </cell>
          <cell r="K1929">
            <v>80862</v>
          </cell>
        </row>
        <row r="1930">
          <cell r="B1930">
            <v>15</v>
          </cell>
          <cell r="D1930" t="str">
            <v>1 M! PAS. LISPLANK( 3 X 30 )  KAYU  TAHUN</v>
          </cell>
        </row>
        <row r="1931">
          <cell r="D1931" t="str">
            <v>TENAGA :</v>
          </cell>
        </row>
        <row r="1932">
          <cell r="D1932" t="str">
            <v>Tukang kayu</v>
          </cell>
          <cell r="F1932">
            <v>0.22</v>
          </cell>
          <cell r="G1932" t="str">
            <v>Oh</v>
          </cell>
          <cell r="H1932">
            <v>33000</v>
          </cell>
          <cell r="I1932">
            <v>7260</v>
          </cell>
        </row>
        <row r="1933">
          <cell r="D1933" t="str">
            <v xml:space="preserve">Kepala Tukang </v>
          </cell>
          <cell r="F1933">
            <v>2.1999999999999999E-2</v>
          </cell>
          <cell r="G1933" t="str">
            <v>Oh</v>
          </cell>
          <cell r="H1933">
            <v>35750</v>
          </cell>
          <cell r="I1933">
            <v>786.5</v>
          </cell>
        </row>
        <row r="1934">
          <cell r="D1934" t="str">
            <v>Pekerja / Buruh tak terlatih</v>
          </cell>
          <cell r="F1934">
            <v>0.11</v>
          </cell>
          <cell r="G1934" t="str">
            <v>Oh</v>
          </cell>
          <cell r="H1934">
            <v>24750</v>
          </cell>
          <cell r="I1934">
            <v>2722.5</v>
          </cell>
        </row>
        <row r="1935">
          <cell r="D1935" t="str">
            <v>Mandor</v>
          </cell>
          <cell r="F1935">
            <v>5.0000000000000001E-3</v>
          </cell>
          <cell r="G1935" t="str">
            <v>Oh</v>
          </cell>
          <cell r="H1935">
            <v>38500</v>
          </cell>
          <cell r="I1935">
            <v>192.5</v>
          </cell>
        </row>
        <row r="1936">
          <cell r="D1936" t="str">
            <v>BAHAN :</v>
          </cell>
        </row>
        <row r="1937">
          <cell r="D1937" t="str">
            <v>Kayu Tahun papan ( Mauni/akasia)</v>
          </cell>
          <cell r="F1937">
            <v>1.0999999999999999E-2</v>
          </cell>
          <cell r="G1937" t="str">
            <v>M3</v>
          </cell>
          <cell r="H1937">
            <v>2700000</v>
          </cell>
          <cell r="J1937">
            <v>29700</v>
          </cell>
        </row>
        <row r="1938">
          <cell r="D1938" t="str">
            <v>Paku  biasa</v>
          </cell>
          <cell r="F1938">
            <v>0.05</v>
          </cell>
          <cell r="G1938" t="str">
            <v>Kg</v>
          </cell>
          <cell r="H1938">
            <v>12000</v>
          </cell>
          <cell r="J1938">
            <v>600</v>
          </cell>
        </row>
        <row r="1939">
          <cell r="A1939">
            <v>162</v>
          </cell>
          <cell r="I1939">
            <v>10961.5</v>
          </cell>
          <cell r="J1939">
            <v>30300</v>
          </cell>
          <cell r="K1939">
            <v>41262</v>
          </cell>
        </row>
        <row r="1940">
          <cell r="B1940">
            <v>16</v>
          </cell>
          <cell r="D1940" t="str">
            <v>1 M! PAS. LISPLANK 2( 3 x 20 ) CM  KAYU  JATI</v>
          </cell>
        </row>
        <row r="1941">
          <cell r="D1941" t="str">
            <v>TENAGA :</v>
          </cell>
        </row>
        <row r="1942">
          <cell r="D1942" t="str">
            <v>Tukang kayu</v>
          </cell>
          <cell r="F1942">
            <v>0.25</v>
          </cell>
          <cell r="G1942" t="str">
            <v>Oh</v>
          </cell>
          <cell r="H1942">
            <v>33000</v>
          </cell>
          <cell r="I1942">
            <v>8250</v>
          </cell>
        </row>
        <row r="1943">
          <cell r="D1943" t="str">
            <v xml:space="preserve">Kepala Tukang </v>
          </cell>
          <cell r="F1943">
            <v>2.5000000000000001E-2</v>
          </cell>
          <cell r="G1943" t="str">
            <v>Oh</v>
          </cell>
          <cell r="H1943">
            <v>35750</v>
          </cell>
          <cell r="I1943">
            <v>893.75</v>
          </cell>
        </row>
        <row r="1944">
          <cell r="D1944" t="str">
            <v>Pekerja / Buruh tak terlatih</v>
          </cell>
          <cell r="F1944">
            <v>0.15</v>
          </cell>
          <cell r="G1944" t="str">
            <v>Oh</v>
          </cell>
          <cell r="H1944">
            <v>24750</v>
          </cell>
          <cell r="I1944">
            <v>3712.5</v>
          </cell>
        </row>
        <row r="1945">
          <cell r="D1945" t="str">
            <v>Mandor</v>
          </cell>
          <cell r="F1945">
            <v>7.4999999999999997E-2</v>
          </cell>
          <cell r="G1945" t="str">
            <v>Oh</v>
          </cell>
          <cell r="H1945">
            <v>38500</v>
          </cell>
          <cell r="I1945">
            <v>2887.5</v>
          </cell>
        </row>
        <row r="1946">
          <cell r="D1946" t="str">
            <v>BAHAN :</v>
          </cell>
        </row>
        <row r="1947">
          <cell r="D1947" t="str">
            <v>Kayu jati papan lokal</v>
          </cell>
          <cell r="F1947">
            <v>1.4500000000000001E-2</v>
          </cell>
          <cell r="G1947" t="str">
            <v>M3</v>
          </cell>
          <cell r="H1947">
            <v>15600000</v>
          </cell>
          <cell r="J1947">
            <v>226200</v>
          </cell>
        </row>
        <row r="1948">
          <cell r="D1948" t="str">
            <v>Paku  biasa</v>
          </cell>
          <cell r="F1948">
            <v>0.06</v>
          </cell>
          <cell r="G1948" t="str">
            <v>Kg</v>
          </cell>
          <cell r="H1948">
            <v>12000</v>
          </cell>
          <cell r="J1948">
            <v>720</v>
          </cell>
        </row>
        <row r="1949">
          <cell r="A1949">
            <v>163</v>
          </cell>
          <cell r="I1949">
            <v>15743.75</v>
          </cell>
          <cell r="J1949">
            <v>226920</v>
          </cell>
          <cell r="K1949">
            <v>242664</v>
          </cell>
        </row>
        <row r="1950">
          <cell r="B1950">
            <v>17</v>
          </cell>
          <cell r="D1950" t="str">
            <v>1 M! PAS. LISPLANK 2( 3 x 20 ) CM  KAYU  KAMPER</v>
          </cell>
        </row>
        <row r="1951">
          <cell r="D1951" t="str">
            <v>TENAGA :</v>
          </cell>
        </row>
        <row r="1952">
          <cell r="D1952" t="str">
            <v>Tukang kayu</v>
          </cell>
          <cell r="F1952">
            <v>0.25</v>
          </cell>
          <cell r="G1952" t="str">
            <v>Oh</v>
          </cell>
          <cell r="H1952">
            <v>33000</v>
          </cell>
          <cell r="I1952">
            <v>8250</v>
          </cell>
        </row>
        <row r="1953">
          <cell r="D1953" t="str">
            <v xml:space="preserve">Kepala Tukang </v>
          </cell>
          <cell r="F1953">
            <v>2.5000000000000001E-2</v>
          </cell>
          <cell r="G1953" t="str">
            <v>Oh</v>
          </cell>
          <cell r="H1953">
            <v>35750</v>
          </cell>
          <cell r="I1953">
            <v>893.75</v>
          </cell>
        </row>
        <row r="1954">
          <cell r="D1954" t="str">
            <v>Pekerja / Buruh tak terlatih</v>
          </cell>
          <cell r="F1954">
            <v>0.15</v>
          </cell>
          <cell r="G1954" t="str">
            <v>Oh</v>
          </cell>
          <cell r="H1954">
            <v>24750</v>
          </cell>
          <cell r="I1954">
            <v>3712.5</v>
          </cell>
        </row>
        <row r="1955">
          <cell r="D1955" t="str">
            <v>Mandor</v>
          </cell>
          <cell r="F1955">
            <v>7.4999999999999997E-2</v>
          </cell>
          <cell r="G1955" t="str">
            <v>Oh</v>
          </cell>
          <cell r="H1955">
            <v>38500</v>
          </cell>
          <cell r="I1955">
            <v>2887.5</v>
          </cell>
        </row>
        <row r="1956">
          <cell r="D1956" t="str">
            <v>BAHAN :</v>
          </cell>
        </row>
        <row r="1957">
          <cell r="D1957" t="str">
            <v>Kayu Kamper papan</v>
          </cell>
          <cell r="F1957">
            <v>1.4500000000000001E-2</v>
          </cell>
          <cell r="G1957" t="str">
            <v>M3</v>
          </cell>
          <cell r="H1957">
            <v>10800000</v>
          </cell>
          <cell r="J1957">
            <v>156600</v>
          </cell>
        </row>
        <row r="1958">
          <cell r="D1958" t="str">
            <v>Paku  biasa</v>
          </cell>
          <cell r="F1958">
            <v>0.06</v>
          </cell>
          <cell r="G1958" t="str">
            <v>Kg</v>
          </cell>
          <cell r="H1958">
            <v>12000</v>
          </cell>
          <cell r="J1958">
            <v>720</v>
          </cell>
        </row>
        <row r="1959">
          <cell r="A1959">
            <v>164</v>
          </cell>
          <cell r="I1959">
            <v>15743.75</v>
          </cell>
          <cell r="J1959">
            <v>157320</v>
          </cell>
          <cell r="K1959">
            <v>173064</v>
          </cell>
        </row>
        <row r="1960">
          <cell r="B1960">
            <v>18</v>
          </cell>
          <cell r="D1960" t="str">
            <v>1 M! PAS. LISPLANK 2( 3 x 20 ) CM  KAYU  BALAU</v>
          </cell>
        </row>
        <row r="1961">
          <cell r="D1961" t="str">
            <v>TENAGA :</v>
          </cell>
        </row>
        <row r="1962">
          <cell r="D1962" t="str">
            <v>Tukang kayu</v>
          </cell>
          <cell r="F1962">
            <v>0.25</v>
          </cell>
          <cell r="G1962" t="str">
            <v>Oh</v>
          </cell>
          <cell r="H1962">
            <v>33000</v>
          </cell>
          <cell r="I1962">
            <v>8250</v>
          </cell>
        </row>
        <row r="1963">
          <cell r="D1963" t="str">
            <v xml:space="preserve">Kepala Tukang </v>
          </cell>
          <cell r="F1963">
            <v>2.5000000000000001E-2</v>
          </cell>
          <cell r="G1963" t="str">
            <v>Oh</v>
          </cell>
          <cell r="H1963">
            <v>35750</v>
          </cell>
          <cell r="I1963">
            <v>893.75</v>
          </cell>
        </row>
        <row r="1964">
          <cell r="D1964" t="str">
            <v>Pekerja / Buruh tak terlatih</v>
          </cell>
          <cell r="F1964">
            <v>0.15</v>
          </cell>
          <cell r="G1964" t="str">
            <v>Oh</v>
          </cell>
          <cell r="H1964">
            <v>24750</v>
          </cell>
          <cell r="I1964">
            <v>3712.5</v>
          </cell>
        </row>
        <row r="1965">
          <cell r="D1965" t="str">
            <v>Mandor</v>
          </cell>
          <cell r="F1965">
            <v>7.4999999999999997E-2</v>
          </cell>
          <cell r="G1965" t="str">
            <v>Oh</v>
          </cell>
          <cell r="H1965">
            <v>38500</v>
          </cell>
          <cell r="I1965">
            <v>2887.5</v>
          </cell>
        </row>
        <row r="1966">
          <cell r="D1966" t="str">
            <v>BAHAN :</v>
          </cell>
        </row>
        <row r="1967">
          <cell r="D1967" t="str">
            <v>Kayu Balau Papan</v>
          </cell>
          <cell r="F1967">
            <v>1.4500000000000001E-2</v>
          </cell>
          <cell r="G1967" t="str">
            <v>M3</v>
          </cell>
          <cell r="H1967">
            <v>9900000</v>
          </cell>
          <cell r="J1967">
            <v>143550</v>
          </cell>
        </row>
        <row r="1968">
          <cell r="D1968" t="str">
            <v>Paku  biasa</v>
          </cell>
          <cell r="F1968">
            <v>0.06</v>
          </cell>
          <cell r="G1968" t="str">
            <v>Kg</v>
          </cell>
          <cell r="H1968">
            <v>12000</v>
          </cell>
          <cell r="J1968">
            <v>720</v>
          </cell>
        </row>
        <row r="1969">
          <cell r="A1969">
            <v>165</v>
          </cell>
          <cell r="I1969">
            <v>15743.75</v>
          </cell>
          <cell r="J1969">
            <v>144270</v>
          </cell>
          <cell r="K1969">
            <v>160014</v>
          </cell>
        </row>
        <row r="1970">
          <cell r="B1970">
            <v>19</v>
          </cell>
          <cell r="D1970" t="str">
            <v>1 M! PAS. LISPLANK 2( 3 x 20 ) CM  KAYU  KRUING</v>
          </cell>
        </row>
        <row r="1971">
          <cell r="D1971" t="str">
            <v>TENAGA :</v>
          </cell>
        </row>
        <row r="1972">
          <cell r="D1972" t="str">
            <v>Tukang kayu</v>
          </cell>
          <cell r="F1972">
            <v>0.25</v>
          </cell>
          <cell r="G1972" t="str">
            <v>Oh</v>
          </cell>
          <cell r="H1972">
            <v>33000</v>
          </cell>
          <cell r="I1972">
            <v>8250</v>
          </cell>
        </row>
        <row r="1973">
          <cell r="D1973" t="str">
            <v xml:space="preserve">Kepala Tukang </v>
          </cell>
          <cell r="F1973">
            <v>2.5000000000000001E-2</v>
          </cell>
          <cell r="G1973" t="str">
            <v>Oh</v>
          </cell>
          <cell r="H1973">
            <v>35750</v>
          </cell>
          <cell r="I1973">
            <v>893.75</v>
          </cell>
        </row>
        <row r="1974">
          <cell r="D1974" t="str">
            <v>Pekerja / Buruh tak terlatih</v>
          </cell>
          <cell r="F1974">
            <v>0.15</v>
          </cell>
          <cell r="G1974" t="str">
            <v>Oh</v>
          </cell>
          <cell r="H1974">
            <v>24750</v>
          </cell>
          <cell r="I1974">
            <v>3712.5</v>
          </cell>
        </row>
        <row r="1975">
          <cell r="D1975" t="str">
            <v>Mandor</v>
          </cell>
          <cell r="F1975">
            <v>7.4999999999999997E-2</v>
          </cell>
          <cell r="G1975" t="str">
            <v>Oh</v>
          </cell>
          <cell r="H1975">
            <v>38500</v>
          </cell>
          <cell r="I1975">
            <v>2887.5</v>
          </cell>
        </row>
        <row r="1976">
          <cell r="D1976" t="str">
            <v>BAHAN :</v>
          </cell>
        </row>
        <row r="1977">
          <cell r="D1977" t="str">
            <v>Kayu Kruing Papan</v>
          </cell>
          <cell r="F1977">
            <v>1.4500000000000001E-2</v>
          </cell>
          <cell r="G1977" t="str">
            <v>M3</v>
          </cell>
          <cell r="H1977">
            <v>6300000</v>
          </cell>
          <cell r="J1977">
            <v>91350</v>
          </cell>
        </row>
        <row r="1978">
          <cell r="D1978" t="str">
            <v>Paku  biasa</v>
          </cell>
          <cell r="F1978">
            <v>0.06</v>
          </cell>
          <cell r="G1978" t="str">
            <v>Kg</v>
          </cell>
          <cell r="H1978">
            <v>12000</v>
          </cell>
          <cell r="J1978">
            <v>720</v>
          </cell>
        </row>
        <row r="1979">
          <cell r="A1979">
            <v>166</v>
          </cell>
          <cell r="I1979">
            <v>15743.75</v>
          </cell>
          <cell r="J1979">
            <v>92070</v>
          </cell>
          <cell r="K1979">
            <v>107814</v>
          </cell>
        </row>
        <row r="1980">
          <cell r="B1980">
            <v>20</v>
          </cell>
          <cell r="D1980" t="str">
            <v>1 M! PAS. LISPLANK 2( 3 x 20 ) CM  KAYU  TAHUN</v>
          </cell>
        </row>
        <row r="1981">
          <cell r="D1981" t="str">
            <v>TENAGA :</v>
          </cell>
        </row>
        <row r="1982">
          <cell r="D1982" t="str">
            <v>Tukang kayu</v>
          </cell>
          <cell r="F1982">
            <v>0.25</v>
          </cell>
          <cell r="G1982" t="str">
            <v>Oh</v>
          </cell>
          <cell r="H1982">
            <v>33000</v>
          </cell>
          <cell r="I1982">
            <v>8250</v>
          </cell>
        </row>
        <row r="1983">
          <cell r="D1983" t="str">
            <v xml:space="preserve">Kepala Tukang </v>
          </cell>
          <cell r="F1983">
            <v>2.5000000000000001E-2</v>
          </cell>
          <cell r="G1983" t="str">
            <v>Oh</v>
          </cell>
          <cell r="H1983">
            <v>35750</v>
          </cell>
          <cell r="I1983">
            <v>893.75</v>
          </cell>
        </row>
        <row r="1984">
          <cell r="D1984" t="str">
            <v>Pekerja / Buruh tak terlatih</v>
          </cell>
          <cell r="F1984">
            <v>0.15</v>
          </cell>
          <cell r="G1984" t="str">
            <v>Oh</v>
          </cell>
          <cell r="H1984">
            <v>24750</v>
          </cell>
          <cell r="I1984">
            <v>3712.5</v>
          </cell>
        </row>
        <row r="1985">
          <cell r="D1985" t="str">
            <v>Mandor</v>
          </cell>
          <cell r="F1985">
            <v>7.4999999999999997E-2</v>
          </cell>
          <cell r="G1985" t="str">
            <v>Oh</v>
          </cell>
          <cell r="H1985">
            <v>38500</v>
          </cell>
          <cell r="I1985">
            <v>2887.5</v>
          </cell>
        </row>
        <row r="1986">
          <cell r="D1986" t="str">
            <v>BAHAN :</v>
          </cell>
        </row>
        <row r="1987">
          <cell r="D1987" t="str">
            <v>Kayu Tahun papan ( Mauni/akasia)</v>
          </cell>
          <cell r="F1987">
            <v>1.4500000000000001E-2</v>
          </cell>
          <cell r="G1987" t="str">
            <v>M3</v>
          </cell>
          <cell r="H1987">
            <v>2700000</v>
          </cell>
          <cell r="J1987">
            <v>39150</v>
          </cell>
        </row>
        <row r="1988">
          <cell r="D1988" t="str">
            <v>Paku  biasa</v>
          </cell>
          <cell r="F1988">
            <v>0.06</v>
          </cell>
          <cell r="G1988" t="str">
            <v>Kg</v>
          </cell>
          <cell r="H1988">
            <v>12000</v>
          </cell>
          <cell r="J1988">
            <v>720</v>
          </cell>
        </row>
        <row r="1989">
          <cell r="A1989">
            <v>167</v>
          </cell>
          <cell r="I1989">
            <v>15743.75</v>
          </cell>
          <cell r="J1989">
            <v>39870</v>
          </cell>
          <cell r="K1989">
            <v>55614</v>
          </cell>
        </row>
        <row r="1991">
          <cell r="D1991" t="str">
            <v>1 M! PAS. LISPLANK 2( 2 x 20 ) CM  KAYU  JATI</v>
          </cell>
        </row>
        <row r="1992">
          <cell r="D1992" t="str">
            <v>TENAGA :</v>
          </cell>
        </row>
        <row r="1993">
          <cell r="D1993" t="str">
            <v>Tukang kayu</v>
          </cell>
          <cell r="F1993">
            <v>0.1</v>
          </cell>
          <cell r="G1993" t="str">
            <v>Oh</v>
          </cell>
          <cell r="H1993">
            <v>33000</v>
          </cell>
          <cell r="I1993">
            <v>3300</v>
          </cell>
        </row>
        <row r="1994">
          <cell r="D1994" t="str">
            <v xml:space="preserve">Kepala Tukang </v>
          </cell>
          <cell r="F1994">
            <v>0.01</v>
          </cell>
          <cell r="G1994" t="str">
            <v>Oh</v>
          </cell>
          <cell r="H1994">
            <v>35750</v>
          </cell>
          <cell r="I1994">
            <v>357.5</v>
          </cell>
        </row>
        <row r="1995">
          <cell r="D1995" t="str">
            <v>Pekerja / Buruh tak terlatih</v>
          </cell>
          <cell r="F1995">
            <v>0.1</v>
          </cell>
          <cell r="G1995" t="str">
            <v>Oh</v>
          </cell>
          <cell r="H1995">
            <v>24750</v>
          </cell>
          <cell r="I1995">
            <v>2475</v>
          </cell>
        </row>
        <row r="1996">
          <cell r="D1996" t="str">
            <v>Mandor</v>
          </cell>
          <cell r="F1996">
            <v>0.05</v>
          </cell>
          <cell r="G1996" t="str">
            <v>Oh</v>
          </cell>
          <cell r="H1996">
            <v>38500</v>
          </cell>
          <cell r="I1996">
            <v>1925</v>
          </cell>
        </row>
        <row r="1997">
          <cell r="D1997" t="str">
            <v>BAHAN :</v>
          </cell>
        </row>
        <row r="1998">
          <cell r="D1998" t="str">
            <v>Kayu jati papan lokal</v>
          </cell>
          <cell r="F1998">
            <v>8.6E-3</v>
          </cell>
          <cell r="G1998" t="str">
            <v>M3</v>
          </cell>
          <cell r="H1998">
            <v>15600000</v>
          </cell>
          <cell r="J1998">
            <v>134160</v>
          </cell>
        </row>
        <row r="1999">
          <cell r="D1999" t="str">
            <v>Paku  biasa</v>
          </cell>
          <cell r="F1999">
            <v>0.06</v>
          </cell>
          <cell r="G1999" t="str">
            <v>Kg</v>
          </cell>
          <cell r="H1999">
            <v>12000</v>
          </cell>
          <cell r="J1999">
            <v>720</v>
          </cell>
        </row>
        <row r="2000">
          <cell r="I2000">
            <v>8057.5</v>
          </cell>
          <cell r="J2000">
            <v>134880</v>
          </cell>
          <cell r="K2000">
            <v>142938</v>
          </cell>
        </row>
        <row r="2002">
          <cell r="B2002" t="str">
            <v>XI.</v>
          </cell>
          <cell r="D2002" t="str">
            <v>PASANG  RANGKA  DINDING  PEMISAH</v>
          </cell>
        </row>
        <row r="2004">
          <cell r="B2004">
            <v>1</v>
          </cell>
          <cell r="D2004" t="str">
            <v>1 M2 PAS. RANGKA DINDING PEMISAH KAYU  JATI</v>
          </cell>
        </row>
        <row r="2005">
          <cell r="D2005" t="str">
            <v>TENAGA :</v>
          </cell>
        </row>
        <row r="2006">
          <cell r="D2006" t="str">
            <v>Tukang kayu</v>
          </cell>
          <cell r="F2006">
            <v>0.45</v>
          </cell>
          <cell r="G2006" t="str">
            <v>Oh</v>
          </cell>
          <cell r="H2006">
            <v>33000</v>
          </cell>
          <cell r="I2006">
            <v>14850</v>
          </cell>
        </row>
        <row r="2007">
          <cell r="D2007" t="str">
            <v xml:space="preserve">Kepala Tukang </v>
          </cell>
          <cell r="F2007">
            <v>4.4999999999999998E-2</v>
          </cell>
          <cell r="G2007" t="str">
            <v>Oh</v>
          </cell>
          <cell r="H2007">
            <v>35750</v>
          </cell>
          <cell r="I2007">
            <v>1608.75</v>
          </cell>
        </row>
        <row r="2008">
          <cell r="D2008" t="str">
            <v>Pekerja / Buruh tak terlatih</v>
          </cell>
          <cell r="F2008">
            <v>0.15</v>
          </cell>
          <cell r="G2008" t="str">
            <v>Oh</v>
          </cell>
          <cell r="H2008">
            <v>24750</v>
          </cell>
          <cell r="I2008">
            <v>3712.5</v>
          </cell>
        </row>
        <row r="2009">
          <cell r="D2009" t="str">
            <v>Mandor</v>
          </cell>
          <cell r="F2009">
            <v>7.4999999999999997E-2</v>
          </cell>
          <cell r="G2009" t="str">
            <v>Oh</v>
          </cell>
          <cell r="H2009">
            <v>38500</v>
          </cell>
          <cell r="I2009">
            <v>2887.5</v>
          </cell>
        </row>
        <row r="2010">
          <cell r="D2010" t="str">
            <v>BAHAN :</v>
          </cell>
        </row>
        <row r="2011">
          <cell r="D2011" t="str">
            <v xml:space="preserve"> Kayu Jati Balok Lokal, kualitas baik</v>
          </cell>
          <cell r="F2011">
            <v>1.95E-2</v>
          </cell>
          <cell r="G2011" t="str">
            <v>M3</v>
          </cell>
          <cell r="H2011">
            <v>14000000</v>
          </cell>
          <cell r="J2011">
            <v>273000</v>
          </cell>
        </row>
        <row r="2012">
          <cell r="D2012" t="str">
            <v>Kayu jati papan lokal</v>
          </cell>
          <cell r="F2012">
            <v>7.0000000000000001E-3</v>
          </cell>
          <cell r="G2012" t="str">
            <v>M3</v>
          </cell>
          <cell r="H2012">
            <v>15600000</v>
          </cell>
          <cell r="J2012">
            <v>109200</v>
          </cell>
        </row>
        <row r="2013">
          <cell r="D2013" t="str">
            <v>Paku  biasa</v>
          </cell>
          <cell r="F2013">
            <v>0.1</v>
          </cell>
          <cell r="G2013" t="str">
            <v>Kg</v>
          </cell>
          <cell r="H2013">
            <v>12000</v>
          </cell>
          <cell r="J2013">
            <v>1200</v>
          </cell>
        </row>
        <row r="2014">
          <cell r="A2014">
            <v>168</v>
          </cell>
          <cell r="I2014">
            <v>23058.75</v>
          </cell>
          <cell r="J2014">
            <v>383400</v>
          </cell>
          <cell r="K2014">
            <v>406459</v>
          </cell>
        </row>
        <row r="2015">
          <cell r="B2015">
            <v>2</v>
          </cell>
          <cell r="D2015" t="str">
            <v>1 M2 PAS. RANGKA DINDING PEMISAH KAYU KAMPER</v>
          </cell>
        </row>
        <row r="2016">
          <cell r="D2016" t="str">
            <v>TENAGA :</v>
          </cell>
        </row>
        <row r="2017">
          <cell r="D2017" t="str">
            <v>Tukang kayu</v>
          </cell>
          <cell r="F2017">
            <v>0.45</v>
          </cell>
          <cell r="G2017" t="str">
            <v>Oh</v>
          </cell>
          <cell r="H2017">
            <v>33000</v>
          </cell>
          <cell r="I2017">
            <v>14850</v>
          </cell>
        </row>
        <row r="2018">
          <cell r="D2018" t="str">
            <v xml:space="preserve">Kepala Tukang </v>
          </cell>
          <cell r="F2018">
            <v>4.4999999999999998E-2</v>
          </cell>
          <cell r="G2018" t="str">
            <v>Oh</v>
          </cell>
          <cell r="H2018">
            <v>35750</v>
          </cell>
          <cell r="I2018">
            <v>1608.75</v>
          </cell>
        </row>
        <row r="2019">
          <cell r="D2019" t="str">
            <v>Pekerja / Buruh tak terlatih</v>
          </cell>
          <cell r="F2019">
            <v>0.15</v>
          </cell>
          <cell r="G2019" t="str">
            <v>Oh</v>
          </cell>
          <cell r="H2019">
            <v>24750</v>
          </cell>
          <cell r="I2019">
            <v>3712.5</v>
          </cell>
        </row>
        <row r="2020">
          <cell r="D2020" t="str">
            <v>Mandor</v>
          </cell>
          <cell r="F2020">
            <v>7.4999999999999997E-2</v>
          </cell>
          <cell r="G2020" t="str">
            <v>Oh</v>
          </cell>
          <cell r="H2020">
            <v>38500</v>
          </cell>
          <cell r="I2020">
            <v>2887.5</v>
          </cell>
        </row>
        <row r="2021">
          <cell r="D2021" t="str">
            <v>BAHAN :</v>
          </cell>
        </row>
        <row r="2022">
          <cell r="D2022" t="str">
            <v xml:space="preserve"> Kayu Kamper Balok</v>
          </cell>
          <cell r="F2022">
            <v>1.95E-2</v>
          </cell>
          <cell r="G2022" t="str">
            <v>M3</v>
          </cell>
          <cell r="H2022">
            <v>9650000</v>
          </cell>
          <cell r="J2022">
            <v>188175</v>
          </cell>
        </row>
        <row r="2023">
          <cell r="D2023" t="str">
            <v>Kayu Kamper papan</v>
          </cell>
          <cell r="F2023">
            <v>7.0000000000000001E-3</v>
          </cell>
          <cell r="G2023" t="str">
            <v>M3</v>
          </cell>
          <cell r="H2023">
            <v>10800000</v>
          </cell>
          <cell r="J2023">
            <v>75600</v>
          </cell>
        </row>
        <row r="2024">
          <cell r="D2024" t="str">
            <v>Paku  biasa</v>
          </cell>
          <cell r="F2024">
            <v>0.1</v>
          </cell>
          <cell r="G2024" t="str">
            <v>Kg</v>
          </cell>
          <cell r="H2024">
            <v>12000</v>
          </cell>
          <cell r="J2024">
            <v>1200</v>
          </cell>
        </row>
        <row r="2025">
          <cell r="A2025">
            <v>169</v>
          </cell>
          <cell r="I2025">
            <v>23058.75</v>
          </cell>
          <cell r="J2025">
            <v>264975</v>
          </cell>
          <cell r="K2025">
            <v>288034</v>
          </cell>
        </row>
        <row r="2027">
          <cell r="B2027">
            <v>3</v>
          </cell>
          <cell r="D2027" t="str">
            <v>1 M2 PAS. RANGKA DINDING PEMISAH KAYU KRUING</v>
          </cell>
        </row>
        <row r="2028">
          <cell r="D2028" t="str">
            <v>TENAGA :</v>
          </cell>
        </row>
        <row r="2029">
          <cell r="D2029" t="str">
            <v>Tukang kayu</v>
          </cell>
          <cell r="F2029">
            <v>0.45</v>
          </cell>
          <cell r="G2029" t="str">
            <v>Oh</v>
          </cell>
          <cell r="H2029">
            <v>33000</v>
          </cell>
          <cell r="I2029">
            <v>14850</v>
          </cell>
        </row>
        <row r="2030">
          <cell r="D2030" t="str">
            <v xml:space="preserve">Kepala Tukang </v>
          </cell>
          <cell r="F2030">
            <v>4.4999999999999998E-2</v>
          </cell>
          <cell r="G2030" t="str">
            <v>Oh</v>
          </cell>
          <cell r="H2030">
            <v>35750</v>
          </cell>
          <cell r="I2030">
            <v>1608.75</v>
          </cell>
        </row>
        <row r="2031">
          <cell r="D2031" t="str">
            <v>Pekerja / Buruh tak terlatih</v>
          </cell>
          <cell r="F2031">
            <v>0.15</v>
          </cell>
          <cell r="G2031" t="str">
            <v>Oh</v>
          </cell>
          <cell r="H2031">
            <v>24750</v>
          </cell>
          <cell r="I2031">
            <v>3712.5</v>
          </cell>
        </row>
        <row r="2032">
          <cell r="D2032" t="str">
            <v>Mandor</v>
          </cell>
          <cell r="F2032">
            <v>7.4999999999999997E-2</v>
          </cell>
          <cell r="G2032" t="str">
            <v>Oh</v>
          </cell>
          <cell r="H2032">
            <v>38500</v>
          </cell>
          <cell r="I2032">
            <v>2887.5</v>
          </cell>
        </row>
        <row r="2034">
          <cell r="D2034" t="str">
            <v>BAHAN :</v>
          </cell>
        </row>
        <row r="2035">
          <cell r="D2035" t="str">
            <v xml:space="preserve"> Kayu Kruing Balok</v>
          </cell>
          <cell r="F2035">
            <v>1.95E-2</v>
          </cell>
          <cell r="G2035" t="str">
            <v>M3</v>
          </cell>
          <cell r="H2035">
            <v>5400000</v>
          </cell>
          <cell r="J2035">
            <v>105300</v>
          </cell>
        </row>
        <row r="2036">
          <cell r="D2036" t="str">
            <v>Kayu Kruing Papan</v>
          </cell>
          <cell r="F2036">
            <v>7.0000000000000001E-3</v>
          </cell>
          <cell r="G2036" t="str">
            <v>M3</v>
          </cell>
          <cell r="H2036">
            <v>6300000</v>
          </cell>
          <cell r="J2036">
            <v>44100</v>
          </cell>
        </row>
        <row r="2037">
          <cell r="D2037" t="str">
            <v>Paku  biasa</v>
          </cell>
          <cell r="F2037">
            <v>0.1</v>
          </cell>
          <cell r="G2037" t="str">
            <v>Kg</v>
          </cell>
          <cell r="H2037">
            <v>12000</v>
          </cell>
          <cell r="J2037">
            <v>1200</v>
          </cell>
        </row>
        <row r="2038">
          <cell r="A2038">
            <v>170</v>
          </cell>
          <cell r="I2038">
            <v>23058.75</v>
          </cell>
          <cell r="J2038">
            <v>150600</v>
          </cell>
          <cell r="K2038">
            <v>173659</v>
          </cell>
        </row>
        <row r="2039">
          <cell r="B2039">
            <v>4</v>
          </cell>
          <cell r="D2039" t="str">
            <v>1 M2 PAS. RANGKA DINDING PEMISAH KAYU MERANTI</v>
          </cell>
        </row>
        <row r="2040">
          <cell r="D2040" t="str">
            <v>TENAGA :</v>
          </cell>
        </row>
        <row r="2041">
          <cell r="D2041" t="str">
            <v>Tukang kayu</v>
          </cell>
          <cell r="F2041">
            <v>0.45</v>
          </cell>
          <cell r="G2041" t="str">
            <v>Oh</v>
          </cell>
          <cell r="H2041">
            <v>33000</v>
          </cell>
          <cell r="I2041">
            <v>14850</v>
          </cell>
        </row>
        <row r="2042">
          <cell r="D2042" t="str">
            <v xml:space="preserve">Kepala Tukang </v>
          </cell>
          <cell r="F2042">
            <v>4.4999999999999998E-2</v>
          </cell>
          <cell r="G2042" t="str">
            <v>Oh</v>
          </cell>
          <cell r="H2042">
            <v>35750</v>
          </cell>
          <cell r="I2042">
            <v>1608.75</v>
          </cell>
        </row>
        <row r="2043">
          <cell r="D2043" t="str">
            <v>Pekerja / Buruh tak terlatih</v>
          </cell>
          <cell r="F2043">
            <v>0.15</v>
          </cell>
          <cell r="G2043" t="str">
            <v>Oh</v>
          </cell>
          <cell r="H2043">
            <v>24750</v>
          </cell>
          <cell r="I2043">
            <v>3712.5</v>
          </cell>
        </row>
        <row r="2044">
          <cell r="D2044" t="str">
            <v>Mandor</v>
          </cell>
          <cell r="F2044">
            <v>7.4999999999999997E-2</v>
          </cell>
          <cell r="G2044" t="str">
            <v>Oh</v>
          </cell>
          <cell r="H2044">
            <v>38500</v>
          </cell>
          <cell r="I2044">
            <v>2887.5</v>
          </cell>
        </row>
        <row r="2046">
          <cell r="D2046" t="str">
            <v>BAHAN :</v>
          </cell>
        </row>
        <row r="2047">
          <cell r="D2047" t="str">
            <v xml:space="preserve"> Kayu Meranti Balok</v>
          </cell>
          <cell r="F2047">
            <v>1.95E-2</v>
          </cell>
          <cell r="G2047" t="str">
            <v>M3</v>
          </cell>
          <cell r="H2047">
            <v>5000000</v>
          </cell>
          <cell r="J2047">
            <v>97500</v>
          </cell>
        </row>
        <row r="2048">
          <cell r="D2048" t="str">
            <v>Kayu Meranti Papan</v>
          </cell>
          <cell r="F2048">
            <v>7.0000000000000001E-3</v>
          </cell>
          <cell r="G2048" t="str">
            <v>M3</v>
          </cell>
          <cell r="H2048">
            <v>5400000</v>
          </cell>
          <cell r="J2048">
            <v>37800</v>
          </cell>
        </row>
        <row r="2049">
          <cell r="D2049" t="str">
            <v>Paku  biasa</v>
          </cell>
          <cell r="F2049">
            <v>0.1</v>
          </cell>
          <cell r="G2049" t="str">
            <v>Kg</v>
          </cell>
          <cell r="H2049">
            <v>12000</v>
          </cell>
          <cell r="J2049">
            <v>1200</v>
          </cell>
        </row>
        <row r="2050">
          <cell r="A2050">
            <v>171</v>
          </cell>
          <cell r="I2050">
            <v>23058.75</v>
          </cell>
          <cell r="J2050">
            <v>136500</v>
          </cell>
          <cell r="K2050">
            <v>159559</v>
          </cell>
        </row>
        <row r="2051">
          <cell r="B2051">
            <v>5</v>
          </cell>
          <cell r="D2051" t="str">
            <v>1 M2 PAS. RANGKA DINDING PEMISAH KAYU TAHUN</v>
          </cell>
        </row>
        <row r="2052">
          <cell r="D2052" t="str">
            <v>TENAGA :</v>
          </cell>
        </row>
        <row r="2053">
          <cell r="D2053" t="str">
            <v>Tukang kayu</v>
          </cell>
          <cell r="F2053">
            <v>0.45</v>
          </cell>
          <cell r="G2053" t="str">
            <v>Oh</v>
          </cell>
          <cell r="H2053">
            <v>33000</v>
          </cell>
          <cell r="I2053">
            <v>14850</v>
          </cell>
        </row>
        <row r="2054">
          <cell r="D2054" t="str">
            <v xml:space="preserve">Kepala Tukang </v>
          </cell>
          <cell r="F2054">
            <v>4.4999999999999998E-2</v>
          </cell>
          <cell r="G2054" t="str">
            <v>Oh</v>
          </cell>
          <cell r="H2054">
            <v>35750</v>
          </cell>
          <cell r="I2054">
            <v>1608.75</v>
          </cell>
        </row>
        <row r="2055">
          <cell r="D2055" t="str">
            <v>Pekerja / Buruh tak terlatih</v>
          </cell>
          <cell r="F2055">
            <v>0.15</v>
          </cell>
          <cell r="G2055" t="str">
            <v>Oh</v>
          </cell>
          <cell r="H2055">
            <v>24750</v>
          </cell>
          <cell r="I2055">
            <v>3712.5</v>
          </cell>
        </row>
        <row r="2056">
          <cell r="D2056" t="str">
            <v>Mandor</v>
          </cell>
          <cell r="F2056">
            <v>7.4999999999999997E-2</v>
          </cell>
          <cell r="G2056" t="str">
            <v>Oh</v>
          </cell>
          <cell r="H2056">
            <v>38500</v>
          </cell>
          <cell r="I2056">
            <v>2887.5</v>
          </cell>
        </row>
        <row r="2058">
          <cell r="D2058" t="str">
            <v>BAHAN :</v>
          </cell>
        </row>
        <row r="2059">
          <cell r="D2059" t="str">
            <v>Balok Kayu Tahun ( Mauni/ Akasia )</v>
          </cell>
          <cell r="F2059">
            <v>1.95E-2</v>
          </cell>
          <cell r="G2059" t="str">
            <v>M3</v>
          </cell>
          <cell r="H2059">
            <v>2700000</v>
          </cell>
          <cell r="J2059">
            <v>52650</v>
          </cell>
        </row>
        <row r="2060">
          <cell r="D2060" t="str">
            <v>Kayu Tahun papan ( Mauni/akasia)</v>
          </cell>
          <cell r="F2060">
            <v>7.0000000000000001E-3</v>
          </cell>
          <cell r="G2060" t="str">
            <v>M3</v>
          </cell>
          <cell r="H2060">
            <v>2700000</v>
          </cell>
          <cell r="J2060">
            <v>18900</v>
          </cell>
        </row>
        <row r="2061">
          <cell r="D2061" t="str">
            <v>Paku  biasa</v>
          </cell>
          <cell r="F2061">
            <v>0.1</v>
          </cell>
          <cell r="G2061" t="str">
            <v>Kg</v>
          </cell>
          <cell r="H2061">
            <v>12000</v>
          </cell>
          <cell r="J2061">
            <v>1200</v>
          </cell>
        </row>
        <row r="2062">
          <cell r="A2062">
            <v>172</v>
          </cell>
          <cell r="I2062">
            <v>23058.75</v>
          </cell>
          <cell r="J2062">
            <v>72750</v>
          </cell>
          <cell r="K2062">
            <v>95809</v>
          </cell>
        </row>
        <row r="2063">
          <cell r="B2063">
            <v>6</v>
          </cell>
          <cell r="D2063" t="str">
            <v>1 M2 PAS. RANGKA DINDING PEMISAH TEAKWOOD RANGKAP KAYU JATI</v>
          </cell>
        </row>
        <row r="2064">
          <cell r="D2064" t="str">
            <v>TENAGA :</v>
          </cell>
        </row>
        <row r="2065">
          <cell r="D2065" t="str">
            <v>Tukang kayu</v>
          </cell>
          <cell r="F2065">
            <v>0.45</v>
          </cell>
          <cell r="G2065" t="str">
            <v>Oh</v>
          </cell>
          <cell r="H2065">
            <v>33000</v>
          </cell>
          <cell r="I2065">
            <v>14850</v>
          </cell>
        </row>
        <row r="2066">
          <cell r="D2066" t="str">
            <v xml:space="preserve">Kepala Tukang </v>
          </cell>
          <cell r="F2066">
            <v>4.4999999999999998E-2</v>
          </cell>
          <cell r="G2066" t="str">
            <v>Oh</v>
          </cell>
          <cell r="H2066">
            <v>35750</v>
          </cell>
          <cell r="I2066">
            <v>1608.75</v>
          </cell>
        </row>
        <row r="2067">
          <cell r="D2067" t="str">
            <v>Pekerja / Buruh tak terlatih</v>
          </cell>
          <cell r="F2067">
            <v>0.15</v>
          </cell>
          <cell r="G2067" t="str">
            <v>Oh</v>
          </cell>
          <cell r="H2067">
            <v>24750</v>
          </cell>
          <cell r="I2067">
            <v>3712.5</v>
          </cell>
        </row>
        <row r="2068">
          <cell r="D2068" t="str">
            <v>Mandor</v>
          </cell>
          <cell r="F2068">
            <v>7.4999999999999997E-2</v>
          </cell>
          <cell r="G2068" t="str">
            <v>Oh</v>
          </cell>
          <cell r="H2068">
            <v>38500</v>
          </cell>
          <cell r="I2068">
            <v>2887.5</v>
          </cell>
        </row>
        <row r="2070">
          <cell r="D2070" t="str">
            <v>BAHAN :</v>
          </cell>
        </row>
        <row r="2071">
          <cell r="D2071" t="str">
            <v xml:space="preserve"> Kayu Jati Balok Lokal, kualitas baik</v>
          </cell>
          <cell r="F2071">
            <v>1.95E-2</v>
          </cell>
          <cell r="G2071" t="str">
            <v>M3</v>
          </cell>
          <cell r="H2071">
            <v>14000000</v>
          </cell>
          <cell r="J2071">
            <v>273000</v>
          </cell>
        </row>
        <row r="2072">
          <cell r="D2072" t="str">
            <v>Kayu jati papan lokal</v>
          </cell>
          <cell r="F2072">
            <v>7.0000000000000001E-3</v>
          </cell>
          <cell r="G2072" t="str">
            <v>M3</v>
          </cell>
          <cell r="H2072">
            <v>15600000</v>
          </cell>
          <cell r="J2072">
            <v>109200</v>
          </cell>
        </row>
        <row r="2073">
          <cell r="D2073" t="str">
            <v>Teakwood ( 122  X   242 ) Cm</v>
          </cell>
          <cell r="F2073">
            <v>1</v>
          </cell>
          <cell r="G2073" t="str">
            <v>Lbr</v>
          </cell>
          <cell r="H2073">
            <v>95000</v>
          </cell>
          <cell r="J2073">
            <v>95000</v>
          </cell>
        </row>
        <row r="2074">
          <cell r="D2074" t="str">
            <v>Paku  biasa</v>
          </cell>
          <cell r="F2074">
            <v>0.1</v>
          </cell>
          <cell r="G2074" t="str">
            <v>Kg</v>
          </cell>
          <cell r="H2074">
            <v>12000</v>
          </cell>
          <cell r="J2074">
            <v>1200</v>
          </cell>
        </row>
        <row r="2075">
          <cell r="A2075">
            <v>173</v>
          </cell>
          <cell r="I2075">
            <v>23058.75</v>
          </cell>
          <cell r="J2075">
            <v>478400</v>
          </cell>
          <cell r="K2075">
            <v>501459</v>
          </cell>
        </row>
        <row r="2076">
          <cell r="B2076">
            <v>7</v>
          </cell>
          <cell r="D2076" t="str">
            <v>1 M2 PAS. RANGKA DINDING PEMISAH TEAKWOOD RANGKAP KAYU KAMPER</v>
          </cell>
        </row>
        <row r="2077">
          <cell r="D2077" t="str">
            <v>TENAGA :</v>
          </cell>
        </row>
        <row r="2078">
          <cell r="D2078" t="str">
            <v>Tukang kayu</v>
          </cell>
          <cell r="F2078">
            <v>0.45</v>
          </cell>
          <cell r="G2078" t="str">
            <v>Oh</v>
          </cell>
          <cell r="H2078">
            <v>33000</v>
          </cell>
          <cell r="I2078">
            <v>14850</v>
          </cell>
        </row>
        <row r="2079">
          <cell r="D2079" t="str">
            <v xml:space="preserve">Kepala Tukang </v>
          </cell>
          <cell r="F2079">
            <v>4.4999999999999998E-2</v>
          </cell>
          <cell r="G2079" t="str">
            <v>Oh</v>
          </cell>
          <cell r="H2079">
            <v>35750</v>
          </cell>
          <cell r="I2079">
            <v>1608.75</v>
          </cell>
        </row>
        <row r="2080">
          <cell r="D2080" t="str">
            <v>Pekerja / Buruh tak terlatih</v>
          </cell>
          <cell r="F2080">
            <v>0.15</v>
          </cell>
          <cell r="G2080" t="str">
            <v>Oh</v>
          </cell>
          <cell r="H2080">
            <v>24750</v>
          </cell>
          <cell r="I2080">
            <v>3712.5</v>
          </cell>
        </row>
        <row r="2081">
          <cell r="D2081" t="str">
            <v>Mandor</v>
          </cell>
          <cell r="F2081">
            <v>7.4999999999999997E-2</v>
          </cell>
          <cell r="G2081" t="str">
            <v>Oh</v>
          </cell>
          <cell r="H2081">
            <v>38500</v>
          </cell>
          <cell r="I2081">
            <v>2887.5</v>
          </cell>
        </row>
        <row r="2083">
          <cell r="D2083" t="str">
            <v>BAHAN :</v>
          </cell>
        </row>
        <row r="2084">
          <cell r="D2084" t="str">
            <v xml:space="preserve"> Kayu Kamper Balok</v>
          </cell>
          <cell r="F2084">
            <v>1.95E-2</v>
          </cell>
          <cell r="G2084" t="str">
            <v>M3</v>
          </cell>
          <cell r="H2084">
            <v>9650000</v>
          </cell>
          <cell r="J2084">
            <v>188175</v>
          </cell>
        </row>
        <row r="2085">
          <cell r="D2085" t="str">
            <v>Kayu Kamper papan</v>
          </cell>
          <cell r="F2085">
            <v>7.0000000000000001E-3</v>
          </cell>
          <cell r="G2085" t="str">
            <v>M3</v>
          </cell>
          <cell r="H2085">
            <v>10800000</v>
          </cell>
          <cell r="J2085">
            <v>75600</v>
          </cell>
        </row>
        <row r="2086">
          <cell r="D2086" t="str">
            <v>Teakwood ( 122  X   242 ) Cm</v>
          </cell>
          <cell r="F2086">
            <v>1</v>
          </cell>
          <cell r="G2086" t="str">
            <v>Lbr</v>
          </cell>
          <cell r="H2086">
            <v>95000</v>
          </cell>
          <cell r="J2086">
            <v>95000</v>
          </cell>
        </row>
        <row r="2087">
          <cell r="D2087" t="str">
            <v>Paku  biasa</v>
          </cell>
          <cell r="F2087">
            <v>0.15</v>
          </cell>
          <cell r="G2087" t="str">
            <v>Kg</v>
          </cell>
          <cell r="H2087">
            <v>12000</v>
          </cell>
          <cell r="J2087">
            <v>1800</v>
          </cell>
        </row>
        <row r="2088">
          <cell r="A2088">
            <v>174</v>
          </cell>
          <cell r="I2088">
            <v>23058.75</v>
          </cell>
          <cell r="J2088">
            <v>360575</v>
          </cell>
          <cell r="K2088">
            <v>383634</v>
          </cell>
        </row>
        <row r="2089">
          <cell r="B2089">
            <v>8</v>
          </cell>
          <cell r="D2089" t="str">
            <v>1 M2 PAS. RANGKA DINDING PEMISAH TEAKWOOD RANGKAP KAYU KURING</v>
          </cell>
        </row>
        <row r="2090">
          <cell r="D2090" t="str">
            <v>TENAGA :</v>
          </cell>
        </row>
        <row r="2091">
          <cell r="D2091" t="str">
            <v>Tukang kayu</v>
          </cell>
          <cell r="F2091">
            <v>0.45</v>
          </cell>
          <cell r="G2091" t="str">
            <v>Oh</v>
          </cell>
          <cell r="H2091">
            <v>33000</v>
          </cell>
          <cell r="I2091">
            <v>14850</v>
          </cell>
        </row>
        <row r="2092">
          <cell r="D2092" t="str">
            <v xml:space="preserve">Kepala Tukang </v>
          </cell>
          <cell r="F2092">
            <v>4.4999999999999998E-2</v>
          </cell>
          <cell r="G2092" t="str">
            <v>Oh</v>
          </cell>
          <cell r="H2092">
            <v>35750</v>
          </cell>
          <cell r="I2092">
            <v>1608.75</v>
          </cell>
        </row>
        <row r="2093">
          <cell r="D2093" t="str">
            <v>Pekerja / Buruh tak terlatih</v>
          </cell>
          <cell r="F2093">
            <v>0.15</v>
          </cell>
          <cell r="G2093" t="str">
            <v>Oh</v>
          </cell>
          <cell r="H2093">
            <v>24750</v>
          </cell>
          <cell r="I2093">
            <v>3712.5</v>
          </cell>
        </row>
        <row r="2094">
          <cell r="D2094" t="str">
            <v>Mandor</v>
          </cell>
          <cell r="F2094">
            <v>7.4999999999999997E-2</v>
          </cell>
          <cell r="G2094" t="str">
            <v>Oh</v>
          </cell>
          <cell r="H2094">
            <v>38500</v>
          </cell>
          <cell r="I2094">
            <v>2887.5</v>
          </cell>
        </row>
        <row r="2096">
          <cell r="D2096" t="str">
            <v>BAHAN :</v>
          </cell>
        </row>
        <row r="2097">
          <cell r="D2097" t="str">
            <v xml:space="preserve"> Kayu Kruing Balok</v>
          </cell>
          <cell r="F2097">
            <v>1.95E-2</v>
          </cell>
          <cell r="G2097" t="str">
            <v>M3</v>
          </cell>
          <cell r="H2097">
            <v>5400000</v>
          </cell>
          <cell r="J2097">
            <v>105300</v>
          </cell>
        </row>
        <row r="2098">
          <cell r="D2098" t="str">
            <v>Kayu Kruing Papan</v>
          </cell>
          <cell r="F2098">
            <v>7.0000000000000001E-3</v>
          </cell>
          <cell r="G2098" t="str">
            <v>M3</v>
          </cell>
          <cell r="H2098">
            <v>6300000</v>
          </cell>
          <cell r="J2098">
            <v>44100</v>
          </cell>
        </row>
        <row r="2099">
          <cell r="D2099" t="str">
            <v>Teakwood ( 122  X   242 ) Cm</v>
          </cell>
          <cell r="F2099">
            <v>1</v>
          </cell>
          <cell r="G2099" t="str">
            <v>Lbr</v>
          </cell>
          <cell r="H2099">
            <v>95000</v>
          </cell>
          <cell r="J2099">
            <v>95000</v>
          </cell>
        </row>
        <row r="2100">
          <cell r="D2100" t="str">
            <v>Paku  biasa</v>
          </cell>
          <cell r="F2100">
            <v>0.1</v>
          </cell>
          <cell r="G2100" t="str">
            <v>Kg</v>
          </cell>
          <cell r="H2100">
            <v>12000</v>
          </cell>
          <cell r="J2100">
            <v>1200</v>
          </cell>
        </row>
        <row r="2101">
          <cell r="A2101">
            <v>175</v>
          </cell>
          <cell r="I2101">
            <v>23058.75</v>
          </cell>
          <cell r="J2101">
            <v>245600</v>
          </cell>
          <cell r="K2101">
            <v>268659</v>
          </cell>
        </row>
        <row r="2102">
          <cell r="B2102">
            <v>9</v>
          </cell>
          <cell r="D2102" t="str">
            <v>1 M2 PAS. RANGKA DINDING PEMISAH TEAKWOOD RANGKAP KAYU MERANTI</v>
          </cell>
        </row>
        <row r="2103">
          <cell r="D2103" t="str">
            <v>TENAGA :</v>
          </cell>
        </row>
        <row r="2104">
          <cell r="D2104" t="str">
            <v>Tukang kayu</v>
          </cell>
          <cell r="F2104">
            <v>0.45</v>
          </cell>
          <cell r="G2104" t="str">
            <v>Oh</v>
          </cell>
          <cell r="H2104">
            <v>33000</v>
          </cell>
          <cell r="I2104">
            <v>14850</v>
          </cell>
        </row>
        <row r="2105">
          <cell r="D2105" t="str">
            <v xml:space="preserve">Kepala Tukang </v>
          </cell>
          <cell r="F2105">
            <v>4.4999999999999998E-2</v>
          </cell>
          <cell r="G2105" t="str">
            <v>Oh</v>
          </cell>
          <cell r="H2105">
            <v>35750</v>
          </cell>
          <cell r="I2105">
            <v>1608.75</v>
          </cell>
        </row>
        <row r="2106">
          <cell r="D2106" t="str">
            <v>Pekerja / Buruh tak terlatih</v>
          </cell>
          <cell r="F2106">
            <v>0.15</v>
          </cell>
          <cell r="G2106" t="str">
            <v>Oh</v>
          </cell>
          <cell r="H2106">
            <v>24750</v>
          </cell>
          <cell r="I2106">
            <v>3712.5</v>
          </cell>
        </row>
        <row r="2107">
          <cell r="D2107" t="str">
            <v>Mandor</v>
          </cell>
          <cell r="F2107">
            <v>7.4999999999999997E-2</v>
          </cell>
          <cell r="G2107" t="str">
            <v>Oh</v>
          </cell>
          <cell r="H2107">
            <v>38500</v>
          </cell>
          <cell r="I2107">
            <v>2887.5</v>
          </cell>
        </row>
        <row r="2109">
          <cell r="D2109" t="str">
            <v>BAHAN :</v>
          </cell>
        </row>
        <row r="2110">
          <cell r="D2110" t="str">
            <v xml:space="preserve"> Kayu Meranti Balok</v>
          </cell>
          <cell r="F2110">
            <v>1.95E-2</v>
          </cell>
          <cell r="G2110" t="str">
            <v>M3</v>
          </cell>
          <cell r="H2110">
            <v>5000000</v>
          </cell>
          <cell r="J2110">
            <v>97500</v>
          </cell>
        </row>
        <row r="2111">
          <cell r="D2111" t="str">
            <v>Kayu Meranti Papan</v>
          </cell>
          <cell r="F2111">
            <v>7.0000000000000001E-3</v>
          </cell>
          <cell r="G2111" t="str">
            <v>M3</v>
          </cell>
          <cell r="H2111">
            <v>5400000</v>
          </cell>
          <cell r="J2111">
            <v>37800</v>
          </cell>
        </row>
        <row r="2112">
          <cell r="D2112" t="str">
            <v>Teakwood ( 122  X   242 ) Cm</v>
          </cell>
          <cell r="F2112">
            <v>1</v>
          </cell>
          <cell r="G2112" t="str">
            <v>Lbr</v>
          </cell>
          <cell r="H2112">
            <v>95000</v>
          </cell>
          <cell r="J2112">
            <v>95000</v>
          </cell>
        </row>
        <row r="2113">
          <cell r="D2113" t="str">
            <v>Paku  biasa</v>
          </cell>
          <cell r="F2113">
            <v>0.1</v>
          </cell>
          <cell r="G2113" t="str">
            <v>Kg</v>
          </cell>
          <cell r="H2113">
            <v>12000</v>
          </cell>
          <cell r="J2113">
            <v>1200</v>
          </cell>
        </row>
        <row r="2114">
          <cell r="A2114">
            <v>176</v>
          </cell>
          <cell r="I2114">
            <v>23058.75</v>
          </cell>
          <cell r="J2114">
            <v>231500</v>
          </cell>
          <cell r="K2114">
            <v>254559</v>
          </cell>
        </row>
        <row r="2115">
          <cell r="B2115">
            <v>10</v>
          </cell>
          <cell r="D2115" t="str">
            <v>1 M2 PAS. RANGKA DINDING PEMISAH TEAKWOOD RANGKAP KAYU TAHUN</v>
          </cell>
        </row>
        <row r="2116">
          <cell r="D2116" t="str">
            <v>TENAGA :</v>
          </cell>
        </row>
        <row r="2117">
          <cell r="D2117" t="str">
            <v>Tukang kayu</v>
          </cell>
          <cell r="F2117">
            <v>0.45</v>
          </cell>
          <cell r="G2117" t="str">
            <v>Oh</v>
          </cell>
          <cell r="H2117">
            <v>33000</v>
          </cell>
          <cell r="I2117">
            <v>14850</v>
          </cell>
        </row>
        <row r="2118">
          <cell r="D2118" t="str">
            <v xml:space="preserve">Kepala Tukang </v>
          </cell>
          <cell r="F2118">
            <v>4.4999999999999998E-2</v>
          </cell>
          <cell r="G2118" t="str">
            <v>Oh</v>
          </cell>
          <cell r="H2118">
            <v>35750</v>
          </cell>
          <cell r="I2118">
            <v>1608.75</v>
          </cell>
        </row>
        <row r="2119">
          <cell r="D2119" t="str">
            <v>Pekerja / Buruh tak terlatih</v>
          </cell>
          <cell r="F2119">
            <v>0.15</v>
          </cell>
          <cell r="G2119" t="str">
            <v>Oh</v>
          </cell>
          <cell r="H2119">
            <v>24750</v>
          </cell>
          <cell r="I2119">
            <v>3712.5</v>
          </cell>
        </row>
        <row r="2120">
          <cell r="D2120" t="str">
            <v>Mandor</v>
          </cell>
          <cell r="F2120">
            <v>7.4999999999999997E-2</v>
          </cell>
          <cell r="G2120" t="str">
            <v>Oh</v>
          </cell>
          <cell r="H2120">
            <v>38500</v>
          </cell>
          <cell r="I2120">
            <v>2887.5</v>
          </cell>
        </row>
        <row r="2122">
          <cell r="D2122" t="str">
            <v>BAHAN :</v>
          </cell>
        </row>
        <row r="2123">
          <cell r="D2123" t="str">
            <v>Balok Kayu Tahun ( Mauni/ Akasia )</v>
          </cell>
          <cell r="F2123">
            <v>1.95E-2</v>
          </cell>
          <cell r="G2123" t="str">
            <v>M3</v>
          </cell>
          <cell r="H2123">
            <v>2700000</v>
          </cell>
          <cell r="J2123">
            <v>52650</v>
          </cell>
        </row>
        <row r="2124">
          <cell r="D2124" t="str">
            <v>Kayu Tahun papan ( Mauni/akasia)</v>
          </cell>
          <cell r="F2124">
            <v>7.0000000000000001E-3</v>
          </cell>
          <cell r="G2124" t="str">
            <v>M3</v>
          </cell>
          <cell r="H2124">
            <v>2700000</v>
          </cell>
          <cell r="J2124">
            <v>18900</v>
          </cell>
        </row>
        <row r="2125">
          <cell r="D2125" t="str">
            <v>Teakwood ( 122  X   242 ) Cm</v>
          </cell>
          <cell r="F2125">
            <v>1</v>
          </cell>
          <cell r="G2125" t="str">
            <v>Lbr</v>
          </cell>
          <cell r="H2125">
            <v>95000</v>
          </cell>
          <cell r="J2125">
            <v>95000</v>
          </cell>
        </row>
        <row r="2126">
          <cell r="D2126" t="str">
            <v>Paku  biasa</v>
          </cell>
          <cell r="F2126">
            <v>0.1</v>
          </cell>
          <cell r="G2126" t="str">
            <v>Kg</v>
          </cell>
          <cell r="H2126">
            <v>12000</v>
          </cell>
          <cell r="J2126">
            <v>1200</v>
          </cell>
        </row>
        <row r="2127">
          <cell r="A2127">
            <v>177</v>
          </cell>
          <cell r="I2127">
            <v>23058.75</v>
          </cell>
          <cell r="J2127">
            <v>167750</v>
          </cell>
          <cell r="K2127">
            <v>190809</v>
          </cell>
        </row>
        <row r="2129">
          <cell r="D2129" t="str">
            <v>1 M2 PASANG DINDING LAMBRIZIRING DARI PAPAN JATI</v>
          </cell>
        </row>
        <row r="2130">
          <cell r="D2130" t="str">
            <v>TENAGA :</v>
          </cell>
        </row>
        <row r="2131">
          <cell r="D2131" t="str">
            <v>Tukang kayu</v>
          </cell>
          <cell r="F2131">
            <v>1.8</v>
          </cell>
          <cell r="G2131" t="str">
            <v>Oh</v>
          </cell>
          <cell r="H2131">
            <v>33000</v>
          </cell>
          <cell r="I2131">
            <v>59400</v>
          </cell>
        </row>
        <row r="2132">
          <cell r="D2132" t="str">
            <v xml:space="preserve">Kepala Tukang </v>
          </cell>
          <cell r="F2132">
            <v>0.18</v>
          </cell>
          <cell r="G2132" t="str">
            <v>Oh</v>
          </cell>
          <cell r="H2132">
            <v>35750</v>
          </cell>
          <cell r="I2132">
            <v>6435</v>
          </cell>
        </row>
        <row r="2133">
          <cell r="D2133" t="str">
            <v>Pekerja / Buruh tak terlatih</v>
          </cell>
          <cell r="F2133">
            <v>0.6</v>
          </cell>
          <cell r="G2133" t="str">
            <v>Oh</v>
          </cell>
          <cell r="H2133">
            <v>24750</v>
          </cell>
          <cell r="I2133">
            <v>14850</v>
          </cell>
        </row>
        <row r="2134">
          <cell r="D2134" t="str">
            <v>Mandor</v>
          </cell>
          <cell r="F2134">
            <v>0.03</v>
          </cell>
          <cell r="G2134" t="str">
            <v>Oh</v>
          </cell>
          <cell r="H2134">
            <v>38500</v>
          </cell>
          <cell r="I2134">
            <v>1155</v>
          </cell>
        </row>
        <row r="2136">
          <cell r="D2136" t="str">
            <v>BAHAN :</v>
          </cell>
        </row>
        <row r="2137">
          <cell r="D2137" t="str">
            <v xml:space="preserve"> Kayu Jati Balok Lokal, kualitas baik</v>
          </cell>
          <cell r="F2137">
            <v>7.0000000000000001E-3</v>
          </cell>
          <cell r="G2137" t="str">
            <v>M3</v>
          </cell>
          <cell r="H2137">
            <v>14000000</v>
          </cell>
          <cell r="J2137">
            <v>98000</v>
          </cell>
        </row>
        <row r="2138">
          <cell r="D2138" t="str">
            <v>Paku  biasa</v>
          </cell>
          <cell r="F2138">
            <v>0.1</v>
          </cell>
          <cell r="G2138" t="str">
            <v>Kg</v>
          </cell>
          <cell r="H2138">
            <v>12000</v>
          </cell>
          <cell r="J2138">
            <v>1200</v>
          </cell>
        </row>
        <row r="2139">
          <cell r="D2139" t="str">
            <v>Paku Sekrup</v>
          </cell>
          <cell r="F2139">
            <v>0.15</v>
          </cell>
          <cell r="G2139" t="str">
            <v>Kg</v>
          </cell>
          <cell r="J2139">
            <v>0</v>
          </cell>
        </row>
        <row r="2140">
          <cell r="I2140">
            <v>81840</v>
          </cell>
          <cell r="J2140">
            <v>99200</v>
          </cell>
          <cell r="K2140">
            <v>181040</v>
          </cell>
        </row>
        <row r="2143">
          <cell r="B2143" t="str">
            <v>XII.</v>
          </cell>
          <cell r="D2143" t="str">
            <v>PEKERJAAN  BETON:</v>
          </cell>
        </row>
        <row r="2145">
          <cell r="B2145">
            <v>1</v>
          </cell>
          <cell r="D2145" t="str">
            <v>1 M3 MEMBUAT BETON TUMBUK 1 Pc: 3 Psr : 5 Kr</v>
          </cell>
        </row>
        <row r="2146">
          <cell r="D2146" t="str">
            <v>TENAGA</v>
          </cell>
        </row>
        <row r="2147">
          <cell r="D2147" t="str">
            <v>Tukang batu</v>
          </cell>
          <cell r="F2147">
            <v>0.25</v>
          </cell>
          <cell r="G2147" t="str">
            <v>Oh</v>
          </cell>
          <cell r="H2147">
            <v>33000</v>
          </cell>
          <cell r="I2147">
            <v>8250</v>
          </cell>
        </row>
        <row r="2148">
          <cell r="D2148" t="str">
            <v xml:space="preserve">Kepala Tukang </v>
          </cell>
          <cell r="F2148">
            <v>2.5000000000000001E-2</v>
          </cell>
          <cell r="G2148" t="str">
            <v>Oh</v>
          </cell>
          <cell r="H2148">
            <v>35750</v>
          </cell>
          <cell r="I2148">
            <v>893.75</v>
          </cell>
        </row>
        <row r="2149">
          <cell r="D2149" t="str">
            <v>Pekerja / Buruh tak terlatih</v>
          </cell>
          <cell r="F2149">
            <v>1.65</v>
          </cell>
          <cell r="G2149" t="str">
            <v>Oh</v>
          </cell>
          <cell r="H2149">
            <v>24750</v>
          </cell>
          <cell r="I2149">
            <v>40837.5</v>
          </cell>
        </row>
        <row r="2150">
          <cell r="D2150" t="str">
            <v>Mandor</v>
          </cell>
          <cell r="F2150">
            <v>0.08</v>
          </cell>
          <cell r="G2150" t="str">
            <v>Oh</v>
          </cell>
          <cell r="H2150">
            <v>38500</v>
          </cell>
          <cell r="I2150">
            <v>3080</v>
          </cell>
        </row>
        <row r="2151">
          <cell r="D2151" t="str">
            <v>BAHAN :</v>
          </cell>
        </row>
        <row r="2152">
          <cell r="D2152" t="str">
            <v>PC / Portland cement</v>
          </cell>
          <cell r="F2152">
            <v>218</v>
          </cell>
          <cell r="G2152" t="str">
            <v>Kg</v>
          </cell>
          <cell r="H2152">
            <v>850</v>
          </cell>
          <cell r="J2152">
            <v>185300</v>
          </cell>
        </row>
        <row r="2153">
          <cell r="D2153" t="str">
            <v xml:space="preserve">Pasir pasang / beton </v>
          </cell>
          <cell r="F2153">
            <v>0.52</v>
          </cell>
          <cell r="G2153" t="str">
            <v>M3</v>
          </cell>
          <cell r="H2153">
            <v>120000</v>
          </cell>
          <cell r="J2153">
            <v>62400</v>
          </cell>
        </row>
        <row r="2154">
          <cell r="D2154" t="str">
            <v>Batu pecah 2-3 cm</v>
          </cell>
          <cell r="F2154">
            <v>0.87</v>
          </cell>
          <cell r="G2154" t="str">
            <v>M3</v>
          </cell>
          <cell r="H2154">
            <v>165000</v>
          </cell>
          <cell r="J2154">
            <v>143550</v>
          </cell>
        </row>
        <row r="2155">
          <cell r="A2155">
            <v>178</v>
          </cell>
          <cell r="I2155">
            <v>53061.25</v>
          </cell>
          <cell r="J2155">
            <v>391250</v>
          </cell>
          <cell r="K2155">
            <v>444311</v>
          </cell>
        </row>
        <row r="2156">
          <cell r="B2156">
            <v>2</v>
          </cell>
          <cell r="D2156" t="str">
            <v>1 M3 MEMBUAT BETON TUMBUK 1 Pc: 3 Psr : 6 Kr</v>
          </cell>
        </row>
        <row r="2157">
          <cell r="D2157" t="str">
            <v>TENAGA</v>
          </cell>
        </row>
        <row r="2158">
          <cell r="D2158" t="str">
            <v>Tukang batu</v>
          </cell>
          <cell r="F2158">
            <v>0.25</v>
          </cell>
          <cell r="G2158" t="str">
            <v>Oh</v>
          </cell>
          <cell r="H2158">
            <v>33000</v>
          </cell>
          <cell r="I2158">
            <v>8250</v>
          </cell>
        </row>
        <row r="2159">
          <cell r="D2159" t="str">
            <v xml:space="preserve">Kepala Tukang </v>
          </cell>
          <cell r="F2159">
            <v>2.5000000000000001E-2</v>
          </cell>
          <cell r="G2159" t="str">
            <v>Oh</v>
          </cell>
          <cell r="H2159">
            <v>35750</v>
          </cell>
          <cell r="I2159">
            <v>893.75</v>
          </cell>
        </row>
        <row r="2160">
          <cell r="D2160" t="str">
            <v>Pekerja / Buruh tak terlatih</v>
          </cell>
          <cell r="F2160">
            <v>1.65</v>
          </cell>
          <cell r="G2160" t="str">
            <v>Oh</v>
          </cell>
          <cell r="H2160">
            <v>24750</v>
          </cell>
          <cell r="I2160">
            <v>40837.5</v>
          </cell>
        </row>
        <row r="2161">
          <cell r="D2161" t="str">
            <v>Mandor</v>
          </cell>
          <cell r="F2161">
            <v>0.08</v>
          </cell>
          <cell r="G2161" t="str">
            <v>Oh</v>
          </cell>
          <cell r="H2161">
            <v>38500</v>
          </cell>
          <cell r="I2161">
            <v>3080</v>
          </cell>
        </row>
        <row r="2162">
          <cell r="D2162" t="str">
            <v>BAHAN :</v>
          </cell>
        </row>
        <row r="2163">
          <cell r="D2163" t="str">
            <v>PC / Portland cement</v>
          </cell>
          <cell r="F2163">
            <v>197</v>
          </cell>
          <cell r="G2163" t="str">
            <v>Kg</v>
          </cell>
          <cell r="H2163">
            <v>850</v>
          </cell>
          <cell r="J2163">
            <v>167450</v>
          </cell>
        </row>
        <row r="2164">
          <cell r="D2164" t="str">
            <v xml:space="preserve">Pasir pasang / beton </v>
          </cell>
          <cell r="F2164">
            <v>0.47</v>
          </cell>
          <cell r="G2164" t="str">
            <v>M3</v>
          </cell>
          <cell r="H2164">
            <v>120000</v>
          </cell>
          <cell r="J2164">
            <v>56400</v>
          </cell>
        </row>
        <row r="2165">
          <cell r="D2165" t="str">
            <v>Batu pecah 2-3 cm</v>
          </cell>
          <cell r="F2165">
            <v>0.94</v>
          </cell>
          <cell r="G2165" t="str">
            <v>M3</v>
          </cell>
          <cell r="H2165">
            <v>165000</v>
          </cell>
          <cell r="J2165">
            <v>155100</v>
          </cell>
        </row>
        <row r="2166">
          <cell r="A2166">
            <v>179</v>
          </cell>
          <cell r="I2166">
            <v>53061.25</v>
          </cell>
          <cell r="J2166">
            <v>378950</v>
          </cell>
          <cell r="K2166">
            <v>432011</v>
          </cell>
        </row>
        <row r="2167">
          <cell r="D2167" t="str">
            <v xml:space="preserve">1 M3 MEMBUAT BETON  1 Pc: 2 Psr : 4 Kr </v>
          </cell>
        </row>
        <row r="2168">
          <cell r="D2168" t="str">
            <v>TENAGA</v>
          </cell>
        </row>
        <row r="2169">
          <cell r="D2169" t="str">
            <v>Tukang batu</v>
          </cell>
          <cell r="F2169">
            <v>0.25</v>
          </cell>
          <cell r="G2169" t="str">
            <v>Oh</v>
          </cell>
          <cell r="H2169">
            <v>33000</v>
          </cell>
          <cell r="I2169">
            <v>8250</v>
          </cell>
        </row>
        <row r="2170">
          <cell r="D2170" t="str">
            <v xml:space="preserve">Kepala Tukang </v>
          </cell>
          <cell r="F2170">
            <v>2.5000000000000001E-2</v>
          </cell>
          <cell r="G2170" t="str">
            <v>Oh</v>
          </cell>
          <cell r="H2170">
            <v>35750</v>
          </cell>
          <cell r="I2170">
            <v>893.75</v>
          </cell>
        </row>
        <row r="2171">
          <cell r="D2171" t="str">
            <v>Pekerja / Buruh tak terlatih</v>
          </cell>
          <cell r="F2171">
            <v>1.65</v>
          </cell>
          <cell r="G2171" t="str">
            <v>Oh</v>
          </cell>
          <cell r="H2171">
            <v>24750</v>
          </cell>
          <cell r="I2171">
            <v>40837.5</v>
          </cell>
        </row>
        <row r="2172">
          <cell r="D2172" t="str">
            <v>Mandor</v>
          </cell>
          <cell r="F2172">
            <v>0.08</v>
          </cell>
          <cell r="G2172" t="str">
            <v>Oh</v>
          </cell>
          <cell r="H2172">
            <v>38500</v>
          </cell>
          <cell r="I2172">
            <v>3080</v>
          </cell>
        </row>
        <row r="2173">
          <cell r="D2173" t="str">
            <v>BAHAN :</v>
          </cell>
        </row>
        <row r="2174">
          <cell r="D2174" t="str">
            <v>PC / Portland cement</v>
          </cell>
          <cell r="F2174">
            <v>280</v>
          </cell>
          <cell r="G2174" t="str">
            <v>Kg</v>
          </cell>
          <cell r="H2174">
            <v>850</v>
          </cell>
          <cell r="J2174">
            <v>238000</v>
          </cell>
        </row>
        <row r="2175">
          <cell r="D2175" t="str">
            <v xml:space="preserve">Pasir pasang / beton </v>
          </cell>
          <cell r="F2175">
            <v>0.45</v>
          </cell>
          <cell r="G2175" t="str">
            <v>M3</v>
          </cell>
          <cell r="H2175">
            <v>120000</v>
          </cell>
          <cell r="J2175">
            <v>54000</v>
          </cell>
        </row>
        <row r="2176">
          <cell r="D2176" t="str">
            <v>Batu pecah 2-3 cm</v>
          </cell>
          <cell r="F2176">
            <v>0.9</v>
          </cell>
          <cell r="G2176" t="str">
            <v>M3</v>
          </cell>
          <cell r="H2176">
            <v>165000</v>
          </cell>
          <cell r="J2176">
            <v>148500</v>
          </cell>
        </row>
        <row r="2177">
          <cell r="I2177">
            <v>53061.25</v>
          </cell>
          <cell r="J2177">
            <v>440500</v>
          </cell>
          <cell r="K2177">
            <v>493561</v>
          </cell>
        </row>
        <row r="2179">
          <cell r="B2179">
            <v>3</v>
          </cell>
          <cell r="D2179" t="str">
            <v xml:space="preserve">1 M3 MEMBUAT BETON  1 Pc: 2 Psr :3 Kr </v>
          </cell>
        </row>
        <row r="2180">
          <cell r="D2180" t="str">
            <v>TENAGA</v>
          </cell>
        </row>
        <row r="2181">
          <cell r="D2181" t="str">
            <v>Tukang batu</v>
          </cell>
          <cell r="F2181">
            <v>0.25</v>
          </cell>
          <cell r="G2181" t="str">
            <v>Oh</v>
          </cell>
          <cell r="H2181">
            <v>33000</v>
          </cell>
          <cell r="I2181">
            <v>8250</v>
          </cell>
        </row>
        <row r="2182">
          <cell r="D2182" t="str">
            <v xml:space="preserve">Kepala Tukang </v>
          </cell>
          <cell r="F2182">
            <v>2.5000000000000001E-2</v>
          </cell>
          <cell r="G2182" t="str">
            <v>Oh</v>
          </cell>
          <cell r="H2182">
            <v>35750</v>
          </cell>
          <cell r="I2182">
            <v>893.75</v>
          </cell>
        </row>
        <row r="2183">
          <cell r="D2183" t="str">
            <v>Pekerja / Buruh tak terlatih</v>
          </cell>
          <cell r="F2183">
            <v>1.65</v>
          </cell>
          <cell r="G2183" t="str">
            <v>Oh</v>
          </cell>
          <cell r="H2183">
            <v>24750</v>
          </cell>
          <cell r="I2183">
            <v>40837.5</v>
          </cell>
        </row>
        <row r="2184">
          <cell r="D2184" t="str">
            <v>Mandor</v>
          </cell>
          <cell r="F2184">
            <v>0.08</v>
          </cell>
          <cell r="G2184" t="str">
            <v>Oh</v>
          </cell>
          <cell r="H2184">
            <v>38500</v>
          </cell>
          <cell r="I2184">
            <v>3080</v>
          </cell>
        </row>
        <row r="2185">
          <cell r="D2185" t="str">
            <v>BAHAN :</v>
          </cell>
        </row>
        <row r="2186">
          <cell r="D2186" t="str">
            <v>PC / Portland cement</v>
          </cell>
          <cell r="F2186">
            <v>232</v>
          </cell>
          <cell r="G2186" t="str">
            <v>Kg</v>
          </cell>
          <cell r="H2186">
            <v>850</v>
          </cell>
          <cell r="J2186">
            <v>197200</v>
          </cell>
        </row>
        <row r="2187">
          <cell r="D2187" t="str">
            <v xml:space="preserve">Pasir pasang / beton </v>
          </cell>
          <cell r="F2187">
            <v>0.52</v>
          </cell>
          <cell r="G2187" t="str">
            <v>M3</v>
          </cell>
          <cell r="H2187">
            <v>120000</v>
          </cell>
          <cell r="J2187">
            <v>62400</v>
          </cell>
        </row>
        <row r="2188">
          <cell r="D2188" t="str">
            <v>Batu pecah 2-3 cm</v>
          </cell>
          <cell r="F2188">
            <v>0.78</v>
          </cell>
          <cell r="G2188" t="str">
            <v>M3</v>
          </cell>
          <cell r="H2188">
            <v>165000</v>
          </cell>
          <cell r="J2188">
            <v>128700</v>
          </cell>
        </row>
        <row r="2189">
          <cell r="A2189">
            <v>180</v>
          </cell>
          <cell r="I2189">
            <v>53061.25</v>
          </cell>
          <cell r="J2189">
            <v>388300</v>
          </cell>
          <cell r="K2189">
            <v>441361</v>
          </cell>
        </row>
        <row r="2190">
          <cell r="B2190">
            <v>4</v>
          </cell>
          <cell r="D2190" t="str">
            <v>1 Kg PEMBESIAN DENGAN BESI POLOS ATAU  BESI  ULIR</v>
          </cell>
        </row>
        <row r="2191">
          <cell r="D2191" t="str">
            <v>TENAGA</v>
          </cell>
        </row>
        <row r="2192">
          <cell r="D2192" t="str">
            <v>Tukang besi</v>
          </cell>
          <cell r="F2192">
            <v>7.0000000000000001E-3</v>
          </cell>
          <cell r="G2192" t="str">
            <v>Oh</v>
          </cell>
          <cell r="H2192">
            <v>33000</v>
          </cell>
          <cell r="I2192">
            <v>231</v>
          </cell>
        </row>
        <row r="2193">
          <cell r="D2193" t="str">
            <v xml:space="preserve">Kepala Tukang </v>
          </cell>
          <cell r="F2193">
            <v>6.9999999999999999E-4</v>
          </cell>
          <cell r="G2193" t="str">
            <v>Oh</v>
          </cell>
          <cell r="H2193">
            <v>35750</v>
          </cell>
          <cell r="I2193">
            <v>25.024999999999999</v>
          </cell>
        </row>
        <row r="2194">
          <cell r="D2194" t="str">
            <v>Pekerja / Buruh tak terlatih</v>
          </cell>
          <cell r="F2194">
            <v>7.0000000000000001E-3</v>
          </cell>
          <cell r="G2194" t="str">
            <v>Oh</v>
          </cell>
          <cell r="H2194">
            <v>24750</v>
          </cell>
          <cell r="I2194">
            <v>173.25</v>
          </cell>
        </row>
        <row r="2195">
          <cell r="D2195" t="str">
            <v>Mandor</v>
          </cell>
          <cell r="F2195">
            <v>2.9999999999999997E-4</v>
          </cell>
          <cell r="G2195" t="str">
            <v>Oh</v>
          </cell>
          <cell r="H2195">
            <v>38500</v>
          </cell>
          <cell r="I2195">
            <v>11.549999999999999</v>
          </cell>
        </row>
        <row r="2196">
          <cell r="D2196" t="str">
            <v>BAHAN :</v>
          </cell>
        </row>
        <row r="2197">
          <cell r="D2197" t="str">
            <v>Besi Beton /  tulangan beton</v>
          </cell>
          <cell r="F2197">
            <v>1.05</v>
          </cell>
          <cell r="G2197" t="str">
            <v>Kg</v>
          </cell>
          <cell r="H2197">
            <v>8500</v>
          </cell>
          <cell r="J2197">
            <v>8925</v>
          </cell>
        </row>
        <row r="2198">
          <cell r="D2198" t="str">
            <v>Kawat Beton / bendraat</v>
          </cell>
          <cell r="F2198">
            <v>1.4999999999999999E-2</v>
          </cell>
          <cell r="G2198" t="str">
            <v>Kg</v>
          </cell>
          <cell r="H2198">
            <v>9500</v>
          </cell>
          <cell r="J2198">
            <v>142.5</v>
          </cell>
        </row>
        <row r="2199">
          <cell r="A2199">
            <v>181</v>
          </cell>
          <cell r="I2199">
            <v>440.82499999999999</v>
          </cell>
          <cell r="J2199">
            <v>9067.5</v>
          </cell>
          <cell r="K2199">
            <v>9508</v>
          </cell>
        </row>
        <row r="2201">
          <cell r="B2201">
            <v>5</v>
          </cell>
          <cell r="D2201" t="str">
            <v xml:space="preserve">1 M2 MEMBUAT BEKISTING   </v>
          </cell>
        </row>
        <row r="2202">
          <cell r="D2202" t="str">
            <v>TENAGA</v>
          </cell>
        </row>
        <row r="2203">
          <cell r="D2203" t="str">
            <v>Tukang kayu</v>
          </cell>
          <cell r="F2203">
            <v>0.26</v>
          </cell>
          <cell r="G2203" t="str">
            <v>Oh</v>
          </cell>
          <cell r="H2203">
            <v>33000</v>
          </cell>
          <cell r="I2203">
            <v>8580</v>
          </cell>
        </row>
        <row r="2204">
          <cell r="D2204" t="str">
            <v xml:space="preserve">Kepala Tukang </v>
          </cell>
          <cell r="F2204">
            <v>2.6000000000000002E-2</v>
          </cell>
          <cell r="G2204" t="str">
            <v>Oh</v>
          </cell>
          <cell r="H2204">
            <v>35750</v>
          </cell>
          <cell r="I2204">
            <v>929.50000000000011</v>
          </cell>
        </row>
        <row r="2205">
          <cell r="D2205" t="str">
            <v>Pekerja / Buruh tak terlatih</v>
          </cell>
          <cell r="F2205">
            <v>0.3</v>
          </cell>
          <cell r="G2205" t="str">
            <v>Oh</v>
          </cell>
          <cell r="H2205">
            <v>24750</v>
          </cell>
          <cell r="I2205">
            <v>7425</v>
          </cell>
        </row>
        <row r="2206">
          <cell r="D2206" t="str">
            <v>Mandor</v>
          </cell>
          <cell r="F2206">
            <v>5.0000000000000001E-3</v>
          </cell>
          <cell r="G2206" t="str">
            <v>Oh</v>
          </cell>
          <cell r="H2206">
            <v>38500</v>
          </cell>
          <cell r="I2206">
            <v>192.5</v>
          </cell>
        </row>
        <row r="2207">
          <cell r="D2207" t="str">
            <v>BAHAN :</v>
          </cell>
        </row>
        <row r="2208">
          <cell r="D2208" t="str">
            <v>Kayu bekisting</v>
          </cell>
          <cell r="F2208">
            <v>4.4999999999999998E-2</v>
          </cell>
          <cell r="G2208" t="str">
            <v>M3</v>
          </cell>
          <cell r="H2208">
            <v>1600000</v>
          </cell>
          <cell r="J2208">
            <v>72000</v>
          </cell>
        </row>
        <row r="2209">
          <cell r="D2209" t="str">
            <v>Paku  biasa</v>
          </cell>
          <cell r="F2209">
            <v>0.3</v>
          </cell>
          <cell r="G2209" t="str">
            <v>Kg</v>
          </cell>
          <cell r="H2209">
            <v>12000</v>
          </cell>
          <cell r="J2209">
            <v>3600</v>
          </cell>
        </row>
        <row r="2210">
          <cell r="A2210">
            <v>182</v>
          </cell>
          <cell r="I2210">
            <v>17127</v>
          </cell>
          <cell r="J2210">
            <v>75600</v>
          </cell>
          <cell r="K2210">
            <v>92727</v>
          </cell>
        </row>
        <row r="2212">
          <cell r="B2212">
            <v>6</v>
          </cell>
          <cell r="D2212" t="str">
            <v>1 M3 MEMBUAT BETON    ( K. 225 )</v>
          </cell>
        </row>
        <row r="2213">
          <cell r="D2213" t="str">
            <v>TENAGA</v>
          </cell>
        </row>
        <row r="2214">
          <cell r="D2214" t="str">
            <v>Tukang batu</v>
          </cell>
          <cell r="F2214">
            <v>1</v>
          </cell>
          <cell r="G2214" t="str">
            <v>Oh</v>
          </cell>
          <cell r="H2214">
            <v>33000</v>
          </cell>
          <cell r="I2214">
            <v>33000</v>
          </cell>
        </row>
        <row r="2215">
          <cell r="D2215" t="str">
            <v xml:space="preserve">Kepala Tukang </v>
          </cell>
          <cell r="F2215">
            <v>0.1</v>
          </cell>
          <cell r="G2215" t="str">
            <v>Oh</v>
          </cell>
          <cell r="H2215">
            <v>35750</v>
          </cell>
          <cell r="I2215">
            <v>3575</v>
          </cell>
        </row>
        <row r="2216">
          <cell r="D2216" t="str">
            <v>Pekerja / Buruh tak terlatih</v>
          </cell>
          <cell r="F2216">
            <v>6</v>
          </cell>
          <cell r="G2216" t="str">
            <v>Oh</v>
          </cell>
          <cell r="H2216">
            <v>24750</v>
          </cell>
          <cell r="I2216">
            <v>148500</v>
          </cell>
        </row>
        <row r="2217">
          <cell r="D2217" t="str">
            <v>Mandor</v>
          </cell>
          <cell r="F2217">
            <v>0.3</v>
          </cell>
          <cell r="G2217" t="str">
            <v>Oh</v>
          </cell>
          <cell r="H2217">
            <v>38500</v>
          </cell>
          <cell r="I2217">
            <v>11550</v>
          </cell>
        </row>
        <row r="2218">
          <cell r="D2218" t="str">
            <v>BAHAN :</v>
          </cell>
        </row>
        <row r="2219">
          <cell r="D2219" t="str">
            <v>PC / Portland cement</v>
          </cell>
          <cell r="F2219">
            <v>388</v>
          </cell>
          <cell r="G2219" t="str">
            <v>Kg</v>
          </cell>
          <cell r="H2219">
            <v>850</v>
          </cell>
          <cell r="J2219">
            <v>329800</v>
          </cell>
        </row>
        <row r="2220">
          <cell r="D2220" t="str">
            <v xml:space="preserve">Pasir pasang / beton </v>
          </cell>
          <cell r="F2220">
            <v>0.65</v>
          </cell>
          <cell r="G2220" t="str">
            <v>M3</v>
          </cell>
          <cell r="H2220">
            <v>120000</v>
          </cell>
          <cell r="J2220">
            <v>78000</v>
          </cell>
        </row>
        <row r="2221">
          <cell r="D2221" t="str">
            <v>Batu pecah 2-3 cm</v>
          </cell>
          <cell r="F2221">
            <v>0.65</v>
          </cell>
          <cell r="G2221" t="str">
            <v>M3</v>
          </cell>
          <cell r="H2221">
            <v>165000</v>
          </cell>
          <cell r="J2221">
            <v>107250</v>
          </cell>
        </row>
        <row r="2222">
          <cell r="A2222">
            <v>183</v>
          </cell>
          <cell r="I2222">
            <v>196625</v>
          </cell>
          <cell r="J2222">
            <v>515050</v>
          </cell>
          <cell r="K2222">
            <v>711675</v>
          </cell>
        </row>
        <row r="2224">
          <cell r="B2224">
            <v>7</v>
          </cell>
          <cell r="D2224" t="str">
            <v>1 M3 MEMBUAT BETON    ( K. 275 )</v>
          </cell>
        </row>
        <row r="2225">
          <cell r="D2225" t="str">
            <v>TENAGA</v>
          </cell>
        </row>
        <row r="2226">
          <cell r="D2226" t="str">
            <v>Tukang batu</v>
          </cell>
          <cell r="F2226">
            <v>1</v>
          </cell>
          <cell r="G2226" t="str">
            <v>Oh</v>
          </cell>
          <cell r="H2226">
            <v>33000</v>
          </cell>
          <cell r="I2226">
            <v>33000</v>
          </cell>
        </row>
        <row r="2227">
          <cell r="D2227" t="str">
            <v xml:space="preserve">Kepala Tukang </v>
          </cell>
          <cell r="F2227">
            <v>0.1</v>
          </cell>
          <cell r="G2227" t="str">
            <v>Oh</v>
          </cell>
          <cell r="H2227">
            <v>35750</v>
          </cell>
          <cell r="I2227">
            <v>3575</v>
          </cell>
        </row>
        <row r="2228">
          <cell r="D2228" t="str">
            <v>Pekerja / Buruh tak terlatih</v>
          </cell>
          <cell r="F2228">
            <v>6</v>
          </cell>
          <cell r="G2228" t="str">
            <v>Oh</v>
          </cell>
          <cell r="H2228">
            <v>24750</v>
          </cell>
          <cell r="I2228">
            <v>148500</v>
          </cell>
        </row>
        <row r="2229">
          <cell r="D2229" t="str">
            <v>Mandor</v>
          </cell>
          <cell r="F2229">
            <v>0.3</v>
          </cell>
          <cell r="G2229" t="str">
            <v>Oh</v>
          </cell>
          <cell r="H2229">
            <v>38500</v>
          </cell>
          <cell r="I2229">
            <v>11550</v>
          </cell>
        </row>
        <row r="2230">
          <cell r="D2230" t="str">
            <v>BAHAN :</v>
          </cell>
        </row>
        <row r="2231">
          <cell r="D2231" t="str">
            <v>PC / Portland cement</v>
          </cell>
          <cell r="F2231">
            <v>400</v>
          </cell>
          <cell r="G2231" t="str">
            <v>Kg</v>
          </cell>
          <cell r="H2231">
            <v>850</v>
          </cell>
          <cell r="J2231">
            <v>340000</v>
          </cell>
        </row>
        <row r="2232">
          <cell r="D2232" t="str">
            <v xml:space="preserve">Pasir pasang / beton </v>
          </cell>
          <cell r="F2232">
            <v>0.4</v>
          </cell>
          <cell r="G2232" t="str">
            <v>M3</v>
          </cell>
          <cell r="H2232">
            <v>120000</v>
          </cell>
          <cell r="J2232">
            <v>48000</v>
          </cell>
        </row>
        <row r="2233">
          <cell r="D2233" t="str">
            <v>Batu pecah 2-3 cm</v>
          </cell>
          <cell r="F2233">
            <v>0.82</v>
          </cell>
          <cell r="G2233" t="str">
            <v>M3</v>
          </cell>
          <cell r="H2233">
            <v>165000</v>
          </cell>
          <cell r="J2233">
            <v>135300</v>
          </cell>
        </row>
        <row r="2234">
          <cell r="A2234">
            <v>184</v>
          </cell>
          <cell r="I2234">
            <v>196625</v>
          </cell>
          <cell r="J2234">
            <v>523300</v>
          </cell>
          <cell r="K2234">
            <v>719925</v>
          </cell>
        </row>
        <row r="2235">
          <cell r="B2235">
            <v>8</v>
          </cell>
          <cell r="D2235" t="str">
            <v>1 M3 MEMBONGKAR  BEGESTING  DAN  MENYIRAM  BETON</v>
          </cell>
        </row>
        <row r="2236">
          <cell r="D2236" t="str">
            <v>TENAGA</v>
          </cell>
        </row>
        <row r="2238">
          <cell r="D2238" t="str">
            <v>Pekerja / Buruh tak terlatih</v>
          </cell>
          <cell r="F2238">
            <v>4</v>
          </cell>
          <cell r="G2238" t="str">
            <v>Oh</v>
          </cell>
          <cell r="H2238">
            <v>24750</v>
          </cell>
          <cell r="I2238">
            <v>99000</v>
          </cell>
        </row>
        <row r="2239">
          <cell r="A2239">
            <v>185</v>
          </cell>
          <cell r="I2239">
            <v>99000</v>
          </cell>
          <cell r="K2239">
            <v>99000</v>
          </cell>
        </row>
        <row r="2240">
          <cell r="B2240" t="str">
            <v>XIII.</v>
          </cell>
          <cell r="D2240" t="str">
            <v>PEKERJAAN  PENUTUP ATAP:</v>
          </cell>
        </row>
        <row r="2242">
          <cell r="B2242">
            <v>1</v>
          </cell>
          <cell r="D2242" t="str">
            <v>1 M2  PAS. GENTENG PRES BIASA</v>
          </cell>
        </row>
        <row r="2243">
          <cell r="D2243" t="str">
            <v>TENAGA :</v>
          </cell>
        </row>
        <row r="2244">
          <cell r="D2244" t="str">
            <v>Tukang kayu</v>
          </cell>
          <cell r="F2244">
            <v>7.4999999999999997E-2</v>
          </cell>
          <cell r="G2244" t="str">
            <v>Oh</v>
          </cell>
          <cell r="H2244">
            <v>33000</v>
          </cell>
          <cell r="I2244">
            <v>2475</v>
          </cell>
        </row>
        <row r="2245">
          <cell r="D2245" t="str">
            <v xml:space="preserve">Kepala Tukang </v>
          </cell>
          <cell r="F2245">
            <v>8.0000000000000002E-3</v>
          </cell>
          <cell r="G2245" t="str">
            <v>Oh</v>
          </cell>
          <cell r="H2245">
            <v>35750</v>
          </cell>
          <cell r="I2245">
            <v>286</v>
          </cell>
        </row>
        <row r="2246">
          <cell r="D2246" t="str">
            <v>Pekerja / Buruh tak terlatih</v>
          </cell>
          <cell r="F2246">
            <v>0.15</v>
          </cell>
          <cell r="G2246" t="str">
            <v>Oh</v>
          </cell>
          <cell r="H2246">
            <v>24750</v>
          </cell>
          <cell r="I2246">
            <v>3712.5</v>
          </cell>
        </row>
        <row r="2247">
          <cell r="D2247" t="str">
            <v>Mandor</v>
          </cell>
          <cell r="F2247">
            <v>8.0000000000000002E-3</v>
          </cell>
          <cell r="G2247" t="str">
            <v>Oh</v>
          </cell>
          <cell r="H2247">
            <v>38500</v>
          </cell>
          <cell r="I2247">
            <v>308</v>
          </cell>
        </row>
        <row r="2248">
          <cell r="D2248" t="str">
            <v>BAHAN :</v>
          </cell>
        </row>
        <row r="2249">
          <cell r="D2249" t="str">
            <v>Genteng pres  biasa</v>
          </cell>
          <cell r="F2249">
            <v>25</v>
          </cell>
          <cell r="G2249" t="str">
            <v>Biji</v>
          </cell>
          <cell r="H2249">
            <v>530</v>
          </cell>
          <cell r="J2249">
            <v>13250</v>
          </cell>
        </row>
        <row r="2250">
          <cell r="A2250">
            <v>186</v>
          </cell>
          <cell r="I2250">
            <v>6781.5</v>
          </cell>
          <cell r="J2250">
            <v>13250</v>
          </cell>
          <cell r="K2250">
            <v>20032</v>
          </cell>
        </row>
        <row r="2251">
          <cell r="B2251">
            <v>2</v>
          </cell>
          <cell r="D2251" t="str">
            <v>1 M2  PAS. GENTENG  MKP  LOKAL</v>
          </cell>
        </row>
        <row r="2252">
          <cell r="D2252" t="str">
            <v>TENAGA :</v>
          </cell>
        </row>
        <row r="2253">
          <cell r="D2253" t="str">
            <v>Tukang kayu</v>
          </cell>
          <cell r="F2253">
            <v>7.4999999999999997E-2</v>
          </cell>
          <cell r="G2253" t="str">
            <v>Oh</v>
          </cell>
          <cell r="H2253">
            <v>33000</v>
          </cell>
          <cell r="I2253">
            <v>2475</v>
          </cell>
        </row>
        <row r="2254">
          <cell r="D2254" t="str">
            <v xml:space="preserve">Kepala Tukang </v>
          </cell>
          <cell r="F2254">
            <v>8.0000000000000002E-3</v>
          </cell>
          <cell r="G2254" t="str">
            <v>Oh</v>
          </cell>
          <cell r="H2254">
            <v>35750</v>
          </cell>
          <cell r="I2254">
            <v>286</v>
          </cell>
        </row>
        <row r="2255">
          <cell r="D2255" t="str">
            <v>Pekerja / Buruh tak terlatih</v>
          </cell>
          <cell r="F2255">
            <v>0.15</v>
          </cell>
          <cell r="G2255" t="str">
            <v>Oh</v>
          </cell>
          <cell r="H2255">
            <v>24750</v>
          </cell>
          <cell r="I2255">
            <v>3712.5</v>
          </cell>
        </row>
        <row r="2256">
          <cell r="D2256" t="str">
            <v>Mandor</v>
          </cell>
          <cell r="F2256">
            <v>8.0000000000000002E-3</v>
          </cell>
          <cell r="G2256" t="str">
            <v>Oh</v>
          </cell>
          <cell r="H2256">
            <v>38500</v>
          </cell>
          <cell r="I2256">
            <v>308</v>
          </cell>
        </row>
        <row r="2257">
          <cell r="D2257" t="str">
            <v>BAHAN :</v>
          </cell>
        </row>
        <row r="2258">
          <cell r="D2258" t="str">
            <v>Genteng  model karangpilang, lokal</v>
          </cell>
          <cell r="F2258">
            <v>25</v>
          </cell>
          <cell r="G2258" t="str">
            <v>Biji</v>
          </cell>
          <cell r="H2258">
            <v>900</v>
          </cell>
          <cell r="J2258">
            <v>22500</v>
          </cell>
        </row>
        <row r="2259">
          <cell r="A2259">
            <v>187</v>
          </cell>
          <cell r="I2259">
            <v>6781.5</v>
          </cell>
          <cell r="J2259">
            <v>22500</v>
          </cell>
          <cell r="K2259">
            <v>29282</v>
          </cell>
        </row>
        <row r="2260">
          <cell r="D2260" t="str">
            <v>1 M2  PAS. GENTENG MANTILI</v>
          </cell>
        </row>
        <row r="2261">
          <cell r="D2261" t="str">
            <v>TENAGA :</v>
          </cell>
        </row>
        <row r="2262">
          <cell r="D2262" t="str">
            <v>Tukang kayu</v>
          </cell>
          <cell r="F2262">
            <v>7.4999999999999997E-2</v>
          </cell>
          <cell r="G2262" t="str">
            <v>Oh</v>
          </cell>
          <cell r="H2262">
            <v>33000</v>
          </cell>
          <cell r="I2262">
            <v>2475</v>
          </cell>
        </row>
        <row r="2263">
          <cell r="D2263" t="str">
            <v xml:space="preserve">Kepala Tukang </v>
          </cell>
          <cell r="F2263">
            <v>8.0000000000000002E-3</v>
          </cell>
          <cell r="G2263" t="str">
            <v>Oh</v>
          </cell>
          <cell r="H2263">
            <v>35750</v>
          </cell>
          <cell r="I2263">
            <v>286</v>
          </cell>
        </row>
        <row r="2264">
          <cell r="D2264" t="str">
            <v>Pekerja / Buruh tak terlatih</v>
          </cell>
          <cell r="F2264">
            <v>0.15</v>
          </cell>
          <cell r="G2264" t="str">
            <v>Oh</v>
          </cell>
          <cell r="H2264">
            <v>24750</v>
          </cell>
          <cell r="I2264">
            <v>3712.5</v>
          </cell>
        </row>
        <row r="2265">
          <cell r="D2265" t="str">
            <v>Mandor</v>
          </cell>
          <cell r="F2265">
            <v>8.0000000000000002E-3</v>
          </cell>
          <cell r="G2265" t="str">
            <v>Oh</v>
          </cell>
          <cell r="H2265">
            <v>38500</v>
          </cell>
          <cell r="I2265">
            <v>308</v>
          </cell>
        </row>
        <row r="2266">
          <cell r="D2266" t="str">
            <v>BAHAN :</v>
          </cell>
        </row>
        <row r="2267">
          <cell r="D2267" t="str">
            <v xml:space="preserve">Genteng mantili  </v>
          </cell>
          <cell r="F2267">
            <v>25</v>
          </cell>
          <cell r="G2267" t="str">
            <v>Biji</v>
          </cell>
          <cell r="H2267">
            <v>1200</v>
          </cell>
          <cell r="J2267">
            <v>30000</v>
          </cell>
        </row>
        <row r="2268">
          <cell r="I2268">
            <v>6781.5</v>
          </cell>
          <cell r="J2268">
            <v>30000</v>
          </cell>
          <cell r="K2268">
            <v>36782</v>
          </cell>
        </row>
        <row r="2269">
          <cell r="B2269">
            <v>3</v>
          </cell>
          <cell r="D2269" t="str">
            <v>1 M2  PAS. GENTENG KACA</v>
          </cell>
        </row>
        <row r="2270">
          <cell r="D2270" t="str">
            <v>TENAGA :</v>
          </cell>
        </row>
        <row r="2271">
          <cell r="D2271" t="str">
            <v>Tukang kayu</v>
          </cell>
          <cell r="F2271">
            <v>7.4999999999999997E-2</v>
          </cell>
          <cell r="G2271" t="str">
            <v>Oh</v>
          </cell>
          <cell r="H2271">
            <v>33000</v>
          </cell>
          <cell r="I2271">
            <v>2475</v>
          </cell>
        </row>
        <row r="2272">
          <cell r="D2272" t="str">
            <v xml:space="preserve">Kepala Tukang </v>
          </cell>
          <cell r="F2272">
            <v>8.0000000000000002E-3</v>
          </cell>
          <cell r="G2272" t="str">
            <v>Oh</v>
          </cell>
          <cell r="H2272">
            <v>35750</v>
          </cell>
          <cell r="I2272">
            <v>286</v>
          </cell>
        </row>
        <row r="2273">
          <cell r="D2273" t="str">
            <v>Pekerja / Buruh tak terlatih</v>
          </cell>
          <cell r="F2273">
            <v>0.15</v>
          </cell>
          <cell r="G2273" t="str">
            <v>Oh</v>
          </cell>
          <cell r="H2273">
            <v>24750</v>
          </cell>
          <cell r="I2273">
            <v>3712.5</v>
          </cell>
        </row>
        <row r="2274">
          <cell r="D2274" t="str">
            <v>Mandor</v>
          </cell>
          <cell r="F2274">
            <v>8.0000000000000002E-3</v>
          </cell>
          <cell r="G2274" t="str">
            <v>Oh</v>
          </cell>
          <cell r="H2274">
            <v>38500</v>
          </cell>
          <cell r="I2274">
            <v>308</v>
          </cell>
        </row>
        <row r="2275">
          <cell r="D2275" t="str">
            <v>BAHAN :</v>
          </cell>
        </row>
        <row r="2276">
          <cell r="D2276" t="str">
            <v>Genteng Kaca</v>
          </cell>
          <cell r="F2276">
            <v>25</v>
          </cell>
          <cell r="G2276" t="str">
            <v>Biji</v>
          </cell>
          <cell r="H2276">
            <v>7000</v>
          </cell>
          <cell r="J2276">
            <v>175000</v>
          </cell>
        </row>
        <row r="2277">
          <cell r="A2277">
            <v>188</v>
          </cell>
          <cell r="I2277">
            <v>6781.5</v>
          </cell>
          <cell r="J2277">
            <v>175000</v>
          </cell>
          <cell r="K2277">
            <v>181782</v>
          </cell>
        </row>
        <row r="2278">
          <cell r="B2278">
            <v>5</v>
          </cell>
          <cell r="D2278" t="str">
            <v>1 M!  PAS. GENTENG  BUBUNG  MKP</v>
          </cell>
        </row>
        <row r="2279">
          <cell r="D2279" t="str">
            <v>TENAGA :</v>
          </cell>
        </row>
        <row r="2280">
          <cell r="D2280" t="str">
            <v>Tukang kayu</v>
          </cell>
          <cell r="F2280">
            <v>0.2</v>
          </cell>
          <cell r="G2280" t="str">
            <v>Oh</v>
          </cell>
          <cell r="H2280">
            <v>33000</v>
          </cell>
          <cell r="I2280">
            <v>6600</v>
          </cell>
        </row>
        <row r="2281">
          <cell r="D2281" t="str">
            <v xml:space="preserve">Kepala Tukang </v>
          </cell>
          <cell r="F2281">
            <v>0.02</v>
          </cell>
          <cell r="G2281" t="str">
            <v>Oh</v>
          </cell>
          <cell r="H2281">
            <v>35750</v>
          </cell>
          <cell r="I2281">
            <v>715</v>
          </cell>
        </row>
        <row r="2282">
          <cell r="D2282" t="str">
            <v>Pekerja / Buruh tak terlatih</v>
          </cell>
          <cell r="F2282">
            <v>0.4</v>
          </cell>
          <cell r="G2282" t="str">
            <v>Oh</v>
          </cell>
          <cell r="H2282">
            <v>24750</v>
          </cell>
          <cell r="I2282">
            <v>9900</v>
          </cell>
        </row>
        <row r="2283">
          <cell r="D2283" t="str">
            <v>Mandor</v>
          </cell>
          <cell r="F2283">
            <v>2E-3</v>
          </cell>
          <cell r="G2283" t="str">
            <v>Oh</v>
          </cell>
          <cell r="H2283">
            <v>38500</v>
          </cell>
          <cell r="I2283">
            <v>77</v>
          </cell>
        </row>
        <row r="2284">
          <cell r="D2284" t="str">
            <v>BAHAN :</v>
          </cell>
        </row>
        <row r="2285">
          <cell r="D2285" t="str">
            <v>Genteng  Bubung    MKP</v>
          </cell>
          <cell r="F2285">
            <v>5</v>
          </cell>
          <cell r="G2285" t="str">
            <v>Biji</v>
          </cell>
          <cell r="H2285">
            <v>4000</v>
          </cell>
          <cell r="J2285">
            <v>20000</v>
          </cell>
        </row>
        <row r="2286">
          <cell r="D2286" t="str">
            <v>PC / Portland cement</v>
          </cell>
          <cell r="F2286">
            <v>8</v>
          </cell>
          <cell r="G2286" t="str">
            <v>Kg</v>
          </cell>
          <cell r="H2286">
            <v>850</v>
          </cell>
          <cell r="J2286">
            <v>6800</v>
          </cell>
        </row>
        <row r="2287">
          <cell r="D2287" t="str">
            <v xml:space="preserve">Pasir pasang / beton </v>
          </cell>
          <cell r="F2287">
            <v>3.2000000000000001E-2</v>
          </cell>
          <cell r="G2287" t="str">
            <v>M3</v>
          </cell>
          <cell r="H2287">
            <v>120000</v>
          </cell>
          <cell r="J2287">
            <v>3840</v>
          </cell>
        </row>
        <row r="2288">
          <cell r="A2288">
            <v>190</v>
          </cell>
          <cell r="I2288">
            <v>17292</v>
          </cell>
          <cell r="J2288">
            <v>30640</v>
          </cell>
          <cell r="K2288">
            <v>47932</v>
          </cell>
        </row>
        <row r="2289">
          <cell r="B2289">
            <v>6</v>
          </cell>
          <cell r="D2289" t="str">
            <v>PASANG PENUTUP ATAP ASBES  :</v>
          </cell>
        </row>
        <row r="2290">
          <cell r="D2290" t="str">
            <v>1 M2 PASANG ATAP ASBES GELOMBANG BESAR</v>
          </cell>
        </row>
        <row r="2291">
          <cell r="D2291" t="str">
            <v>UKURAN ( 1.05 x 3.00 m ) TEBAL 4 mm</v>
          </cell>
        </row>
        <row r="2292">
          <cell r="D2292" t="str">
            <v>TENAGA :</v>
          </cell>
        </row>
        <row r="2293">
          <cell r="D2293" t="str">
            <v>Tukang kayu</v>
          </cell>
          <cell r="F2293">
            <v>7.0000000000000007E-2</v>
          </cell>
          <cell r="G2293" t="str">
            <v>Oh</v>
          </cell>
          <cell r="H2293">
            <v>33000</v>
          </cell>
          <cell r="I2293">
            <v>2310</v>
          </cell>
        </row>
        <row r="2294">
          <cell r="D2294" t="str">
            <v xml:space="preserve">Kepala Tukang </v>
          </cell>
          <cell r="F2294">
            <v>7.0000000000000001E-3</v>
          </cell>
          <cell r="G2294" t="str">
            <v>Oh</v>
          </cell>
          <cell r="H2294">
            <v>35750</v>
          </cell>
          <cell r="I2294">
            <v>250.25</v>
          </cell>
        </row>
        <row r="2295">
          <cell r="D2295" t="str">
            <v>Pekerja / Buruh tak terlatih</v>
          </cell>
          <cell r="F2295">
            <v>0.14000000000000001</v>
          </cell>
          <cell r="G2295" t="str">
            <v>Oh</v>
          </cell>
          <cell r="H2295">
            <v>24750</v>
          </cell>
          <cell r="I2295">
            <v>3465.0000000000005</v>
          </cell>
        </row>
        <row r="2296">
          <cell r="D2296" t="str">
            <v>Mandor</v>
          </cell>
          <cell r="F2296">
            <v>7.0000000000000001E-3</v>
          </cell>
          <cell r="G2296" t="str">
            <v>Oh</v>
          </cell>
          <cell r="H2296">
            <v>38500</v>
          </cell>
          <cell r="I2296">
            <v>269.5</v>
          </cell>
        </row>
        <row r="2297">
          <cell r="D2297" t="str">
            <v>BAHAN</v>
          </cell>
        </row>
        <row r="2298">
          <cell r="D2298" t="str">
            <v>Asbes Gelombang Besar Uk. 300 x 105 x0,4 Cm</v>
          </cell>
          <cell r="F2298">
            <v>0.35</v>
          </cell>
          <cell r="G2298" t="str">
            <v>lbr</v>
          </cell>
          <cell r="H2298">
            <v>62000</v>
          </cell>
          <cell r="J2298">
            <v>21700</v>
          </cell>
        </row>
        <row r="2299">
          <cell r="D2299" t="str">
            <v>Paku Kait  ( pancing )</v>
          </cell>
          <cell r="F2299">
            <v>4</v>
          </cell>
          <cell r="G2299" t="str">
            <v>Bj</v>
          </cell>
          <cell r="H2299">
            <v>1300</v>
          </cell>
          <cell r="J2299">
            <v>5200</v>
          </cell>
        </row>
        <row r="2300">
          <cell r="A2300">
            <v>191</v>
          </cell>
          <cell r="I2300">
            <v>6294.75</v>
          </cell>
          <cell r="J2300">
            <v>26900</v>
          </cell>
          <cell r="K2300">
            <v>33195</v>
          </cell>
        </row>
        <row r="2302">
          <cell r="B2302">
            <v>7</v>
          </cell>
          <cell r="D2302" t="str">
            <v>1 M2 PAS. ASBES GELOMBANG KECIL</v>
          </cell>
        </row>
        <row r="2303">
          <cell r="D2303" t="str">
            <v>UKURAN ( 1.05 x 1.80 m ) TEBAL 4 mm</v>
          </cell>
        </row>
        <row r="2304">
          <cell r="D2304" t="str">
            <v>TENAGA :</v>
          </cell>
        </row>
        <row r="2305">
          <cell r="D2305" t="str">
            <v>Tukang kayu</v>
          </cell>
          <cell r="F2305">
            <v>7.0000000000000007E-2</v>
          </cell>
          <cell r="G2305" t="str">
            <v>Oh</v>
          </cell>
          <cell r="H2305">
            <v>33000</v>
          </cell>
          <cell r="I2305">
            <v>2310</v>
          </cell>
        </row>
        <row r="2306">
          <cell r="D2306" t="str">
            <v xml:space="preserve">Kepala Tukang </v>
          </cell>
          <cell r="F2306">
            <v>7.0000000000000001E-3</v>
          </cell>
          <cell r="G2306" t="str">
            <v>Oh</v>
          </cell>
          <cell r="H2306">
            <v>35750</v>
          </cell>
          <cell r="I2306">
            <v>250.25</v>
          </cell>
        </row>
        <row r="2307">
          <cell r="D2307" t="str">
            <v>Pekerja / Buruh tak terlatih</v>
          </cell>
          <cell r="F2307">
            <v>0.14000000000000001</v>
          </cell>
          <cell r="G2307" t="str">
            <v>Oh</v>
          </cell>
          <cell r="H2307">
            <v>24750</v>
          </cell>
          <cell r="I2307">
            <v>3465.0000000000005</v>
          </cell>
        </row>
        <row r="2308">
          <cell r="D2308" t="str">
            <v>Mandor</v>
          </cell>
          <cell r="F2308">
            <v>7.0000000000000001E-3</v>
          </cell>
          <cell r="G2308" t="str">
            <v>Oh</v>
          </cell>
          <cell r="H2308">
            <v>38500</v>
          </cell>
          <cell r="I2308">
            <v>269.5</v>
          </cell>
        </row>
        <row r="2309">
          <cell r="D2309" t="str">
            <v>BAHAN</v>
          </cell>
        </row>
        <row r="2310">
          <cell r="D2310" t="str">
            <v>Asbes Gelombang Kecil  Uk. 1.80 x 105 x0,4 Cm</v>
          </cell>
          <cell r="F2310">
            <v>0.56999999999999995</v>
          </cell>
          <cell r="G2310" t="str">
            <v>lbr</v>
          </cell>
          <cell r="H2310">
            <v>45000</v>
          </cell>
          <cell r="J2310">
            <v>25649.999999999996</v>
          </cell>
        </row>
        <row r="2311">
          <cell r="D2311" t="str">
            <v>Paku Kait  ( pancing )</v>
          </cell>
          <cell r="F2311">
            <v>4</v>
          </cell>
          <cell r="G2311" t="str">
            <v>Bj</v>
          </cell>
          <cell r="H2311">
            <v>1300</v>
          </cell>
          <cell r="J2311">
            <v>5200</v>
          </cell>
        </row>
        <row r="2312">
          <cell r="A2312">
            <v>192</v>
          </cell>
          <cell r="I2312">
            <v>6294.75</v>
          </cell>
          <cell r="J2312">
            <v>30849.999999999996</v>
          </cell>
          <cell r="K2312">
            <v>37145</v>
          </cell>
        </row>
        <row r="2313">
          <cell r="B2313">
            <v>8</v>
          </cell>
          <cell r="D2313" t="str">
            <v xml:space="preserve">1 M! PAS. BUBUNG ASBES GELOMBANG </v>
          </cell>
        </row>
        <row r="2314">
          <cell r="D2314" t="str">
            <v xml:space="preserve">UKURAN ( 1.08  m ) </v>
          </cell>
        </row>
        <row r="2315">
          <cell r="D2315" t="str">
            <v>TENAGA :</v>
          </cell>
        </row>
        <row r="2316">
          <cell r="D2316" t="str">
            <v>Tukang kayu</v>
          </cell>
          <cell r="F2316">
            <v>0.125</v>
          </cell>
          <cell r="G2316" t="str">
            <v>Oh</v>
          </cell>
          <cell r="H2316">
            <v>33000</v>
          </cell>
          <cell r="I2316">
            <v>4125</v>
          </cell>
        </row>
        <row r="2317">
          <cell r="D2317" t="str">
            <v xml:space="preserve">Kepala Tukang </v>
          </cell>
          <cell r="F2317">
            <v>1.3000000000000001E-2</v>
          </cell>
          <cell r="G2317" t="str">
            <v>Oh</v>
          </cell>
          <cell r="H2317">
            <v>35750</v>
          </cell>
          <cell r="I2317">
            <v>464.75000000000006</v>
          </cell>
        </row>
        <row r="2318">
          <cell r="D2318" t="str">
            <v>Pekerja / Buruh tak terlatih</v>
          </cell>
          <cell r="F2318">
            <v>8.4000000000000005E-2</v>
          </cell>
          <cell r="G2318" t="str">
            <v>Oh</v>
          </cell>
          <cell r="H2318">
            <v>24750</v>
          </cell>
          <cell r="I2318">
            <v>2079</v>
          </cell>
        </row>
        <row r="2319">
          <cell r="D2319" t="str">
            <v>Mandor</v>
          </cell>
          <cell r="F2319">
            <v>4.0000000000000001E-3</v>
          </cell>
          <cell r="G2319" t="str">
            <v>Oh</v>
          </cell>
          <cell r="H2319">
            <v>38500</v>
          </cell>
          <cell r="I2319">
            <v>154</v>
          </cell>
        </row>
        <row r="2320">
          <cell r="D2320" t="str">
            <v>BAHAN</v>
          </cell>
        </row>
        <row r="2321">
          <cell r="D2321" t="str">
            <v>Bubung asbes gel kecil (  Ardek  1Stel 2 Lmbr )</v>
          </cell>
          <cell r="F2321">
            <v>1</v>
          </cell>
          <cell r="G2321" t="str">
            <v>Stel</v>
          </cell>
          <cell r="H2321">
            <v>40000</v>
          </cell>
          <cell r="J2321">
            <v>40000</v>
          </cell>
        </row>
        <row r="2322">
          <cell r="D2322" t="str">
            <v>Paku Sekrup</v>
          </cell>
          <cell r="F2322">
            <v>6</v>
          </cell>
          <cell r="G2322" t="str">
            <v>Bh</v>
          </cell>
          <cell r="H2322">
            <v>160</v>
          </cell>
          <cell r="J2322">
            <v>960</v>
          </cell>
        </row>
        <row r="2323">
          <cell r="A2323">
            <v>193</v>
          </cell>
          <cell r="I2323">
            <v>6822.75</v>
          </cell>
          <cell r="J2323">
            <v>40960</v>
          </cell>
          <cell r="K2323">
            <v>47783</v>
          </cell>
        </row>
        <row r="2324">
          <cell r="B2324">
            <v>9</v>
          </cell>
          <cell r="D2324" t="str">
            <v>1 M2 PAS. ATAP GENTENG BETON</v>
          </cell>
        </row>
        <row r="2325">
          <cell r="D2325" t="str">
            <v>TENAGA :</v>
          </cell>
        </row>
        <row r="2326">
          <cell r="D2326" t="str">
            <v>Tukang kayu</v>
          </cell>
          <cell r="F2326">
            <v>0.1</v>
          </cell>
          <cell r="G2326" t="str">
            <v>Oh</v>
          </cell>
          <cell r="H2326">
            <v>33000</v>
          </cell>
          <cell r="I2326">
            <v>3300</v>
          </cell>
        </row>
        <row r="2327">
          <cell r="D2327" t="str">
            <v xml:space="preserve">Kepala Tukang </v>
          </cell>
          <cell r="F2327">
            <v>0.01</v>
          </cell>
          <cell r="G2327" t="str">
            <v>Oh</v>
          </cell>
          <cell r="H2327">
            <v>35750</v>
          </cell>
          <cell r="I2327">
            <v>357.5</v>
          </cell>
        </row>
        <row r="2328">
          <cell r="D2328" t="str">
            <v>Pekerja / Buruh tak terlatih</v>
          </cell>
          <cell r="F2328">
            <v>0.2</v>
          </cell>
          <cell r="G2328" t="str">
            <v>Oh</v>
          </cell>
          <cell r="H2328">
            <v>24750</v>
          </cell>
          <cell r="I2328">
            <v>4950</v>
          </cell>
        </row>
        <row r="2329">
          <cell r="D2329" t="str">
            <v>Mandor</v>
          </cell>
          <cell r="F2329">
            <v>0.01</v>
          </cell>
          <cell r="G2329" t="str">
            <v>Oh</v>
          </cell>
          <cell r="H2329">
            <v>38500</v>
          </cell>
          <cell r="I2329">
            <v>385</v>
          </cell>
        </row>
        <row r="2330">
          <cell r="D2330" t="str">
            <v>BAHAN</v>
          </cell>
        </row>
        <row r="2331">
          <cell r="D2331" t="str">
            <v>Genteng Beton</v>
          </cell>
          <cell r="F2331">
            <v>11</v>
          </cell>
          <cell r="G2331" t="str">
            <v>Bh</v>
          </cell>
          <cell r="H2331">
            <v>3000</v>
          </cell>
          <cell r="J2331">
            <v>33000</v>
          </cell>
        </row>
        <row r="2332">
          <cell r="D2332" t="str">
            <v>Paku  biasa</v>
          </cell>
          <cell r="F2332">
            <v>0.03</v>
          </cell>
          <cell r="G2332" t="str">
            <v>Kg</v>
          </cell>
          <cell r="H2332">
            <v>12000</v>
          </cell>
          <cell r="J2332">
            <v>360</v>
          </cell>
        </row>
        <row r="2333">
          <cell r="A2333">
            <v>194</v>
          </cell>
          <cell r="I2333">
            <v>8992.5</v>
          </cell>
          <cell r="J2333">
            <v>33360</v>
          </cell>
          <cell r="K2333">
            <v>42353</v>
          </cell>
        </row>
        <row r="2334">
          <cell r="B2334">
            <v>10</v>
          </cell>
          <cell r="D2334" t="str">
            <v>1 M! PAS. BUBUNG GENTENG BETON</v>
          </cell>
        </row>
        <row r="2335">
          <cell r="D2335" t="str">
            <v>TENAGA :</v>
          </cell>
        </row>
        <row r="2336">
          <cell r="D2336" t="str">
            <v>Tukang kayu</v>
          </cell>
          <cell r="F2336">
            <v>0.2</v>
          </cell>
          <cell r="G2336" t="str">
            <v>Oh</v>
          </cell>
          <cell r="H2336">
            <v>33000</v>
          </cell>
          <cell r="I2336">
            <v>6600</v>
          </cell>
        </row>
        <row r="2337">
          <cell r="D2337" t="str">
            <v xml:space="preserve">Kepala Tukang </v>
          </cell>
          <cell r="F2337">
            <v>0.02</v>
          </cell>
          <cell r="G2337" t="str">
            <v>Oh</v>
          </cell>
          <cell r="H2337">
            <v>35750</v>
          </cell>
          <cell r="I2337">
            <v>715</v>
          </cell>
        </row>
        <row r="2338">
          <cell r="D2338" t="str">
            <v>Pekerja / Buruh tak terlatih</v>
          </cell>
          <cell r="F2338">
            <v>0.4</v>
          </cell>
          <cell r="G2338" t="str">
            <v>Oh</v>
          </cell>
          <cell r="H2338">
            <v>24750</v>
          </cell>
          <cell r="I2338">
            <v>9900</v>
          </cell>
        </row>
        <row r="2339">
          <cell r="D2339" t="str">
            <v>Mandor</v>
          </cell>
          <cell r="F2339">
            <v>0.02</v>
          </cell>
          <cell r="G2339" t="str">
            <v>Oh</v>
          </cell>
          <cell r="H2339">
            <v>38500</v>
          </cell>
          <cell r="I2339">
            <v>770</v>
          </cell>
        </row>
        <row r="2340">
          <cell r="D2340" t="str">
            <v>BAHAN :</v>
          </cell>
        </row>
        <row r="2341">
          <cell r="D2341" t="str">
            <v>Genteng bubung  beton</v>
          </cell>
          <cell r="F2341">
            <v>3.5</v>
          </cell>
          <cell r="G2341" t="str">
            <v>Biji</v>
          </cell>
          <cell r="H2341">
            <v>7000</v>
          </cell>
          <cell r="J2341">
            <v>24500</v>
          </cell>
        </row>
        <row r="2342">
          <cell r="D2342" t="str">
            <v>Paku  biasa</v>
          </cell>
          <cell r="F2342">
            <v>0.05</v>
          </cell>
          <cell r="G2342" t="str">
            <v>Kg</v>
          </cell>
          <cell r="H2342">
            <v>12000</v>
          </cell>
          <cell r="J2342">
            <v>600</v>
          </cell>
        </row>
        <row r="2343">
          <cell r="D2343" t="str">
            <v>PC / Portland cement</v>
          </cell>
          <cell r="F2343">
            <v>10.8</v>
          </cell>
          <cell r="G2343" t="str">
            <v>Kg</v>
          </cell>
          <cell r="H2343">
            <v>850</v>
          </cell>
          <cell r="J2343">
            <v>9180</v>
          </cell>
        </row>
        <row r="2344">
          <cell r="D2344" t="str">
            <v xml:space="preserve">Pasir pasang / beton </v>
          </cell>
          <cell r="F2344">
            <v>3.2000000000000001E-2</v>
          </cell>
          <cell r="G2344" t="str">
            <v>M3</v>
          </cell>
          <cell r="H2344">
            <v>120000</v>
          </cell>
          <cell r="J2344">
            <v>3840</v>
          </cell>
        </row>
        <row r="2345">
          <cell r="D2345" t="str">
            <v>Semen Putih / warna</v>
          </cell>
          <cell r="F2345">
            <v>1</v>
          </cell>
          <cell r="G2345" t="str">
            <v>Kg</v>
          </cell>
          <cell r="H2345">
            <v>1750</v>
          </cell>
          <cell r="J2345">
            <v>1750</v>
          </cell>
        </row>
        <row r="2346">
          <cell r="A2346">
            <v>195</v>
          </cell>
          <cell r="I2346">
            <v>17985</v>
          </cell>
          <cell r="J2346">
            <v>39870</v>
          </cell>
          <cell r="K2346">
            <v>57855</v>
          </cell>
        </row>
        <row r="2347">
          <cell r="B2347">
            <v>11</v>
          </cell>
          <cell r="D2347" t="str">
            <v xml:space="preserve">1 M2 PAS. ATAP SIRAP </v>
          </cell>
        </row>
        <row r="2348">
          <cell r="D2348" t="str">
            <v>TENAGA :</v>
          </cell>
        </row>
        <row r="2349">
          <cell r="D2349" t="str">
            <v>Tukang kayu</v>
          </cell>
          <cell r="F2349">
            <v>0.25</v>
          </cell>
          <cell r="G2349" t="str">
            <v>Oh</v>
          </cell>
          <cell r="H2349">
            <v>33000</v>
          </cell>
          <cell r="I2349">
            <v>8250</v>
          </cell>
        </row>
        <row r="2350">
          <cell r="D2350" t="str">
            <v xml:space="preserve">Kepala Tukang </v>
          </cell>
          <cell r="F2350">
            <v>2.5000000000000001E-2</v>
          </cell>
          <cell r="G2350" t="str">
            <v>Oh</v>
          </cell>
          <cell r="H2350">
            <v>35750</v>
          </cell>
          <cell r="I2350">
            <v>893.75</v>
          </cell>
        </row>
        <row r="2351">
          <cell r="D2351" t="str">
            <v>Pekerja / Buruh tak terlatih</v>
          </cell>
          <cell r="F2351">
            <v>0.16600000000000001</v>
          </cell>
          <cell r="G2351" t="str">
            <v>Oh</v>
          </cell>
          <cell r="H2351">
            <v>24750</v>
          </cell>
          <cell r="I2351">
            <v>4108.5</v>
          </cell>
        </row>
        <row r="2352">
          <cell r="D2352" t="str">
            <v>Mandor</v>
          </cell>
          <cell r="F2352">
            <v>8.0000000000000002E-3</v>
          </cell>
          <cell r="G2352" t="str">
            <v>Oh</v>
          </cell>
          <cell r="H2352">
            <v>38500</v>
          </cell>
          <cell r="I2352">
            <v>308</v>
          </cell>
        </row>
        <row r="2353">
          <cell r="D2353" t="str">
            <v>BAHAN</v>
          </cell>
        </row>
        <row r="2354">
          <cell r="D2354" t="str">
            <v>Atap Sirap  ( Kayu Ulin )</v>
          </cell>
          <cell r="F2354">
            <v>1</v>
          </cell>
          <cell r="G2354" t="str">
            <v>M2</v>
          </cell>
          <cell r="H2354">
            <v>112000</v>
          </cell>
          <cell r="J2354">
            <v>112000</v>
          </cell>
        </row>
        <row r="2355">
          <cell r="D2355" t="str">
            <v>Paku  biasa</v>
          </cell>
          <cell r="F2355">
            <v>0.2</v>
          </cell>
          <cell r="G2355" t="str">
            <v>Kg</v>
          </cell>
          <cell r="H2355">
            <v>12000</v>
          </cell>
          <cell r="J2355">
            <v>2400</v>
          </cell>
        </row>
        <row r="2356">
          <cell r="A2356">
            <v>196</v>
          </cell>
          <cell r="I2356">
            <v>13560.25</v>
          </cell>
          <cell r="J2356">
            <v>114400</v>
          </cell>
          <cell r="K2356">
            <v>127960</v>
          </cell>
        </row>
        <row r="2357">
          <cell r="B2357">
            <v>12</v>
          </cell>
          <cell r="D2357" t="str">
            <v xml:space="preserve">1 M! PAS.NOK  ATAP SIRAP </v>
          </cell>
        </row>
        <row r="2358">
          <cell r="D2358" t="str">
            <v>TENAGA :</v>
          </cell>
        </row>
        <row r="2359">
          <cell r="D2359" t="str">
            <v>Tukang kayu</v>
          </cell>
          <cell r="F2359">
            <v>0.25</v>
          </cell>
          <cell r="G2359" t="str">
            <v>Oh</v>
          </cell>
          <cell r="H2359">
            <v>33000</v>
          </cell>
          <cell r="I2359">
            <v>8250</v>
          </cell>
        </row>
        <row r="2360">
          <cell r="D2360" t="str">
            <v xml:space="preserve">Kepala Tukang </v>
          </cell>
          <cell r="F2360">
            <v>2.5000000000000001E-2</v>
          </cell>
          <cell r="G2360" t="str">
            <v>Oh</v>
          </cell>
          <cell r="H2360">
            <v>35750</v>
          </cell>
          <cell r="I2360">
            <v>893.75</v>
          </cell>
        </row>
        <row r="2361">
          <cell r="D2361" t="str">
            <v>Pekerja / Buruh tak terlatih</v>
          </cell>
          <cell r="F2361">
            <v>0.125</v>
          </cell>
          <cell r="G2361" t="str">
            <v>Oh</v>
          </cell>
          <cell r="H2361">
            <v>24750</v>
          </cell>
          <cell r="I2361">
            <v>3093.75</v>
          </cell>
        </row>
        <row r="2362">
          <cell r="D2362" t="str">
            <v>Mandor</v>
          </cell>
          <cell r="F2362">
            <v>6.0000000000000001E-3</v>
          </cell>
          <cell r="G2362" t="str">
            <v>Oh</v>
          </cell>
          <cell r="H2362">
            <v>38500</v>
          </cell>
          <cell r="I2362">
            <v>231</v>
          </cell>
        </row>
        <row r="2363">
          <cell r="D2363" t="str">
            <v>BAHAN</v>
          </cell>
        </row>
        <row r="2364">
          <cell r="D2364" t="str">
            <v xml:space="preserve">Seng Plat BJLS 30 lebar  0,90 m </v>
          </cell>
          <cell r="F2364">
            <v>1.05</v>
          </cell>
          <cell r="G2364" t="str">
            <v>M'</v>
          </cell>
          <cell r="H2364">
            <v>46000</v>
          </cell>
          <cell r="J2364">
            <v>48300</v>
          </cell>
        </row>
        <row r="2365">
          <cell r="D2365" t="str">
            <v>Kayu Tahun papan ( Mauni/akasia)</v>
          </cell>
          <cell r="F2365">
            <v>4.0000000000000001E-3</v>
          </cell>
          <cell r="G2365" t="str">
            <v>M3</v>
          </cell>
          <cell r="H2365">
            <v>2700000</v>
          </cell>
          <cell r="J2365">
            <v>10800</v>
          </cell>
        </row>
        <row r="2366">
          <cell r="D2366" t="str">
            <v>Paku  biasa</v>
          </cell>
          <cell r="F2366">
            <v>0.11</v>
          </cell>
          <cell r="G2366" t="str">
            <v>Kg</v>
          </cell>
          <cell r="H2366">
            <v>12000</v>
          </cell>
          <cell r="J2366">
            <v>1320</v>
          </cell>
        </row>
        <row r="2367">
          <cell r="A2367">
            <v>197</v>
          </cell>
          <cell r="I2367">
            <v>12468.5</v>
          </cell>
          <cell r="J2367">
            <v>60420</v>
          </cell>
          <cell r="K2367">
            <v>72889</v>
          </cell>
        </row>
        <row r="2368">
          <cell r="B2368">
            <v>13</v>
          </cell>
          <cell r="D2368" t="str">
            <v>1 M2 PAS. ATAP SENG GELOMBANG</v>
          </cell>
        </row>
        <row r="2369">
          <cell r="D2369" t="str">
            <v>TENAGA :</v>
          </cell>
        </row>
        <row r="2370">
          <cell r="D2370" t="str">
            <v>Tukang kayu</v>
          </cell>
          <cell r="F2370">
            <v>0.06</v>
          </cell>
          <cell r="G2370" t="str">
            <v>Oh</v>
          </cell>
          <cell r="H2370">
            <v>33000</v>
          </cell>
          <cell r="I2370">
            <v>1980</v>
          </cell>
        </row>
        <row r="2371">
          <cell r="D2371" t="str">
            <v xml:space="preserve">Kepala Tukang </v>
          </cell>
          <cell r="F2371">
            <v>6.0000000000000001E-3</v>
          </cell>
          <cell r="G2371" t="str">
            <v>Oh</v>
          </cell>
          <cell r="H2371">
            <v>35750</v>
          </cell>
          <cell r="I2371">
            <v>214.5</v>
          </cell>
        </row>
        <row r="2372">
          <cell r="D2372" t="str">
            <v>Pekerja / Buruh tak terlatih</v>
          </cell>
          <cell r="F2372">
            <v>0.12</v>
          </cell>
          <cell r="G2372" t="str">
            <v>Oh</v>
          </cell>
          <cell r="H2372">
            <v>24750</v>
          </cell>
          <cell r="I2372">
            <v>2970</v>
          </cell>
        </row>
        <row r="2373">
          <cell r="D2373" t="str">
            <v>Mandor</v>
          </cell>
          <cell r="F2373">
            <v>6.0000000000000001E-3</v>
          </cell>
          <cell r="G2373" t="str">
            <v>Oh</v>
          </cell>
          <cell r="H2373">
            <v>38500</v>
          </cell>
          <cell r="I2373">
            <v>231</v>
          </cell>
        </row>
        <row r="2374">
          <cell r="D2374" t="str">
            <v>BAHAN</v>
          </cell>
        </row>
        <row r="2375">
          <cell r="D2375" t="str">
            <v>Seng Gelombang Bjls 30 uk 180 x 90 x 0,03Cm</v>
          </cell>
          <cell r="F2375">
            <v>0.7</v>
          </cell>
          <cell r="G2375" t="str">
            <v>Lbr</v>
          </cell>
          <cell r="H2375">
            <v>60000</v>
          </cell>
          <cell r="J2375">
            <v>42000</v>
          </cell>
        </row>
        <row r="2376">
          <cell r="D2376" t="str">
            <v>Paku Seng ( Paku payung )</v>
          </cell>
          <cell r="F2376">
            <v>0.02</v>
          </cell>
          <cell r="G2376" t="str">
            <v>Kg</v>
          </cell>
          <cell r="H2376">
            <v>13000</v>
          </cell>
          <cell r="J2376">
            <v>260</v>
          </cell>
        </row>
        <row r="2377">
          <cell r="A2377">
            <v>198</v>
          </cell>
          <cell r="I2377">
            <v>5395.5</v>
          </cell>
          <cell r="J2377">
            <v>42260</v>
          </cell>
          <cell r="K2377">
            <v>47656</v>
          </cell>
        </row>
        <row r="2378">
          <cell r="B2378">
            <v>14</v>
          </cell>
          <cell r="D2378" t="str">
            <v>1 M! PAS.NOK  ATAP SENG GELOMBANG</v>
          </cell>
        </row>
        <row r="2379">
          <cell r="D2379" t="str">
            <v>TENAGA :</v>
          </cell>
        </row>
        <row r="2380">
          <cell r="D2380" t="str">
            <v>Tukang kayu</v>
          </cell>
          <cell r="F2380">
            <v>7.0000000000000007E-2</v>
          </cell>
          <cell r="G2380" t="str">
            <v>Oh</v>
          </cell>
          <cell r="H2380">
            <v>33000</v>
          </cell>
          <cell r="I2380">
            <v>2310</v>
          </cell>
        </row>
        <row r="2381">
          <cell r="D2381" t="str">
            <v xml:space="preserve">Kepala Tukang </v>
          </cell>
          <cell r="F2381">
            <v>8.0000000000000002E-3</v>
          </cell>
          <cell r="G2381" t="str">
            <v>Oh</v>
          </cell>
          <cell r="H2381">
            <v>35750</v>
          </cell>
          <cell r="I2381">
            <v>286</v>
          </cell>
        </row>
        <row r="2382">
          <cell r="D2382" t="str">
            <v>Pekerja / Buruh tak terlatih</v>
          </cell>
          <cell r="F2382">
            <v>0.15</v>
          </cell>
          <cell r="G2382" t="str">
            <v>Oh</v>
          </cell>
          <cell r="H2382">
            <v>24750</v>
          </cell>
          <cell r="I2382">
            <v>3712.5</v>
          </cell>
        </row>
        <row r="2383">
          <cell r="D2383" t="str">
            <v>Mandor</v>
          </cell>
          <cell r="F2383">
            <v>6.0000000000000001E-3</v>
          </cell>
          <cell r="G2383" t="str">
            <v>Oh</v>
          </cell>
          <cell r="H2383">
            <v>38500</v>
          </cell>
          <cell r="I2383">
            <v>231</v>
          </cell>
        </row>
        <row r="2385">
          <cell r="D2385" t="str">
            <v>BAHAN</v>
          </cell>
        </row>
        <row r="2386">
          <cell r="D2386" t="str">
            <v xml:space="preserve">Seng Plat BJLS 30 lebar  0,90 m </v>
          </cell>
          <cell r="F2386">
            <v>1.05</v>
          </cell>
          <cell r="G2386" t="str">
            <v>M'</v>
          </cell>
          <cell r="H2386">
            <v>46000</v>
          </cell>
          <cell r="J2386">
            <v>48300</v>
          </cell>
        </row>
        <row r="2387">
          <cell r="D2387" t="str">
            <v>Paku Seng ( Paku payung )</v>
          </cell>
          <cell r="F2387">
            <v>0.04</v>
          </cell>
          <cell r="G2387" t="str">
            <v>Kg</v>
          </cell>
          <cell r="H2387">
            <v>13000</v>
          </cell>
          <cell r="J2387">
            <v>520</v>
          </cell>
        </row>
        <row r="2388">
          <cell r="A2388">
            <v>199</v>
          </cell>
          <cell r="I2388">
            <v>6539.5</v>
          </cell>
          <cell r="J2388">
            <v>48820</v>
          </cell>
          <cell r="K2388">
            <v>55360</v>
          </cell>
        </row>
        <row r="2389">
          <cell r="B2389">
            <v>17</v>
          </cell>
          <cell r="D2389" t="str">
            <v>1 M2 PAS. ATAP ALLUMINIUM FOIL / SISALATION</v>
          </cell>
        </row>
        <row r="2390">
          <cell r="D2390" t="str">
            <v>TENAGA :</v>
          </cell>
        </row>
        <row r="2391">
          <cell r="D2391" t="str">
            <v>Tukang kayu</v>
          </cell>
          <cell r="F2391">
            <v>0.05</v>
          </cell>
          <cell r="G2391" t="str">
            <v>Oh</v>
          </cell>
          <cell r="H2391">
            <v>33000</v>
          </cell>
          <cell r="I2391">
            <v>1650</v>
          </cell>
        </row>
        <row r="2392">
          <cell r="D2392" t="str">
            <v xml:space="preserve">Kepala Tukang </v>
          </cell>
          <cell r="F2392">
            <v>5.0000000000000001E-3</v>
          </cell>
          <cell r="G2392" t="str">
            <v>Oh</v>
          </cell>
          <cell r="H2392">
            <v>35750</v>
          </cell>
          <cell r="I2392">
            <v>178.75</v>
          </cell>
        </row>
        <row r="2393">
          <cell r="D2393" t="str">
            <v>Pekerja / Buruh tak terlatih</v>
          </cell>
          <cell r="F2393">
            <v>0.15</v>
          </cell>
          <cell r="G2393" t="str">
            <v>Oh</v>
          </cell>
          <cell r="H2393">
            <v>24750</v>
          </cell>
          <cell r="I2393">
            <v>3712.5</v>
          </cell>
        </row>
        <row r="2394">
          <cell r="D2394" t="str">
            <v>Mandor</v>
          </cell>
          <cell r="F2394">
            <v>8.0000000000000002E-3</v>
          </cell>
          <cell r="G2394" t="str">
            <v>Oh</v>
          </cell>
          <cell r="H2394">
            <v>38500</v>
          </cell>
          <cell r="I2394">
            <v>308</v>
          </cell>
        </row>
        <row r="2396">
          <cell r="D2396" t="str">
            <v>BAHAN</v>
          </cell>
        </row>
        <row r="2397">
          <cell r="D2397" t="str">
            <v>Alumunium foil</v>
          </cell>
          <cell r="F2397">
            <v>1.05</v>
          </cell>
          <cell r="G2397" t="str">
            <v>M2</v>
          </cell>
          <cell r="H2397">
            <v>7000</v>
          </cell>
          <cell r="J2397">
            <v>7350</v>
          </cell>
        </row>
        <row r="2398">
          <cell r="A2398">
            <v>202</v>
          </cell>
          <cell r="I2398">
            <v>5849.25</v>
          </cell>
          <cell r="J2398">
            <v>7350</v>
          </cell>
          <cell r="K2398">
            <v>13199</v>
          </cell>
        </row>
        <row r="2399">
          <cell r="B2399">
            <v>18</v>
          </cell>
          <cell r="D2399" t="str">
            <v>1 M2  PAS. ATAP  GENTENG  METAL</v>
          </cell>
        </row>
        <row r="2400">
          <cell r="D2400" t="str">
            <v>TENAGA</v>
          </cell>
        </row>
        <row r="2401">
          <cell r="D2401" t="str">
            <v>Tukang kayu</v>
          </cell>
          <cell r="F2401">
            <v>0.1</v>
          </cell>
          <cell r="G2401" t="str">
            <v>Oh</v>
          </cell>
          <cell r="H2401">
            <v>33000</v>
          </cell>
          <cell r="I2401">
            <v>3300</v>
          </cell>
        </row>
        <row r="2402">
          <cell r="D2402" t="str">
            <v xml:space="preserve">Kepala Tukang </v>
          </cell>
          <cell r="F2402">
            <v>0.01</v>
          </cell>
          <cell r="G2402" t="str">
            <v>Oh</v>
          </cell>
          <cell r="H2402">
            <v>35750</v>
          </cell>
          <cell r="I2402">
            <v>357.5</v>
          </cell>
        </row>
        <row r="2403">
          <cell r="D2403" t="str">
            <v>Pekerja / Buruh tak terlatih</v>
          </cell>
          <cell r="F2403">
            <v>0.2</v>
          </cell>
          <cell r="G2403" t="str">
            <v>Oh</v>
          </cell>
          <cell r="H2403">
            <v>24750</v>
          </cell>
          <cell r="I2403">
            <v>4950</v>
          </cell>
        </row>
        <row r="2404">
          <cell r="D2404" t="str">
            <v>Mandor</v>
          </cell>
          <cell r="F2404">
            <v>1E-3</v>
          </cell>
          <cell r="G2404" t="str">
            <v>Oh</v>
          </cell>
          <cell r="H2404">
            <v>38500</v>
          </cell>
          <cell r="I2404">
            <v>38.5</v>
          </cell>
        </row>
        <row r="2406">
          <cell r="D2406" t="str">
            <v>BAHAN</v>
          </cell>
        </row>
        <row r="2407">
          <cell r="D2407" t="str">
            <v>Genteng Metal</v>
          </cell>
          <cell r="F2407">
            <v>1.02</v>
          </cell>
          <cell r="G2407" t="str">
            <v>Lbr</v>
          </cell>
          <cell r="H2407">
            <v>100000</v>
          </cell>
          <cell r="J2407">
            <v>102000</v>
          </cell>
        </row>
        <row r="2408">
          <cell r="D2408" t="str">
            <v>Paku  biasa</v>
          </cell>
          <cell r="F2408">
            <v>0.2</v>
          </cell>
          <cell r="G2408" t="str">
            <v>Kg</v>
          </cell>
          <cell r="H2408">
            <v>12000</v>
          </cell>
          <cell r="J2408">
            <v>2400</v>
          </cell>
        </row>
        <row r="2409">
          <cell r="A2409">
            <v>203</v>
          </cell>
          <cell r="I2409">
            <v>8646</v>
          </cell>
          <cell r="J2409">
            <v>104400</v>
          </cell>
          <cell r="K2409">
            <v>113046</v>
          </cell>
        </row>
        <row r="2410">
          <cell r="B2410">
            <v>19</v>
          </cell>
          <cell r="D2410" t="str">
            <v>1 M' PASANG  NOK  ATAP  GENTING  METAL</v>
          </cell>
        </row>
        <row r="2411">
          <cell r="D2411" t="str">
            <v>TENAGA</v>
          </cell>
        </row>
        <row r="2412">
          <cell r="D2412" t="str">
            <v>Tukang kayu</v>
          </cell>
          <cell r="F2412">
            <v>0.15</v>
          </cell>
          <cell r="G2412" t="str">
            <v>Oh</v>
          </cell>
          <cell r="H2412">
            <v>33000</v>
          </cell>
          <cell r="I2412">
            <v>4950</v>
          </cell>
        </row>
        <row r="2413">
          <cell r="D2413" t="str">
            <v xml:space="preserve">Kepala Tukang </v>
          </cell>
          <cell r="F2413">
            <v>1.4999999999999999E-2</v>
          </cell>
          <cell r="G2413" t="str">
            <v>Oh</v>
          </cell>
          <cell r="H2413">
            <v>35750</v>
          </cell>
          <cell r="I2413">
            <v>536.25</v>
          </cell>
        </row>
        <row r="2414">
          <cell r="D2414" t="str">
            <v>Pekerja / Buruh tak terlatih</v>
          </cell>
          <cell r="F2414">
            <v>0.25</v>
          </cell>
          <cell r="G2414" t="str">
            <v>Oh</v>
          </cell>
          <cell r="H2414">
            <v>24750</v>
          </cell>
          <cell r="I2414">
            <v>6187.5</v>
          </cell>
        </row>
        <row r="2415">
          <cell r="D2415" t="str">
            <v>Mandor</v>
          </cell>
          <cell r="F2415">
            <v>1.2999999999999999E-2</v>
          </cell>
          <cell r="G2415" t="str">
            <v>Oh</v>
          </cell>
          <cell r="H2415">
            <v>38500</v>
          </cell>
          <cell r="I2415">
            <v>500.5</v>
          </cell>
        </row>
        <row r="2417">
          <cell r="D2417" t="str">
            <v>BAHAN</v>
          </cell>
        </row>
        <row r="2418">
          <cell r="D2418" t="str">
            <v>Nok atap  genteng  metal</v>
          </cell>
          <cell r="F2418">
            <v>1.1000000000000001</v>
          </cell>
          <cell r="G2418" t="str">
            <v>Lbr</v>
          </cell>
          <cell r="H2418">
            <v>40000</v>
          </cell>
          <cell r="J2418">
            <v>44000</v>
          </cell>
        </row>
        <row r="2419">
          <cell r="D2419" t="str">
            <v>Paku beton</v>
          </cell>
          <cell r="F2419">
            <v>0.05</v>
          </cell>
          <cell r="G2419" t="str">
            <v>Kg</v>
          </cell>
          <cell r="H2419">
            <v>330</v>
          </cell>
          <cell r="J2419">
            <v>16.5</v>
          </cell>
        </row>
        <row r="2420">
          <cell r="A2420">
            <v>204</v>
          </cell>
          <cell r="I2420">
            <v>12174.25</v>
          </cell>
          <cell r="J2420">
            <v>44016.5</v>
          </cell>
          <cell r="K2420">
            <v>56191</v>
          </cell>
        </row>
        <row r="2422">
          <cell r="B2422" t="str">
            <v>XIV.</v>
          </cell>
          <cell r="D2422" t="str">
            <v>PEKERJAAN  LANGIT - LANGIT :</v>
          </cell>
        </row>
        <row r="2424">
          <cell r="B2424">
            <v>1</v>
          </cell>
          <cell r="D2424" t="str">
            <v xml:space="preserve">1 M2  PAS. LANGIT - LANGIT ASBES /ENTERNIT </v>
          </cell>
        </row>
        <row r="2425">
          <cell r="D2425" t="str">
            <v>UKURAN ( 100 x 100  Cm )</v>
          </cell>
        </row>
        <row r="2426">
          <cell r="D2426" t="str">
            <v>TENAGA :</v>
          </cell>
        </row>
        <row r="2427">
          <cell r="D2427" t="str">
            <v>Tukang kayu</v>
          </cell>
          <cell r="F2427">
            <v>7.0000000000000007E-2</v>
          </cell>
          <cell r="G2427" t="str">
            <v>Oh</v>
          </cell>
          <cell r="H2427">
            <v>33000</v>
          </cell>
          <cell r="I2427">
            <v>2310</v>
          </cell>
        </row>
        <row r="2428">
          <cell r="D2428" t="str">
            <v xml:space="preserve">Kepala Tukang </v>
          </cell>
          <cell r="F2428">
            <v>7.0000000000000001E-3</v>
          </cell>
          <cell r="G2428" t="str">
            <v>Oh</v>
          </cell>
          <cell r="H2428">
            <v>35750</v>
          </cell>
          <cell r="I2428">
            <v>250.25</v>
          </cell>
        </row>
        <row r="2429">
          <cell r="D2429" t="str">
            <v>Pekerja / Buruh tak terlatih</v>
          </cell>
          <cell r="F2429">
            <v>0.03</v>
          </cell>
          <cell r="G2429" t="str">
            <v>Oh</v>
          </cell>
          <cell r="H2429">
            <v>24750</v>
          </cell>
          <cell r="I2429">
            <v>742.5</v>
          </cell>
        </row>
        <row r="2430">
          <cell r="D2430" t="str">
            <v>Mandor</v>
          </cell>
          <cell r="F2430">
            <v>1.5E-3</v>
          </cell>
          <cell r="G2430" t="str">
            <v>Oh</v>
          </cell>
          <cell r="H2430">
            <v>38500</v>
          </cell>
          <cell r="I2430">
            <v>57.75</v>
          </cell>
        </row>
        <row r="2431">
          <cell r="D2431" t="str">
            <v>BAHAN :</v>
          </cell>
        </row>
        <row r="2432">
          <cell r="D2432" t="str">
            <v>Eternit polos (Asbes)</v>
          </cell>
          <cell r="F2432">
            <v>1.1000000000000001</v>
          </cell>
          <cell r="G2432" t="str">
            <v>M2</v>
          </cell>
          <cell r="H2432">
            <v>7500</v>
          </cell>
          <cell r="J2432">
            <v>8250</v>
          </cell>
        </row>
        <row r="2433">
          <cell r="D2433" t="str">
            <v>Paku  biasa</v>
          </cell>
          <cell r="F2433">
            <v>0.01</v>
          </cell>
          <cell r="G2433" t="str">
            <v>Kg</v>
          </cell>
          <cell r="H2433">
            <v>12000</v>
          </cell>
          <cell r="J2433">
            <v>120</v>
          </cell>
        </row>
        <row r="2434">
          <cell r="A2434">
            <v>205</v>
          </cell>
          <cell r="I2434">
            <v>3360.5</v>
          </cell>
          <cell r="J2434">
            <v>8370</v>
          </cell>
          <cell r="K2434">
            <v>11731</v>
          </cell>
        </row>
        <row r="2435">
          <cell r="B2435">
            <v>2</v>
          </cell>
          <cell r="D2435" t="str">
            <v xml:space="preserve">1 M2  PAS. LANGIT - LANGIT AKUSTIK </v>
          </cell>
        </row>
        <row r="2437">
          <cell r="D2437" t="str">
            <v>TENAGA :</v>
          </cell>
        </row>
        <row r="2438">
          <cell r="D2438" t="str">
            <v>Tukang kayu</v>
          </cell>
          <cell r="F2438">
            <v>0.1</v>
          </cell>
          <cell r="G2438" t="str">
            <v>Oh</v>
          </cell>
          <cell r="H2438">
            <v>33000</v>
          </cell>
          <cell r="I2438">
            <v>3300</v>
          </cell>
        </row>
        <row r="2439">
          <cell r="D2439" t="str">
            <v xml:space="preserve">Kepala Tukang </v>
          </cell>
          <cell r="F2439">
            <v>0.01</v>
          </cell>
          <cell r="G2439" t="str">
            <v>Oh</v>
          </cell>
          <cell r="H2439">
            <v>35750</v>
          </cell>
          <cell r="I2439">
            <v>357.5</v>
          </cell>
        </row>
        <row r="2440">
          <cell r="D2440" t="str">
            <v>Pekerja / Buruh tak terlatih</v>
          </cell>
          <cell r="F2440">
            <v>0.06</v>
          </cell>
          <cell r="G2440" t="str">
            <v>Oh</v>
          </cell>
          <cell r="H2440">
            <v>24750</v>
          </cell>
          <cell r="I2440">
            <v>1485</v>
          </cell>
        </row>
        <row r="2441">
          <cell r="D2441" t="str">
            <v>Mandor</v>
          </cell>
          <cell r="F2441">
            <v>3.0000000000000001E-3</v>
          </cell>
          <cell r="G2441" t="str">
            <v>Oh</v>
          </cell>
          <cell r="H2441">
            <v>38500</v>
          </cell>
          <cell r="I2441">
            <v>115.5</v>
          </cell>
        </row>
        <row r="2442">
          <cell r="D2442" t="str">
            <v>BAHAN :</v>
          </cell>
        </row>
        <row r="2443">
          <cell r="D2443" t="str">
            <v>Partikel  boord  t = 18 mm (1.22 m x 2.42 m  )</v>
          </cell>
          <cell r="F2443">
            <v>0.42</v>
          </cell>
          <cell r="G2443" t="str">
            <v>Lbr</v>
          </cell>
          <cell r="H2443" t="e">
            <v>#VALUE!</v>
          </cell>
          <cell r="J2443" t="e">
            <v>#VALUE!</v>
          </cell>
        </row>
        <row r="2444">
          <cell r="D2444" t="str">
            <v>Paku  biasa</v>
          </cell>
          <cell r="F2444">
            <v>0.05</v>
          </cell>
          <cell r="G2444" t="str">
            <v>Kg</v>
          </cell>
          <cell r="H2444">
            <v>12000</v>
          </cell>
          <cell r="J2444">
            <v>600</v>
          </cell>
        </row>
        <row r="2445">
          <cell r="A2445">
            <v>206</v>
          </cell>
          <cell r="I2445">
            <v>5258</v>
          </cell>
          <cell r="J2445" t="e">
            <v>#VALUE!</v>
          </cell>
          <cell r="K2445" t="e">
            <v>#VALUE!</v>
          </cell>
        </row>
        <row r="2446">
          <cell r="B2446">
            <v>3</v>
          </cell>
          <cell r="D2446" t="str">
            <v>1 M2  PAS. LANGIT - LANGIT TEKWOOD</v>
          </cell>
        </row>
        <row r="2448">
          <cell r="D2448" t="str">
            <v>TENAGA :</v>
          </cell>
        </row>
        <row r="2449">
          <cell r="D2449" t="str">
            <v>Tukang kayu</v>
          </cell>
          <cell r="F2449">
            <v>0.1</v>
          </cell>
          <cell r="G2449" t="str">
            <v>Oh</v>
          </cell>
          <cell r="H2449">
            <v>33000</v>
          </cell>
          <cell r="I2449">
            <v>3300</v>
          </cell>
        </row>
        <row r="2450">
          <cell r="D2450" t="str">
            <v xml:space="preserve">Kepala Tukang </v>
          </cell>
          <cell r="F2450">
            <v>0.01</v>
          </cell>
          <cell r="G2450" t="str">
            <v>Oh</v>
          </cell>
          <cell r="H2450">
            <v>35750</v>
          </cell>
          <cell r="I2450">
            <v>357.5</v>
          </cell>
        </row>
        <row r="2451">
          <cell r="D2451" t="str">
            <v>Pekerja / Buruh tak terlatih</v>
          </cell>
          <cell r="F2451">
            <v>7.0000000000000007E-2</v>
          </cell>
          <cell r="G2451" t="str">
            <v>Oh</v>
          </cell>
          <cell r="H2451">
            <v>24750</v>
          </cell>
          <cell r="I2451">
            <v>1732.5000000000002</v>
          </cell>
        </row>
        <row r="2452">
          <cell r="D2452" t="str">
            <v>Mandor</v>
          </cell>
          <cell r="F2452">
            <v>3.5000000000000001E-3</v>
          </cell>
          <cell r="G2452" t="str">
            <v>Oh</v>
          </cell>
          <cell r="H2452">
            <v>38500</v>
          </cell>
          <cell r="I2452">
            <v>134.75</v>
          </cell>
        </row>
        <row r="2453">
          <cell r="D2453" t="str">
            <v>BAHAN :</v>
          </cell>
        </row>
        <row r="2454">
          <cell r="D2454" t="str">
            <v>Teakwood ( 122  X   242 ) Cm</v>
          </cell>
          <cell r="F2454">
            <v>0.42</v>
          </cell>
          <cell r="G2454" t="str">
            <v>Lbr</v>
          </cell>
          <cell r="H2454">
            <v>95000</v>
          </cell>
          <cell r="J2454">
            <v>39900</v>
          </cell>
        </row>
        <row r="2455">
          <cell r="D2455" t="str">
            <v>Paku  biasa</v>
          </cell>
          <cell r="F2455">
            <v>0.03</v>
          </cell>
          <cell r="G2455" t="str">
            <v>Kg</v>
          </cell>
          <cell r="H2455">
            <v>12000</v>
          </cell>
          <cell r="J2455">
            <v>360</v>
          </cell>
        </row>
        <row r="2456">
          <cell r="A2456">
            <v>207</v>
          </cell>
          <cell r="I2456">
            <v>5524.75</v>
          </cell>
          <cell r="J2456">
            <v>40260</v>
          </cell>
          <cell r="K2456">
            <v>45785</v>
          </cell>
        </row>
        <row r="2458">
          <cell r="B2458">
            <v>4</v>
          </cell>
          <cell r="D2458" t="str">
            <v xml:space="preserve">1 M! PAS. LlST PLAFOND KAYU PROFIL </v>
          </cell>
        </row>
        <row r="2459">
          <cell r="D2459" t="str">
            <v>TENAGA :</v>
          </cell>
        </row>
        <row r="2460">
          <cell r="D2460" t="str">
            <v>Tukang kayu</v>
          </cell>
          <cell r="F2460">
            <v>2.1000000000000001E-2</v>
          </cell>
          <cell r="G2460" t="str">
            <v>Oh</v>
          </cell>
          <cell r="H2460">
            <v>33000</v>
          </cell>
          <cell r="I2460">
            <v>693</v>
          </cell>
        </row>
        <row r="2461">
          <cell r="D2461" t="str">
            <v xml:space="preserve">Kepala Tukang </v>
          </cell>
          <cell r="F2461">
            <v>2E-3</v>
          </cell>
          <cell r="G2461" t="str">
            <v>Oh</v>
          </cell>
          <cell r="H2461">
            <v>35750</v>
          </cell>
          <cell r="I2461">
            <v>71.5</v>
          </cell>
        </row>
        <row r="2462">
          <cell r="D2462" t="str">
            <v>Pekerja / Buruh tak terlatih</v>
          </cell>
          <cell r="F2462">
            <v>2.1000000000000001E-2</v>
          </cell>
          <cell r="G2462" t="str">
            <v>Oh</v>
          </cell>
          <cell r="H2462">
            <v>24750</v>
          </cell>
          <cell r="I2462">
            <v>519.75</v>
          </cell>
        </row>
        <row r="2463">
          <cell r="D2463" t="str">
            <v>Mandor</v>
          </cell>
          <cell r="F2463">
            <v>1E-3</v>
          </cell>
          <cell r="G2463" t="str">
            <v>Oh</v>
          </cell>
          <cell r="H2463">
            <v>38500</v>
          </cell>
          <cell r="I2463">
            <v>38.5</v>
          </cell>
        </row>
        <row r="2465">
          <cell r="D2465" t="str">
            <v>BAHAN :</v>
          </cell>
        </row>
        <row r="2466">
          <cell r="D2466" t="str">
            <v>List Eternit ( kayu )</v>
          </cell>
          <cell r="F2466">
            <v>1.05</v>
          </cell>
          <cell r="G2466" t="str">
            <v>M!</v>
          </cell>
          <cell r="H2466">
            <v>3500</v>
          </cell>
          <cell r="J2466">
            <v>3675</v>
          </cell>
        </row>
        <row r="2467">
          <cell r="D2467" t="str">
            <v>Paku  biasa</v>
          </cell>
          <cell r="F2467">
            <v>0.05</v>
          </cell>
          <cell r="G2467" t="str">
            <v>Kg</v>
          </cell>
          <cell r="H2467">
            <v>12000</v>
          </cell>
          <cell r="J2467">
            <v>600</v>
          </cell>
        </row>
        <row r="2468">
          <cell r="A2468">
            <v>208</v>
          </cell>
          <cell r="I2468">
            <v>1322.75</v>
          </cell>
          <cell r="J2468">
            <v>4275</v>
          </cell>
          <cell r="K2468">
            <v>5598</v>
          </cell>
        </row>
        <row r="2469">
          <cell r="B2469">
            <v>5</v>
          </cell>
          <cell r="D2469" t="str">
            <v>1 M2 PASANG  PLAFON  GYPSUN</v>
          </cell>
        </row>
        <row r="2470">
          <cell r="D2470" t="str">
            <v>TENAGA :</v>
          </cell>
        </row>
        <row r="2471">
          <cell r="D2471" t="str">
            <v>Tukang kayu</v>
          </cell>
          <cell r="F2471">
            <v>0.05</v>
          </cell>
          <cell r="G2471" t="str">
            <v>Oh</v>
          </cell>
          <cell r="H2471">
            <v>33000</v>
          </cell>
          <cell r="I2471">
            <v>1650</v>
          </cell>
        </row>
        <row r="2472">
          <cell r="D2472" t="str">
            <v xml:space="preserve">Kepala Tukang </v>
          </cell>
          <cell r="F2472">
            <v>5.0000000000000001E-3</v>
          </cell>
          <cell r="G2472" t="str">
            <v>Oh</v>
          </cell>
          <cell r="H2472">
            <v>35750</v>
          </cell>
          <cell r="I2472">
            <v>178.75</v>
          </cell>
        </row>
        <row r="2473">
          <cell r="D2473" t="str">
            <v>Pekerja / Buruh tak terlatih</v>
          </cell>
          <cell r="F2473">
            <v>0.1</v>
          </cell>
          <cell r="G2473" t="str">
            <v>Oh</v>
          </cell>
          <cell r="H2473">
            <v>24750</v>
          </cell>
          <cell r="I2473">
            <v>2475</v>
          </cell>
        </row>
        <row r="2474">
          <cell r="D2474" t="str">
            <v>Mandor</v>
          </cell>
          <cell r="F2474">
            <v>5.0000000000000001E-3</v>
          </cell>
          <cell r="G2474" t="str">
            <v>Oh</v>
          </cell>
          <cell r="H2474">
            <v>38500</v>
          </cell>
          <cell r="I2474">
            <v>192.5</v>
          </cell>
        </row>
        <row r="2476">
          <cell r="D2476" t="str">
            <v>BAHAN :</v>
          </cell>
        </row>
        <row r="2477">
          <cell r="D2477" t="str">
            <v>Gypsum board  ( 1,2 x 2,4 m )</v>
          </cell>
          <cell r="F2477">
            <v>1.05</v>
          </cell>
          <cell r="G2477" t="str">
            <v>M2</v>
          </cell>
          <cell r="H2477">
            <v>59000</v>
          </cell>
          <cell r="J2477">
            <v>61950</v>
          </cell>
        </row>
        <row r="2478">
          <cell r="D2478" t="str">
            <v>Paku Sekrup</v>
          </cell>
          <cell r="F2478">
            <v>16</v>
          </cell>
          <cell r="G2478" t="str">
            <v>Bj</v>
          </cell>
          <cell r="H2478">
            <v>160</v>
          </cell>
          <cell r="J2478">
            <v>2560</v>
          </cell>
        </row>
        <row r="2479">
          <cell r="A2479">
            <v>209</v>
          </cell>
          <cell r="I2479">
            <v>4496.25</v>
          </cell>
          <cell r="J2479">
            <v>64510</v>
          </cell>
          <cell r="K2479">
            <v>69006</v>
          </cell>
        </row>
        <row r="2481">
          <cell r="B2481">
            <v>6</v>
          </cell>
          <cell r="D2481" t="str">
            <v xml:space="preserve">1 M! PAS. LlST PLAFOND   GYPSUM BESAR </v>
          </cell>
        </row>
        <row r="2482">
          <cell r="D2482" t="str">
            <v>TENAGA :</v>
          </cell>
        </row>
        <row r="2483">
          <cell r="D2483" t="str">
            <v>Tukang kayu</v>
          </cell>
          <cell r="F2483">
            <v>2.1000000000000001E-2</v>
          </cell>
          <cell r="G2483" t="str">
            <v>Oh</v>
          </cell>
          <cell r="H2483">
            <v>33000</v>
          </cell>
          <cell r="I2483">
            <v>693</v>
          </cell>
        </row>
        <row r="2484">
          <cell r="D2484" t="str">
            <v xml:space="preserve">Kepala Tukang </v>
          </cell>
          <cell r="F2484">
            <v>2E-3</v>
          </cell>
          <cell r="G2484" t="str">
            <v>Oh</v>
          </cell>
          <cell r="H2484">
            <v>35750</v>
          </cell>
          <cell r="I2484">
            <v>71.5</v>
          </cell>
        </row>
        <row r="2485">
          <cell r="D2485" t="str">
            <v>Pekerja / Buruh tak terlatih</v>
          </cell>
          <cell r="F2485">
            <v>2.1000000000000001E-2</v>
          </cell>
          <cell r="G2485" t="str">
            <v>Oh</v>
          </cell>
          <cell r="H2485">
            <v>24750</v>
          </cell>
          <cell r="I2485">
            <v>519.75</v>
          </cell>
        </row>
        <row r="2486">
          <cell r="D2486" t="str">
            <v>Mandor</v>
          </cell>
          <cell r="F2486">
            <v>1E-3</v>
          </cell>
          <cell r="G2486" t="str">
            <v>Oh</v>
          </cell>
          <cell r="H2486">
            <v>38500</v>
          </cell>
          <cell r="I2486">
            <v>38.5</v>
          </cell>
        </row>
        <row r="2488">
          <cell r="D2488" t="str">
            <v>BAHAN :</v>
          </cell>
        </row>
        <row r="2489">
          <cell r="D2489" t="str">
            <v>List Profil besar ( gypsum )</v>
          </cell>
          <cell r="F2489">
            <v>1.05</v>
          </cell>
          <cell r="G2489" t="str">
            <v>M!</v>
          </cell>
          <cell r="H2489">
            <v>24000</v>
          </cell>
          <cell r="J2489">
            <v>25200</v>
          </cell>
        </row>
        <row r="2490">
          <cell r="D2490" t="str">
            <v>Plamur Tembok</v>
          </cell>
          <cell r="F2490">
            <v>0.2</v>
          </cell>
          <cell r="G2490" t="str">
            <v>Kg</v>
          </cell>
          <cell r="H2490">
            <v>7000</v>
          </cell>
          <cell r="J2490">
            <v>1400</v>
          </cell>
        </row>
        <row r="2491">
          <cell r="A2491">
            <v>210</v>
          </cell>
          <cell r="I2491">
            <v>1322.75</v>
          </cell>
          <cell r="J2491">
            <v>26600</v>
          </cell>
          <cell r="K2491">
            <v>27923</v>
          </cell>
        </row>
        <row r="2493">
          <cell r="B2493" t="str">
            <v>XV.</v>
          </cell>
          <cell r="D2493" t="str">
            <v>PEKERJAAN  PASANG SANITASI :</v>
          </cell>
        </row>
        <row r="2495">
          <cell r="B2495">
            <v>1</v>
          </cell>
          <cell r="D2495" t="str">
            <v xml:space="preserve">1 BUAH  PAS. KLOSET DUDUK / MONOBLOK </v>
          </cell>
        </row>
        <row r="2496">
          <cell r="D2496" t="str">
            <v>TENAGA :</v>
          </cell>
        </row>
        <row r="2497">
          <cell r="D2497" t="str">
            <v>Tukang batu</v>
          </cell>
          <cell r="F2497">
            <v>1.1000000000000001</v>
          </cell>
          <cell r="G2497" t="str">
            <v>Oh</v>
          </cell>
          <cell r="H2497">
            <v>33000</v>
          </cell>
          <cell r="I2497">
            <v>36300</v>
          </cell>
        </row>
        <row r="2498">
          <cell r="D2498" t="str">
            <v xml:space="preserve">Kepala Tukang </v>
          </cell>
          <cell r="F2498">
            <v>1E-3</v>
          </cell>
          <cell r="G2498" t="str">
            <v>Oh</v>
          </cell>
          <cell r="H2498">
            <v>35750</v>
          </cell>
          <cell r="I2498">
            <v>35.75</v>
          </cell>
        </row>
        <row r="2499">
          <cell r="D2499" t="str">
            <v>Pekerja / Buruh tak terlatih</v>
          </cell>
          <cell r="F2499">
            <v>3.3</v>
          </cell>
          <cell r="G2499" t="str">
            <v>Oh</v>
          </cell>
          <cell r="H2499">
            <v>24750</v>
          </cell>
          <cell r="I2499">
            <v>81675</v>
          </cell>
        </row>
        <row r="2500">
          <cell r="D2500" t="str">
            <v>Mandor</v>
          </cell>
          <cell r="F2500">
            <v>0.16</v>
          </cell>
          <cell r="G2500" t="str">
            <v>Oh</v>
          </cell>
          <cell r="H2500">
            <v>38500</v>
          </cell>
          <cell r="I2500">
            <v>6160</v>
          </cell>
        </row>
        <row r="2502">
          <cell r="D2502" t="str">
            <v>BAHAN :</v>
          </cell>
        </row>
        <row r="2503">
          <cell r="D2503" t="str">
            <v>Kloset Monoblok Lokal</v>
          </cell>
          <cell r="F2503">
            <v>1</v>
          </cell>
          <cell r="G2503" t="str">
            <v>Bh</v>
          </cell>
          <cell r="H2503">
            <v>792000</v>
          </cell>
          <cell r="J2503">
            <v>792000</v>
          </cell>
        </row>
        <row r="2504">
          <cell r="D2504" t="str">
            <v>Perlengkapan 6 % harga kloset</v>
          </cell>
          <cell r="F2504">
            <v>0.06</v>
          </cell>
          <cell r="G2504" t="str">
            <v>%</v>
          </cell>
          <cell r="H2504">
            <v>792000</v>
          </cell>
          <cell r="J2504">
            <v>47520</v>
          </cell>
        </row>
        <row r="2505">
          <cell r="A2505">
            <v>211</v>
          </cell>
          <cell r="I2505">
            <v>124170.75</v>
          </cell>
          <cell r="J2505">
            <v>839520</v>
          </cell>
          <cell r="K2505">
            <v>963691</v>
          </cell>
        </row>
        <row r="2506">
          <cell r="B2506">
            <v>2</v>
          </cell>
          <cell r="D2506" t="str">
            <v xml:space="preserve">1 BUAH  PAS. KLOSET JONGKOK PORSELIN </v>
          </cell>
        </row>
        <row r="2507">
          <cell r="D2507" t="str">
            <v>TENAGA :</v>
          </cell>
        </row>
        <row r="2508">
          <cell r="D2508" t="str">
            <v>Tukang batu</v>
          </cell>
          <cell r="F2508">
            <v>1.5</v>
          </cell>
          <cell r="G2508" t="str">
            <v>Oh</v>
          </cell>
          <cell r="H2508">
            <v>33000</v>
          </cell>
          <cell r="I2508">
            <v>49500</v>
          </cell>
        </row>
        <row r="2509">
          <cell r="D2509" t="str">
            <v xml:space="preserve">Kepala Tukang </v>
          </cell>
          <cell r="F2509">
            <v>0.15</v>
          </cell>
          <cell r="G2509" t="str">
            <v>Oh</v>
          </cell>
          <cell r="H2509">
            <v>35750</v>
          </cell>
          <cell r="I2509">
            <v>5362.5</v>
          </cell>
        </row>
        <row r="2510">
          <cell r="D2510" t="str">
            <v>Pekerja / Buruh tak terlatih</v>
          </cell>
          <cell r="F2510">
            <v>1</v>
          </cell>
          <cell r="G2510" t="str">
            <v>Oh</v>
          </cell>
          <cell r="H2510">
            <v>24750</v>
          </cell>
          <cell r="I2510">
            <v>24750</v>
          </cell>
        </row>
        <row r="2511">
          <cell r="D2511" t="str">
            <v>Mandor</v>
          </cell>
          <cell r="F2511">
            <v>0.16</v>
          </cell>
          <cell r="G2511" t="str">
            <v>Oh</v>
          </cell>
          <cell r="H2511">
            <v>38500</v>
          </cell>
          <cell r="I2511">
            <v>6160</v>
          </cell>
        </row>
        <row r="2513">
          <cell r="D2513" t="str">
            <v>BAHAN :</v>
          </cell>
        </row>
        <row r="2514">
          <cell r="D2514" t="str">
            <v>Kloset Jongkok Keramik</v>
          </cell>
          <cell r="F2514">
            <v>1</v>
          </cell>
          <cell r="G2514" t="str">
            <v>Bh</v>
          </cell>
          <cell r="H2514">
            <v>111000</v>
          </cell>
          <cell r="J2514">
            <v>111000</v>
          </cell>
        </row>
        <row r="2515">
          <cell r="D2515" t="str">
            <v>PC / Portland cement</v>
          </cell>
          <cell r="F2515">
            <v>6</v>
          </cell>
          <cell r="G2515" t="str">
            <v>Kg</v>
          </cell>
          <cell r="H2515">
            <v>850</v>
          </cell>
          <cell r="J2515">
            <v>5100</v>
          </cell>
        </row>
        <row r="2516">
          <cell r="D2516" t="str">
            <v xml:space="preserve">Pasir pasang / beton </v>
          </cell>
          <cell r="F2516">
            <v>0.01</v>
          </cell>
          <cell r="G2516" t="str">
            <v>M3</v>
          </cell>
          <cell r="H2516">
            <v>120000</v>
          </cell>
          <cell r="J2516">
            <v>1200</v>
          </cell>
        </row>
        <row r="2517">
          <cell r="A2517">
            <v>212</v>
          </cell>
          <cell r="I2517">
            <v>85772.5</v>
          </cell>
          <cell r="J2517">
            <v>117300</v>
          </cell>
          <cell r="K2517">
            <v>203073</v>
          </cell>
        </row>
        <row r="2518">
          <cell r="B2518">
            <v>3</v>
          </cell>
          <cell r="D2518" t="str">
            <v xml:space="preserve">1 BUAH  PAS. KLOSET JONGKOK  TERASO  </v>
          </cell>
        </row>
        <row r="2519">
          <cell r="D2519" t="str">
            <v>TENAGA :</v>
          </cell>
        </row>
        <row r="2520">
          <cell r="D2520" t="str">
            <v>Tukang batu</v>
          </cell>
          <cell r="F2520">
            <v>1.5</v>
          </cell>
          <cell r="G2520" t="str">
            <v>Oh</v>
          </cell>
          <cell r="H2520">
            <v>33000</v>
          </cell>
          <cell r="I2520">
            <v>49500</v>
          </cell>
        </row>
        <row r="2521">
          <cell r="D2521" t="str">
            <v xml:space="preserve">Kepala Tukang </v>
          </cell>
          <cell r="F2521">
            <v>0.3</v>
          </cell>
          <cell r="G2521" t="str">
            <v>Oh</v>
          </cell>
          <cell r="H2521">
            <v>35750</v>
          </cell>
          <cell r="I2521">
            <v>10725</v>
          </cell>
        </row>
        <row r="2522">
          <cell r="D2522" t="str">
            <v>Pekerja / Buruh tak terlatih</v>
          </cell>
          <cell r="F2522">
            <v>1</v>
          </cell>
          <cell r="G2522" t="str">
            <v>Oh</v>
          </cell>
          <cell r="H2522">
            <v>24750</v>
          </cell>
          <cell r="I2522">
            <v>24750</v>
          </cell>
        </row>
        <row r="2523">
          <cell r="D2523" t="str">
            <v>Mandor</v>
          </cell>
          <cell r="F2523">
            <v>0.11</v>
          </cell>
          <cell r="G2523" t="str">
            <v>Oh</v>
          </cell>
          <cell r="H2523">
            <v>38500</v>
          </cell>
          <cell r="I2523">
            <v>4235</v>
          </cell>
        </row>
        <row r="2525">
          <cell r="D2525" t="str">
            <v>BAHAN :</v>
          </cell>
        </row>
        <row r="2526">
          <cell r="D2526" t="str">
            <v>Kloset Jongkok teraso</v>
          </cell>
          <cell r="F2526">
            <v>1</v>
          </cell>
          <cell r="G2526" t="str">
            <v>Bh</v>
          </cell>
          <cell r="H2526">
            <v>55000</v>
          </cell>
          <cell r="J2526">
            <v>55000</v>
          </cell>
        </row>
        <row r="2527">
          <cell r="D2527" t="str">
            <v>PC / Portland cement</v>
          </cell>
          <cell r="F2527">
            <v>6</v>
          </cell>
          <cell r="G2527" t="str">
            <v>Kg</v>
          </cell>
          <cell r="H2527">
            <v>850</v>
          </cell>
          <cell r="J2527">
            <v>5100</v>
          </cell>
        </row>
        <row r="2528">
          <cell r="D2528" t="str">
            <v xml:space="preserve">Pasir pasang / beton </v>
          </cell>
          <cell r="F2528">
            <v>0.01</v>
          </cell>
          <cell r="G2528" t="str">
            <v>M3</v>
          </cell>
          <cell r="H2528">
            <v>120000</v>
          </cell>
          <cell r="J2528">
            <v>1200</v>
          </cell>
        </row>
        <row r="2529">
          <cell r="D2529" t="str">
            <v>Batu Bata / Merah</v>
          </cell>
          <cell r="F2529">
            <v>7</v>
          </cell>
          <cell r="G2529" t="str">
            <v>Bh</v>
          </cell>
          <cell r="H2529">
            <v>330</v>
          </cell>
          <cell r="J2529">
            <v>2310</v>
          </cell>
        </row>
        <row r="2530">
          <cell r="A2530">
            <v>213</v>
          </cell>
          <cell r="I2530">
            <v>89210</v>
          </cell>
          <cell r="J2530">
            <v>61300</v>
          </cell>
          <cell r="K2530">
            <v>150510</v>
          </cell>
        </row>
        <row r="2531">
          <cell r="D2531" t="str">
            <v>MEMASANG 1 BUAH URINOIR</v>
          </cell>
        </row>
        <row r="2532">
          <cell r="D2532" t="str">
            <v>TENAGA :</v>
          </cell>
        </row>
        <row r="2533">
          <cell r="D2533" t="str">
            <v>Tukang batu</v>
          </cell>
          <cell r="F2533">
            <v>1</v>
          </cell>
          <cell r="G2533" t="str">
            <v>Oh</v>
          </cell>
          <cell r="H2533">
            <v>33000</v>
          </cell>
          <cell r="I2533">
            <v>33000</v>
          </cell>
        </row>
        <row r="2534">
          <cell r="D2534" t="str">
            <v xml:space="preserve">Kepala Tukang </v>
          </cell>
          <cell r="F2534">
            <v>0.1</v>
          </cell>
          <cell r="G2534" t="str">
            <v>Oh</v>
          </cell>
          <cell r="H2534">
            <v>35750</v>
          </cell>
          <cell r="I2534">
            <v>3575</v>
          </cell>
        </row>
        <row r="2535">
          <cell r="D2535" t="str">
            <v>Pekerja / Buruh tak terlatih</v>
          </cell>
          <cell r="F2535">
            <v>1</v>
          </cell>
          <cell r="G2535" t="str">
            <v>Oh</v>
          </cell>
          <cell r="H2535">
            <v>24750</v>
          </cell>
          <cell r="I2535">
            <v>24750</v>
          </cell>
        </row>
        <row r="2536">
          <cell r="D2536" t="str">
            <v>Mandor</v>
          </cell>
          <cell r="F2536">
            <v>0.1</v>
          </cell>
          <cell r="G2536" t="str">
            <v>Oh</v>
          </cell>
          <cell r="H2536">
            <v>38500</v>
          </cell>
          <cell r="I2536">
            <v>3850</v>
          </cell>
        </row>
        <row r="2538">
          <cell r="D2538" t="str">
            <v>BAHAN :</v>
          </cell>
        </row>
        <row r="2539">
          <cell r="D2539" t="str">
            <v>Urinoir</v>
          </cell>
          <cell r="F2539">
            <v>1</v>
          </cell>
          <cell r="G2539" t="str">
            <v>Bh</v>
          </cell>
          <cell r="H2539">
            <v>0</v>
          </cell>
          <cell r="J2539">
            <v>0</v>
          </cell>
        </row>
        <row r="2540">
          <cell r="D2540" t="str">
            <v>Perlengkapan</v>
          </cell>
          <cell r="F2540">
            <v>0.3</v>
          </cell>
          <cell r="G2540" t="str">
            <v>%</v>
          </cell>
          <cell r="H2540">
            <v>0</v>
          </cell>
          <cell r="J2540">
            <v>0</v>
          </cell>
        </row>
        <row r="2541">
          <cell r="D2541" t="str">
            <v>PC / Portland cement</v>
          </cell>
          <cell r="F2541">
            <v>6</v>
          </cell>
          <cell r="G2541" t="str">
            <v>Kg</v>
          </cell>
          <cell r="H2541">
            <v>850</v>
          </cell>
          <cell r="J2541">
            <v>5100</v>
          </cell>
        </row>
        <row r="2542">
          <cell r="D2542" t="str">
            <v xml:space="preserve">Pasir pasang / beton </v>
          </cell>
          <cell r="F2542">
            <v>0.01</v>
          </cell>
          <cell r="G2542" t="str">
            <v>M3</v>
          </cell>
          <cell r="H2542">
            <v>120000</v>
          </cell>
          <cell r="J2542">
            <v>1200</v>
          </cell>
        </row>
        <row r="2543">
          <cell r="I2543">
            <v>65175</v>
          </cell>
          <cell r="J2543">
            <v>5100</v>
          </cell>
          <cell r="K2543">
            <v>70275</v>
          </cell>
        </row>
        <row r="2545">
          <cell r="B2545">
            <v>4</v>
          </cell>
          <cell r="D2545" t="str">
            <v xml:space="preserve">1 BUAH  PAS. WASTAFEL  </v>
          </cell>
        </row>
        <row r="2546">
          <cell r="D2546" t="str">
            <v>TENAGA :</v>
          </cell>
        </row>
        <row r="2547">
          <cell r="D2547" t="str">
            <v>Tukang batu</v>
          </cell>
          <cell r="F2547">
            <v>1.45</v>
          </cell>
          <cell r="G2547" t="str">
            <v>Oh</v>
          </cell>
          <cell r="H2547">
            <v>33000</v>
          </cell>
          <cell r="I2547">
            <v>47850</v>
          </cell>
        </row>
        <row r="2548">
          <cell r="D2548" t="str">
            <v xml:space="preserve">Kepala Tukang </v>
          </cell>
          <cell r="F2548">
            <v>0.15</v>
          </cell>
          <cell r="G2548" t="str">
            <v>Oh</v>
          </cell>
          <cell r="H2548">
            <v>35750</v>
          </cell>
          <cell r="I2548">
            <v>5362.5</v>
          </cell>
        </row>
        <row r="2549">
          <cell r="D2549" t="str">
            <v>Pekerja / Buruh tak terlatih</v>
          </cell>
          <cell r="F2549">
            <v>1.2</v>
          </cell>
          <cell r="G2549" t="str">
            <v>Oh</v>
          </cell>
          <cell r="H2549">
            <v>24750</v>
          </cell>
          <cell r="I2549">
            <v>29700</v>
          </cell>
        </row>
        <row r="2550">
          <cell r="D2550" t="str">
            <v>Mandor</v>
          </cell>
          <cell r="F2550">
            <v>0.1</v>
          </cell>
          <cell r="G2550" t="str">
            <v>Oh</v>
          </cell>
          <cell r="H2550">
            <v>38500</v>
          </cell>
          <cell r="I2550">
            <v>3850</v>
          </cell>
        </row>
        <row r="2551">
          <cell r="D2551" t="str">
            <v>BAHAN :</v>
          </cell>
        </row>
        <row r="2552">
          <cell r="D2552" t="str">
            <v xml:space="preserve">Bak Cuci Tangan Wastafel </v>
          </cell>
          <cell r="F2552">
            <v>1</v>
          </cell>
          <cell r="G2552" t="str">
            <v>Bh</v>
          </cell>
          <cell r="H2552">
            <v>200000</v>
          </cell>
          <cell r="J2552">
            <v>200000</v>
          </cell>
        </row>
        <row r="2553">
          <cell r="D2553" t="str">
            <v>Perlengkapan 12 % harga wastafel</v>
          </cell>
          <cell r="F2553">
            <v>0.12</v>
          </cell>
          <cell r="G2553" t="str">
            <v>%</v>
          </cell>
          <cell r="H2553">
            <v>200000</v>
          </cell>
          <cell r="J2553">
            <v>24000</v>
          </cell>
        </row>
        <row r="2554">
          <cell r="D2554" t="str">
            <v>PC / Portland cement</v>
          </cell>
          <cell r="F2554">
            <v>6</v>
          </cell>
          <cell r="G2554" t="str">
            <v>Kg</v>
          </cell>
          <cell r="H2554">
            <v>850</v>
          </cell>
          <cell r="J2554">
            <v>5100</v>
          </cell>
        </row>
        <row r="2555">
          <cell r="D2555" t="str">
            <v xml:space="preserve">Pasir pasang / beton </v>
          </cell>
          <cell r="F2555">
            <v>0.01</v>
          </cell>
          <cell r="G2555" t="str">
            <v>M3</v>
          </cell>
          <cell r="H2555">
            <v>120000</v>
          </cell>
          <cell r="J2555">
            <v>1200</v>
          </cell>
        </row>
        <row r="2556">
          <cell r="A2556">
            <v>214</v>
          </cell>
          <cell r="I2556">
            <v>86762.5</v>
          </cell>
          <cell r="J2556">
            <v>230300</v>
          </cell>
          <cell r="K2556">
            <v>317063</v>
          </cell>
        </row>
        <row r="2557">
          <cell r="D2557" t="str">
            <v xml:space="preserve">1 BUAH  BAK MANDI  BATU BATA  VOLUME 0.3 M3  </v>
          </cell>
        </row>
        <row r="2558">
          <cell r="D2558" t="str">
            <v>TENAGA :</v>
          </cell>
        </row>
        <row r="2559">
          <cell r="D2559" t="str">
            <v>Tukang batu</v>
          </cell>
          <cell r="F2559">
            <v>3</v>
          </cell>
          <cell r="G2559" t="str">
            <v>Oh</v>
          </cell>
          <cell r="H2559">
            <v>33000</v>
          </cell>
          <cell r="I2559">
            <v>99000</v>
          </cell>
        </row>
        <row r="2560">
          <cell r="D2560" t="str">
            <v xml:space="preserve">Kepala Tukang </v>
          </cell>
          <cell r="F2560">
            <v>0.3</v>
          </cell>
          <cell r="G2560" t="str">
            <v>Oh</v>
          </cell>
          <cell r="H2560">
            <v>35750</v>
          </cell>
          <cell r="I2560">
            <v>10725</v>
          </cell>
        </row>
        <row r="2561">
          <cell r="D2561" t="str">
            <v>Pekerja / Buruh tak terlatih</v>
          </cell>
          <cell r="F2561">
            <v>6</v>
          </cell>
          <cell r="G2561" t="str">
            <v>Oh</v>
          </cell>
          <cell r="H2561">
            <v>24750</v>
          </cell>
          <cell r="I2561">
            <v>148500</v>
          </cell>
        </row>
        <row r="2562">
          <cell r="D2562" t="str">
            <v>Mandor</v>
          </cell>
          <cell r="F2562">
            <v>0.3</v>
          </cell>
          <cell r="G2562" t="str">
            <v>Oh</v>
          </cell>
          <cell r="H2562">
            <v>38500</v>
          </cell>
          <cell r="I2562">
            <v>11550</v>
          </cell>
        </row>
        <row r="2563">
          <cell r="D2563" t="str">
            <v>BAHAN :</v>
          </cell>
        </row>
        <row r="2564">
          <cell r="D2564" t="str">
            <v>Batu Bata / Merah</v>
          </cell>
          <cell r="F2564">
            <v>330</v>
          </cell>
          <cell r="G2564" t="str">
            <v>Bh</v>
          </cell>
          <cell r="H2564">
            <v>330</v>
          </cell>
          <cell r="J2564">
            <v>108900</v>
          </cell>
        </row>
        <row r="2565">
          <cell r="D2565" t="str">
            <v>PC / Portland cement</v>
          </cell>
          <cell r="F2565">
            <v>120</v>
          </cell>
          <cell r="G2565" t="str">
            <v>Kg</v>
          </cell>
          <cell r="H2565">
            <v>850</v>
          </cell>
          <cell r="J2565">
            <v>102000</v>
          </cell>
        </row>
        <row r="2566">
          <cell r="D2566" t="str">
            <v xml:space="preserve">Pasir pasang / beton </v>
          </cell>
          <cell r="F2566">
            <v>0.3</v>
          </cell>
          <cell r="G2566" t="str">
            <v>M3</v>
          </cell>
          <cell r="H2566">
            <v>120000</v>
          </cell>
          <cell r="J2566">
            <v>36000</v>
          </cell>
        </row>
        <row r="2567">
          <cell r="D2567" t="str">
            <v>Tegel  porselin  dinding   20/25 Cm</v>
          </cell>
          <cell r="F2567">
            <v>4.3499999999999996</v>
          </cell>
          <cell r="G2567" t="str">
            <v>m2</v>
          </cell>
          <cell r="H2567">
            <v>40000</v>
          </cell>
          <cell r="J2567">
            <v>174000</v>
          </cell>
        </row>
        <row r="2568">
          <cell r="D2568" t="str">
            <v>Semen Putih / warna</v>
          </cell>
          <cell r="F2568">
            <v>6</v>
          </cell>
          <cell r="G2568" t="str">
            <v>Kg</v>
          </cell>
          <cell r="H2568">
            <v>1750</v>
          </cell>
          <cell r="J2568">
            <v>10500</v>
          </cell>
        </row>
        <row r="2569">
          <cell r="I2569">
            <v>269775</v>
          </cell>
          <cell r="J2569">
            <v>246900</v>
          </cell>
          <cell r="K2569">
            <v>516675</v>
          </cell>
        </row>
        <row r="2570">
          <cell r="B2570">
            <v>5</v>
          </cell>
          <cell r="D2570" t="str">
            <v>1 BUAH  PAS. BADKIP PORSELIN</v>
          </cell>
        </row>
        <row r="2571">
          <cell r="D2571" t="str">
            <v>TENAGA :</v>
          </cell>
        </row>
        <row r="2572">
          <cell r="D2572" t="str">
            <v>Tukang batu</v>
          </cell>
          <cell r="F2572">
            <v>7.4999999999999997E-2</v>
          </cell>
          <cell r="G2572" t="str">
            <v>Oh</v>
          </cell>
          <cell r="H2572">
            <v>33000</v>
          </cell>
          <cell r="I2572">
            <v>2475</v>
          </cell>
        </row>
        <row r="2573">
          <cell r="D2573" t="str">
            <v xml:space="preserve">Kepala Tukang </v>
          </cell>
          <cell r="F2573">
            <v>0.75</v>
          </cell>
          <cell r="G2573" t="str">
            <v>Oh</v>
          </cell>
          <cell r="H2573">
            <v>35750</v>
          </cell>
          <cell r="I2573">
            <v>26812.5</v>
          </cell>
        </row>
        <row r="2574">
          <cell r="D2574" t="str">
            <v>Pekerja / Buruh tak terlatih</v>
          </cell>
          <cell r="F2574">
            <v>0</v>
          </cell>
          <cell r="G2574" t="str">
            <v>Oh</v>
          </cell>
          <cell r="H2574">
            <v>24750</v>
          </cell>
          <cell r="I2574">
            <v>0</v>
          </cell>
        </row>
        <row r="2575">
          <cell r="D2575" t="str">
            <v>Mandor</v>
          </cell>
          <cell r="F2575">
            <v>0.25</v>
          </cell>
          <cell r="G2575" t="str">
            <v>Oh</v>
          </cell>
          <cell r="H2575">
            <v>38500</v>
          </cell>
          <cell r="I2575">
            <v>9625</v>
          </cell>
        </row>
        <row r="2576">
          <cell r="D2576" t="str">
            <v>BAHAN :</v>
          </cell>
        </row>
        <row r="2577">
          <cell r="D2577" t="str">
            <v>Bak Kip</v>
          </cell>
          <cell r="F2577">
            <v>1</v>
          </cell>
          <cell r="G2577" t="str">
            <v>Bh</v>
          </cell>
          <cell r="H2577">
            <v>1320000</v>
          </cell>
          <cell r="J2577">
            <v>1320000</v>
          </cell>
        </row>
        <row r="2578">
          <cell r="D2578" t="str">
            <v>Perlengkapan 20 % harga Badkip</v>
          </cell>
          <cell r="F2578">
            <v>0.2</v>
          </cell>
          <cell r="G2578" t="str">
            <v>%</v>
          </cell>
          <cell r="H2578">
            <v>1320000</v>
          </cell>
          <cell r="J2578">
            <v>264000</v>
          </cell>
        </row>
        <row r="2579">
          <cell r="A2579">
            <v>215</v>
          </cell>
          <cell r="I2579">
            <v>38912.5</v>
          </cell>
          <cell r="J2579">
            <v>1584000</v>
          </cell>
          <cell r="K2579">
            <v>1622913</v>
          </cell>
        </row>
        <row r="2580">
          <cell r="B2580">
            <v>6</v>
          </cell>
          <cell r="D2580" t="str">
            <v>1 BUAH  PAS. BAK BETON VOLUME 1 M3 AIR</v>
          </cell>
        </row>
        <row r="2581">
          <cell r="D2581" t="str">
            <v>TENAGA :</v>
          </cell>
        </row>
        <row r="2582">
          <cell r="D2582" t="str">
            <v>Tukang batu</v>
          </cell>
          <cell r="F2582">
            <v>4.5</v>
          </cell>
          <cell r="G2582" t="str">
            <v>Oh</v>
          </cell>
          <cell r="H2582">
            <v>33000</v>
          </cell>
          <cell r="I2582">
            <v>148500</v>
          </cell>
        </row>
        <row r="2583">
          <cell r="D2583" t="str">
            <v xml:space="preserve">Kepala Tukang </v>
          </cell>
          <cell r="F2583">
            <v>0.9</v>
          </cell>
          <cell r="G2583" t="str">
            <v>Oh</v>
          </cell>
          <cell r="H2583">
            <v>35750</v>
          </cell>
          <cell r="I2583">
            <v>32175</v>
          </cell>
        </row>
        <row r="2584">
          <cell r="D2584" t="str">
            <v>Pekerja / Buruh tak terlatih</v>
          </cell>
          <cell r="F2584">
            <v>3.5</v>
          </cell>
          <cell r="G2584" t="str">
            <v>Oh</v>
          </cell>
          <cell r="H2584">
            <v>24750</v>
          </cell>
          <cell r="I2584">
            <v>86625</v>
          </cell>
        </row>
        <row r="2585">
          <cell r="D2585" t="str">
            <v>Mandor</v>
          </cell>
          <cell r="F2585">
            <v>0.9</v>
          </cell>
          <cell r="G2585" t="str">
            <v>Oh</v>
          </cell>
          <cell r="H2585">
            <v>38500</v>
          </cell>
          <cell r="I2585">
            <v>34650</v>
          </cell>
        </row>
        <row r="2586">
          <cell r="D2586" t="str">
            <v>BAHAN :</v>
          </cell>
        </row>
        <row r="2587">
          <cell r="D2587" t="str">
            <v>Beton 1 : 2 : 4</v>
          </cell>
          <cell r="F2587">
            <v>0.9</v>
          </cell>
          <cell r="G2587" t="str">
            <v>M3</v>
          </cell>
          <cell r="H2587">
            <v>441361</v>
          </cell>
          <cell r="J2587">
            <v>397224.9</v>
          </cell>
        </row>
        <row r="2588">
          <cell r="D2588" t="str">
            <v>Besi Beton /  tulangan beton</v>
          </cell>
          <cell r="F2588">
            <v>180</v>
          </cell>
          <cell r="G2588" t="str">
            <v>Kg</v>
          </cell>
          <cell r="H2588">
            <v>9508</v>
          </cell>
          <cell r="J2588">
            <v>1711440</v>
          </cell>
        </row>
        <row r="2589">
          <cell r="D2589" t="str">
            <v>Bekisting</v>
          </cell>
          <cell r="F2589">
            <v>8</v>
          </cell>
          <cell r="G2589" t="str">
            <v>m2</v>
          </cell>
          <cell r="H2589">
            <v>92727</v>
          </cell>
          <cell r="J2589">
            <v>741816</v>
          </cell>
        </row>
        <row r="2590">
          <cell r="D2590" t="str">
            <v>Tegel  porselin  dinding   20/25 Cm</v>
          </cell>
          <cell r="F2590">
            <v>5</v>
          </cell>
          <cell r="G2590" t="str">
            <v>m2</v>
          </cell>
          <cell r="H2590">
            <v>40000</v>
          </cell>
        </row>
        <row r="2591">
          <cell r="D2591" t="str">
            <v>Perlengkapan 10 % harga total bahan</v>
          </cell>
          <cell r="F2591">
            <v>0.1</v>
          </cell>
          <cell r="G2591" t="str">
            <v>%</v>
          </cell>
          <cell r="H2591">
            <v>583596</v>
          </cell>
          <cell r="J2591">
            <v>58359.600000000006</v>
          </cell>
        </row>
        <row r="2592">
          <cell r="A2592">
            <v>216</v>
          </cell>
          <cell r="I2592">
            <v>301950</v>
          </cell>
          <cell r="J2592">
            <v>2850480.9</v>
          </cell>
          <cell r="K2592">
            <v>3152431</v>
          </cell>
        </row>
        <row r="2594">
          <cell r="B2594">
            <v>7</v>
          </cell>
          <cell r="D2594" t="str">
            <v>1 BUAH  PAS. BAK FIBREGLASS VOLUME 1 M3 AIR</v>
          </cell>
        </row>
        <row r="2595">
          <cell r="D2595" t="str">
            <v>TENAGA :</v>
          </cell>
        </row>
        <row r="2596">
          <cell r="D2596" t="str">
            <v>Tukang batu</v>
          </cell>
          <cell r="F2596">
            <v>4.5</v>
          </cell>
          <cell r="G2596" t="str">
            <v>Oh</v>
          </cell>
          <cell r="H2596">
            <v>33000</v>
          </cell>
          <cell r="I2596">
            <v>148500</v>
          </cell>
        </row>
        <row r="2597">
          <cell r="D2597" t="str">
            <v xml:space="preserve">Kepala Tukang </v>
          </cell>
          <cell r="F2597">
            <v>0.9</v>
          </cell>
          <cell r="G2597" t="str">
            <v>Oh</v>
          </cell>
          <cell r="H2597">
            <v>35750</v>
          </cell>
          <cell r="I2597">
            <v>32175</v>
          </cell>
        </row>
        <row r="2598">
          <cell r="D2598" t="str">
            <v>Pekerja / Buruh tak terlatih</v>
          </cell>
          <cell r="F2598">
            <v>3</v>
          </cell>
          <cell r="G2598" t="str">
            <v>Oh</v>
          </cell>
          <cell r="H2598">
            <v>24750</v>
          </cell>
          <cell r="I2598">
            <v>74250</v>
          </cell>
        </row>
        <row r="2599">
          <cell r="D2599" t="str">
            <v>Mandor</v>
          </cell>
          <cell r="F2599">
            <v>0.9</v>
          </cell>
          <cell r="G2599" t="str">
            <v>Oh</v>
          </cell>
          <cell r="H2599">
            <v>38500</v>
          </cell>
          <cell r="I2599">
            <v>34650</v>
          </cell>
        </row>
        <row r="2601">
          <cell r="D2601" t="str">
            <v>BAHAN :</v>
          </cell>
        </row>
        <row r="2602">
          <cell r="D2602" t="str">
            <v>Bak Mandi Fiber glass, 1.00 m x 1.00 m</v>
          </cell>
          <cell r="F2602">
            <v>1</v>
          </cell>
          <cell r="G2602" t="str">
            <v>Bh</v>
          </cell>
          <cell r="H2602">
            <v>450000</v>
          </cell>
          <cell r="J2602">
            <v>450000</v>
          </cell>
        </row>
        <row r="2603">
          <cell r="D2603" t="str">
            <v>Perlengkapan 12 % harga Fibreglass</v>
          </cell>
          <cell r="F2603">
            <v>0.12</v>
          </cell>
          <cell r="G2603" t="str">
            <v>%</v>
          </cell>
          <cell r="H2603">
            <v>450000</v>
          </cell>
          <cell r="J2603">
            <v>54000</v>
          </cell>
        </row>
        <row r="2604">
          <cell r="A2604">
            <v>217</v>
          </cell>
          <cell r="I2604">
            <v>289575</v>
          </cell>
          <cell r="J2604">
            <v>504000</v>
          </cell>
          <cell r="K2604">
            <v>793575</v>
          </cell>
        </row>
        <row r="2606">
          <cell r="B2606">
            <v>8</v>
          </cell>
          <cell r="D2606" t="str">
            <v>1 M! PAS. BUIS BETON  SAL. AIR LIMBAH  DIA   20 Cm</v>
          </cell>
        </row>
        <row r="2607">
          <cell r="D2607" t="str">
            <v>TENAGA :</v>
          </cell>
        </row>
        <row r="2608">
          <cell r="D2608" t="str">
            <v>Tukang batu</v>
          </cell>
          <cell r="F2608">
            <v>7.0000000000000007E-2</v>
          </cell>
          <cell r="G2608" t="str">
            <v>Oh</v>
          </cell>
          <cell r="H2608">
            <v>33000</v>
          </cell>
          <cell r="I2608">
            <v>2310</v>
          </cell>
        </row>
        <row r="2609">
          <cell r="D2609" t="str">
            <v xml:space="preserve">Kepala Tukang </v>
          </cell>
          <cell r="F2609">
            <v>7.0000000000000001E-3</v>
          </cell>
          <cell r="G2609" t="str">
            <v>Oh</v>
          </cell>
          <cell r="H2609">
            <v>35750</v>
          </cell>
          <cell r="I2609">
            <v>250.25</v>
          </cell>
        </row>
        <row r="2610">
          <cell r="D2610" t="str">
            <v>Pekerja / Buruh tak terlatih</v>
          </cell>
          <cell r="F2610">
            <v>0.14000000000000001</v>
          </cell>
          <cell r="G2610" t="str">
            <v>Oh</v>
          </cell>
          <cell r="H2610">
            <v>24750</v>
          </cell>
          <cell r="I2610">
            <v>3465.0000000000005</v>
          </cell>
        </row>
        <row r="2611">
          <cell r="D2611" t="str">
            <v>Mandor</v>
          </cell>
          <cell r="F2611">
            <v>7.0000000000000001E-3</v>
          </cell>
          <cell r="G2611" t="str">
            <v>Oh</v>
          </cell>
          <cell r="H2611">
            <v>38500</v>
          </cell>
          <cell r="I2611">
            <v>269.5</v>
          </cell>
        </row>
        <row r="2613">
          <cell r="D2613" t="str">
            <v>BAHAN :</v>
          </cell>
        </row>
        <row r="2614">
          <cell r="D2614" t="str">
            <v>Buis Beton Dia   20 Cm</v>
          </cell>
          <cell r="F2614">
            <v>1.1000000000000001</v>
          </cell>
          <cell r="G2614" t="str">
            <v>M!</v>
          </cell>
          <cell r="H2614">
            <v>35000</v>
          </cell>
          <cell r="J2614">
            <v>38500</v>
          </cell>
        </row>
        <row r="2615">
          <cell r="D2615" t="str">
            <v>Batu Bata / Merah</v>
          </cell>
          <cell r="F2615">
            <v>13</v>
          </cell>
          <cell r="G2615" t="str">
            <v>Bj</v>
          </cell>
          <cell r="H2615">
            <v>330</v>
          </cell>
          <cell r="J2615">
            <v>4290</v>
          </cell>
        </row>
        <row r="2616">
          <cell r="D2616" t="str">
            <v>PC / Portland cement</v>
          </cell>
          <cell r="F2616">
            <v>3.92</v>
          </cell>
          <cell r="G2616" t="str">
            <v>Kg</v>
          </cell>
          <cell r="H2616">
            <v>850</v>
          </cell>
          <cell r="J2616">
            <v>3332</v>
          </cell>
        </row>
        <row r="2617">
          <cell r="D2617" t="str">
            <v xml:space="preserve">Pasir pasang / beton </v>
          </cell>
          <cell r="F2617">
            <v>5.6000000000000001E-2</v>
          </cell>
          <cell r="G2617" t="str">
            <v>M3</v>
          </cell>
          <cell r="H2617">
            <v>120000</v>
          </cell>
          <cell r="J2617">
            <v>6720</v>
          </cell>
        </row>
        <row r="2618">
          <cell r="D2618" t="str">
            <v>Pasir Urug</v>
          </cell>
          <cell r="F2618">
            <v>2.4E-2</v>
          </cell>
          <cell r="G2618" t="str">
            <v>M3</v>
          </cell>
          <cell r="H2618">
            <v>60000</v>
          </cell>
          <cell r="J2618">
            <v>1440</v>
          </cell>
        </row>
        <row r="2619">
          <cell r="A2619">
            <v>218</v>
          </cell>
          <cell r="I2619">
            <v>6294.75</v>
          </cell>
          <cell r="J2619">
            <v>54282</v>
          </cell>
          <cell r="K2619">
            <v>60577</v>
          </cell>
        </row>
        <row r="2620">
          <cell r="B2620">
            <v>9</v>
          </cell>
          <cell r="D2620" t="str">
            <v xml:space="preserve">1 M! PAS. BUIS BETON  SAL. AIR LIMBAH  DIA  30Cm </v>
          </cell>
        </row>
        <row r="2621">
          <cell r="D2621" t="str">
            <v>TENAGA :</v>
          </cell>
        </row>
        <row r="2622">
          <cell r="D2622" t="str">
            <v>Tukang batu</v>
          </cell>
          <cell r="F2622">
            <v>0.19</v>
          </cell>
          <cell r="G2622" t="str">
            <v>Oh</v>
          </cell>
          <cell r="H2622">
            <v>33000</v>
          </cell>
          <cell r="I2622">
            <v>6270</v>
          </cell>
        </row>
        <row r="2623">
          <cell r="D2623" t="str">
            <v xml:space="preserve">Kepala Tukang </v>
          </cell>
          <cell r="F2623">
            <v>1.9E-2</v>
          </cell>
          <cell r="G2623" t="str">
            <v>Oh</v>
          </cell>
          <cell r="H2623">
            <v>35750</v>
          </cell>
          <cell r="I2623">
            <v>679.25</v>
          </cell>
        </row>
        <row r="2624">
          <cell r="D2624" t="str">
            <v>Pekerja / Buruh tak terlatih</v>
          </cell>
          <cell r="F2624">
            <v>0.38</v>
          </cell>
          <cell r="G2624" t="str">
            <v>Oh</v>
          </cell>
          <cell r="H2624">
            <v>24750</v>
          </cell>
          <cell r="I2624">
            <v>9405</v>
          </cell>
        </row>
        <row r="2625">
          <cell r="D2625" t="str">
            <v>Mandor</v>
          </cell>
          <cell r="F2625">
            <v>1.9E-2</v>
          </cell>
          <cell r="G2625" t="str">
            <v>Oh</v>
          </cell>
          <cell r="H2625">
            <v>38500</v>
          </cell>
          <cell r="I2625">
            <v>731.5</v>
          </cell>
        </row>
        <row r="2626">
          <cell r="D2626" t="str">
            <v>BAHAN :</v>
          </cell>
        </row>
        <row r="2627">
          <cell r="D2627" t="str">
            <v>Buis Beton Dia 30 Cm</v>
          </cell>
          <cell r="F2627">
            <v>1.1000000000000001</v>
          </cell>
          <cell r="G2627" t="str">
            <v>M!</v>
          </cell>
          <cell r="H2627">
            <v>40000</v>
          </cell>
          <cell r="J2627">
            <v>44000</v>
          </cell>
        </row>
        <row r="2628">
          <cell r="D2628" t="str">
            <v>Batu Bata / Merah</v>
          </cell>
          <cell r="F2628">
            <v>13</v>
          </cell>
          <cell r="G2628" t="str">
            <v>Bj</v>
          </cell>
          <cell r="H2628">
            <v>330</v>
          </cell>
          <cell r="J2628">
            <v>4290</v>
          </cell>
        </row>
        <row r="2629">
          <cell r="D2629" t="str">
            <v>PC / Portland cement</v>
          </cell>
          <cell r="F2629">
            <v>10.3</v>
          </cell>
          <cell r="G2629" t="str">
            <v>Kg</v>
          </cell>
          <cell r="H2629">
            <v>850</v>
          </cell>
          <cell r="J2629">
            <v>8755</v>
          </cell>
        </row>
        <row r="2630">
          <cell r="D2630" t="str">
            <v xml:space="preserve">Pasir pasang / beton </v>
          </cell>
          <cell r="F2630">
            <v>6.0999999999999999E-2</v>
          </cell>
          <cell r="G2630" t="str">
            <v>M3</v>
          </cell>
          <cell r="H2630">
            <v>120000</v>
          </cell>
          <cell r="J2630">
            <v>7320</v>
          </cell>
        </row>
        <row r="2631">
          <cell r="D2631" t="str">
            <v>Pasir Urug</v>
          </cell>
          <cell r="F2631">
            <v>6.9000000000000006E-2</v>
          </cell>
          <cell r="G2631" t="str">
            <v>M3</v>
          </cell>
          <cell r="H2631">
            <v>60000</v>
          </cell>
          <cell r="J2631">
            <v>4140</v>
          </cell>
        </row>
        <row r="2632">
          <cell r="A2632">
            <v>219</v>
          </cell>
          <cell r="I2632">
            <v>17085.75</v>
          </cell>
          <cell r="J2632">
            <v>68505</v>
          </cell>
          <cell r="K2632">
            <v>85591</v>
          </cell>
        </row>
        <row r="2633">
          <cell r="B2633">
            <v>10</v>
          </cell>
          <cell r="D2633" t="str">
            <v>1 BUAH PAS. BAK KONTROL BATU BATA  UK 30 x 30 Cm , TINGGI 35 CM</v>
          </cell>
        </row>
        <row r="2634">
          <cell r="D2634" t="str">
            <v>TENAGA :</v>
          </cell>
        </row>
        <row r="2635">
          <cell r="D2635" t="str">
            <v>Tukang batu</v>
          </cell>
          <cell r="F2635">
            <v>1.0149999999999999</v>
          </cell>
          <cell r="G2635" t="str">
            <v>Oh</v>
          </cell>
          <cell r="H2635">
            <v>33000</v>
          </cell>
          <cell r="I2635">
            <v>33495</v>
          </cell>
        </row>
        <row r="2636">
          <cell r="D2636" t="str">
            <v xml:space="preserve">Kepala Tukang </v>
          </cell>
          <cell r="F2636">
            <v>1.5E-3</v>
          </cell>
          <cell r="G2636" t="str">
            <v>Oh</v>
          </cell>
          <cell r="H2636">
            <v>35750</v>
          </cell>
          <cell r="I2636">
            <v>53.625</v>
          </cell>
        </row>
        <row r="2637">
          <cell r="D2637" t="str">
            <v>Pekerja / Buruh tak terlatih</v>
          </cell>
          <cell r="F2637">
            <v>3.2</v>
          </cell>
          <cell r="G2637" t="str">
            <v>Oh</v>
          </cell>
          <cell r="H2637">
            <v>24750</v>
          </cell>
          <cell r="I2637">
            <v>79200</v>
          </cell>
        </row>
        <row r="2638">
          <cell r="D2638" t="str">
            <v>Mandor</v>
          </cell>
          <cell r="F2638">
            <v>1.6E-2</v>
          </cell>
          <cell r="G2638" t="str">
            <v>Oh</v>
          </cell>
          <cell r="H2638">
            <v>38500</v>
          </cell>
          <cell r="I2638">
            <v>616</v>
          </cell>
        </row>
        <row r="2639">
          <cell r="D2639" t="str">
            <v>BAHAN :</v>
          </cell>
        </row>
        <row r="2640">
          <cell r="D2640" t="str">
            <v>Batu Bata / Merah</v>
          </cell>
          <cell r="F2640">
            <v>125</v>
          </cell>
          <cell r="G2640" t="str">
            <v>Bj</v>
          </cell>
          <cell r="H2640">
            <v>330</v>
          </cell>
          <cell r="J2640">
            <v>41250</v>
          </cell>
        </row>
        <row r="2641">
          <cell r="D2641" t="str">
            <v>PC / Portland cement</v>
          </cell>
          <cell r="F2641">
            <v>44</v>
          </cell>
          <cell r="G2641" t="str">
            <v>Kg</v>
          </cell>
          <cell r="H2641">
            <v>850</v>
          </cell>
          <cell r="J2641">
            <v>37400</v>
          </cell>
        </row>
        <row r="2642">
          <cell r="D2642" t="str">
            <v xml:space="preserve">Pasir pasang / beton </v>
          </cell>
          <cell r="F2642">
            <v>0.13</v>
          </cell>
          <cell r="G2642" t="str">
            <v>M3</v>
          </cell>
          <cell r="H2642">
            <v>120000</v>
          </cell>
          <cell r="J2642">
            <v>15600</v>
          </cell>
        </row>
        <row r="2643">
          <cell r="D2643" t="str">
            <v>Besi Beton /  tulangan beton</v>
          </cell>
          <cell r="F2643">
            <v>1.6</v>
          </cell>
          <cell r="G2643" t="str">
            <v>Kg</v>
          </cell>
          <cell r="H2643">
            <v>9508</v>
          </cell>
          <cell r="J2643">
            <v>15212.800000000001</v>
          </cell>
        </row>
        <row r="2644">
          <cell r="D2644" t="str">
            <v>Batu pecah 2-3 cm</v>
          </cell>
          <cell r="F2644">
            <v>7.0000000000000007E-2</v>
          </cell>
          <cell r="G2644" t="str">
            <v>M3</v>
          </cell>
          <cell r="H2644">
            <v>165000</v>
          </cell>
          <cell r="J2644">
            <v>11550.000000000002</v>
          </cell>
        </row>
        <row r="2645">
          <cell r="A2645">
            <v>220</v>
          </cell>
          <cell r="I2645">
            <v>113364.625</v>
          </cell>
          <cell r="J2645">
            <v>121012.8</v>
          </cell>
          <cell r="K2645">
            <v>234377</v>
          </cell>
        </row>
        <row r="2646">
          <cell r="B2646">
            <v>11</v>
          </cell>
          <cell r="D2646" t="str">
            <v>1 BUAH PAS. BAK KONTROL BATU BATA  UK  60 x 60 Cm .TINGGI 65 CM</v>
          </cell>
        </row>
        <row r="2647">
          <cell r="D2647" t="str">
            <v>TENAGA :</v>
          </cell>
        </row>
        <row r="2648">
          <cell r="D2648" t="str">
            <v>Tukang batu</v>
          </cell>
          <cell r="F2648">
            <v>0.72</v>
          </cell>
          <cell r="G2648" t="str">
            <v>Oh</v>
          </cell>
          <cell r="H2648">
            <v>33000</v>
          </cell>
          <cell r="I2648">
            <v>23760</v>
          </cell>
        </row>
        <row r="2649">
          <cell r="D2649" t="str">
            <v xml:space="preserve">Kepala Tukang </v>
          </cell>
          <cell r="F2649">
            <v>7.2000000000000008E-2</v>
          </cell>
          <cell r="G2649" t="str">
            <v>Oh</v>
          </cell>
          <cell r="H2649">
            <v>35750</v>
          </cell>
          <cell r="I2649">
            <v>2574.0000000000005</v>
          </cell>
        </row>
        <row r="2650">
          <cell r="D2650" t="str">
            <v>Pekerja / Buruh tak terlatih</v>
          </cell>
          <cell r="F2650">
            <v>2.2599999999999998</v>
          </cell>
          <cell r="G2650" t="str">
            <v>Oh</v>
          </cell>
          <cell r="H2650">
            <v>24750</v>
          </cell>
          <cell r="I2650">
            <v>55934.999999999993</v>
          </cell>
        </row>
        <row r="2651">
          <cell r="D2651" t="str">
            <v>Mandor</v>
          </cell>
          <cell r="F2651">
            <v>0.108</v>
          </cell>
          <cell r="G2651" t="str">
            <v>Oh</v>
          </cell>
          <cell r="H2651">
            <v>38500</v>
          </cell>
          <cell r="I2651">
            <v>4158</v>
          </cell>
        </row>
        <row r="2652">
          <cell r="D2652" t="str">
            <v>BAHAN :</v>
          </cell>
        </row>
        <row r="2653">
          <cell r="D2653" t="str">
            <v>Batu Bata / Merah</v>
          </cell>
          <cell r="F2653">
            <v>185</v>
          </cell>
          <cell r="G2653" t="str">
            <v>Bj</v>
          </cell>
          <cell r="H2653">
            <v>330</v>
          </cell>
          <cell r="J2653">
            <v>61050</v>
          </cell>
        </row>
        <row r="2654">
          <cell r="D2654" t="str">
            <v>PC / Portland cement</v>
          </cell>
          <cell r="F2654">
            <v>114</v>
          </cell>
          <cell r="G2654" t="str">
            <v>Kg</v>
          </cell>
          <cell r="H2654">
            <v>850</v>
          </cell>
          <cell r="J2654">
            <v>96900</v>
          </cell>
        </row>
        <row r="2655">
          <cell r="D2655" t="str">
            <v xml:space="preserve">Pasir pasang / beton </v>
          </cell>
          <cell r="F2655">
            <v>0.30399999999999999</v>
          </cell>
          <cell r="G2655" t="str">
            <v>M3</v>
          </cell>
          <cell r="H2655">
            <v>120000</v>
          </cell>
          <cell r="J2655">
            <v>36480</v>
          </cell>
        </row>
        <row r="2656">
          <cell r="D2656" t="str">
            <v>Besi Beton /  tulangan beton</v>
          </cell>
          <cell r="F2656">
            <v>4.8499999999999996</v>
          </cell>
          <cell r="G2656" t="str">
            <v>Kg</v>
          </cell>
          <cell r="H2656">
            <v>9508</v>
          </cell>
          <cell r="J2656">
            <v>46113.799999999996</v>
          </cell>
        </row>
        <row r="2657">
          <cell r="D2657" t="str">
            <v>Batu pecah 2-3 cm</v>
          </cell>
          <cell r="F2657">
            <v>3.3000000000000002E-2</v>
          </cell>
          <cell r="G2657" t="str">
            <v>M3</v>
          </cell>
          <cell r="H2657">
            <v>165000</v>
          </cell>
          <cell r="J2657">
            <v>5445</v>
          </cell>
        </row>
        <row r="2658">
          <cell r="A2658">
            <v>221</v>
          </cell>
          <cell r="I2658">
            <v>86427</v>
          </cell>
          <cell r="J2658">
            <v>245988.8</v>
          </cell>
          <cell r="K2658">
            <v>332416</v>
          </cell>
        </row>
        <row r="2659">
          <cell r="B2659">
            <v>12</v>
          </cell>
          <cell r="D2659" t="str">
            <v>1 M! PASANG PIPA GALVANIS  DIA  1/2"  .</v>
          </cell>
        </row>
        <row r="2660">
          <cell r="D2660" t="str">
            <v>TENAGA :</v>
          </cell>
        </row>
        <row r="2661">
          <cell r="D2661" t="str">
            <v>Tukang batu</v>
          </cell>
          <cell r="F2661">
            <v>0.09</v>
          </cell>
          <cell r="G2661" t="str">
            <v>Oh</v>
          </cell>
          <cell r="H2661">
            <v>33000</v>
          </cell>
          <cell r="I2661">
            <v>2970</v>
          </cell>
        </row>
        <row r="2662">
          <cell r="D2662" t="str">
            <v xml:space="preserve">Kepala Tukang </v>
          </cell>
          <cell r="F2662">
            <v>9.0000000000000011E-3</v>
          </cell>
          <cell r="G2662" t="str">
            <v>Oh</v>
          </cell>
          <cell r="H2662">
            <v>35750</v>
          </cell>
          <cell r="I2662">
            <v>321.75000000000006</v>
          </cell>
        </row>
        <row r="2663">
          <cell r="D2663" t="str">
            <v>Pekerja / Buruh tak terlatih</v>
          </cell>
          <cell r="F2663">
            <v>5.3999999999999999E-2</v>
          </cell>
          <cell r="G2663" t="str">
            <v>Oh</v>
          </cell>
          <cell r="H2663">
            <v>24750</v>
          </cell>
          <cell r="I2663">
            <v>1336.5</v>
          </cell>
        </row>
        <row r="2664">
          <cell r="D2664" t="str">
            <v>Mandor</v>
          </cell>
          <cell r="F2664">
            <v>2.7E-2</v>
          </cell>
          <cell r="G2664" t="str">
            <v>Oh</v>
          </cell>
          <cell r="H2664">
            <v>38500</v>
          </cell>
          <cell r="I2664">
            <v>1039.5</v>
          </cell>
        </row>
        <row r="2665">
          <cell r="D2665" t="str">
            <v>BAHAN :</v>
          </cell>
        </row>
        <row r="2666">
          <cell r="D2666" t="str">
            <v>G I P.BSA. B Diameter 1/2 "</v>
          </cell>
          <cell r="F2666">
            <v>1.2</v>
          </cell>
          <cell r="G2666" t="str">
            <v>M!</v>
          </cell>
          <cell r="H2666">
            <v>7700</v>
          </cell>
          <cell r="J2666">
            <v>9240</v>
          </cell>
        </row>
        <row r="2667">
          <cell r="D2667" t="str">
            <v>Perlengkapan 35 % harga Barang</v>
          </cell>
          <cell r="F2667">
            <v>0.35</v>
          </cell>
          <cell r="G2667" t="str">
            <v>%</v>
          </cell>
          <cell r="H2667">
            <v>7700</v>
          </cell>
          <cell r="J2667">
            <v>2695</v>
          </cell>
        </row>
        <row r="2668">
          <cell r="A2668">
            <v>222</v>
          </cell>
          <cell r="I2668">
            <v>5667.75</v>
          </cell>
          <cell r="J2668">
            <v>11935</v>
          </cell>
          <cell r="K2668">
            <v>17603</v>
          </cell>
        </row>
        <row r="2669">
          <cell r="B2669">
            <v>13</v>
          </cell>
          <cell r="D2669" t="str">
            <v>1 M! PASANG PIPA GALVANIS  DIA  3/4"  .</v>
          </cell>
        </row>
        <row r="2670">
          <cell r="D2670" t="str">
            <v>TENAGA :</v>
          </cell>
        </row>
        <row r="2671">
          <cell r="D2671" t="str">
            <v>Tukang batu</v>
          </cell>
          <cell r="F2671">
            <v>0.09</v>
          </cell>
          <cell r="G2671" t="str">
            <v>Oh</v>
          </cell>
          <cell r="H2671">
            <v>33000</v>
          </cell>
          <cell r="I2671">
            <v>2970</v>
          </cell>
        </row>
        <row r="2672">
          <cell r="D2672" t="str">
            <v xml:space="preserve">Kepala Tukang </v>
          </cell>
          <cell r="F2672">
            <v>9.0000000000000011E-3</v>
          </cell>
          <cell r="G2672" t="str">
            <v>Oh</v>
          </cell>
          <cell r="H2672">
            <v>35750</v>
          </cell>
          <cell r="I2672">
            <v>321.75000000000006</v>
          </cell>
        </row>
        <row r="2673">
          <cell r="D2673" t="str">
            <v>Pekerja / Buruh tak terlatih</v>
          </cell>
          <cell r="F2673">
            <v>5.3999999999999999E-2</v>
          </cell>
          <cell r="G2673" t="str">
            <v>Oh</v>
          </cell>
          <cell r="H2673">
            <v>24750</v>
          </cell>
          <cell r="I2673">
            <v>1336.5</v>
          </cell>
        </row>
        <row r="2674">
          <cell r="D2674" t="str">
            <v>Mandor</v>
          </cell>
          <cell r="F2674">
            <v>2.7E-2</v>
          </cell>
          <cell r="G2674" t="str">
            <v>Oh</v>
          </cell>
          <cell r="H2674">
            <v>38500</v>
          </cell>
          <cell r="I2674">
            <v>1039.5</v>
          </cell>
        </row>
        <row r="2675">
          <cell r="D2675" t="str">
            <v>BAHAN :</v>
          </cell>
        </row>
        <row r="2676">
          <cell r="D2676" t="str">
            <v>G I P.BSA. B Diameter 3/4 "</v>
          </cell>
          <cell r="F2676">
            <v>1.2</v>
          </cell>
          <cell r="G2676" t="str">
            <v>M!</v>
          </cell>
          <cell r="H2676">
            <v>9900</v>
          </cell>
          <cell r="J2676">
            <v>11880</v>
          </cell>
        </row>
        <row r="2677">
          <cell r="D2677" t="str">
            <v>Perlengkapan 35 % harga Barang</v>
          </cell>
          <cell r="F2677">
            <v>0.35</v>
          </cell>
          <cell r="G2677" t="str">
            <v>%</v>
          </cell>
          <cell r="H2677">
            <v>9900</v>
          </cell>
          <cell r="J2677">
            <v>3465</v>
          </cell>
        </row>
        <row r="2678">
          <cell r="A2678">
            <v>223</v>
          </cell>
          <cell r="I2678">
            <v>5667.75</v>
          </cell>
          <cell r="J2678">
            <v>15345</v>
          </cell>
          <cell r="K2678">
            <v>21013</v>
          </cell>
        </row>
        <row r="2679">
          <cell r="B2679">
            <v>14</v>
          </cell>
          <cell r="D2679" t="str">
            <v>1 M! PASANG PIPA GALVANIS  DIA  1"  .</v>
          </cell>
        </row>
        <row r="2680">
          <cell r="D2680" t="str">
            <v>TENAGA :</v>
          </cell>
        </row>
        <row r="2681">
          <cell r="D2681" t="str">
            <v>Tukang batu</v>
          </cell>
          <cell r="F2681">
            <v>0.09</v>
          </cell>
          <cell r="G2681" t="str">
            <v>Oh</v>
          </cell>
          <cell r="H2681">
            <v>33000</v>
          </cell>
          <cell r="I2681">
            <v>2970</v>
          </cell>
        </row>
        <row r="2682">
          <cell r="D2682" t="str">
            <v xml:space="preserve">Kepala Tukang </v>
          </cell>
          <cell r="F2682">
            <v>9.0000000000000011E-3</v>
          </cell>
          <cell r="G2682" t="str">
            <v>Oh</v>
          </cell>
          <cell r="H2682">
            <v>35750</v>
          </cell>
          <cell r="I2682">
            <v>321.75000000000006</v>
          </cell>
        </row>
        <row r="2683">
          <cell r="D2683" t="str">
            <v>Pekerja / Buruh tak terlatih</v>
          </cell>
          <cell r="F2683">
            <v>5.3999999999999999E-2</v>
          </cell>
          <cell r="G2683" t="str">
            <v>Oh</v>
          </cell>
          <cell r="H2683">
            <v>24750</v>
          </cell>
          <cell r="I2683">
            <v>1336.5</v>
          </cell>
        </row>
        <row r="2684">
          <cell r="D2684" t="str">
            <v>Mandor</v>
          </cell>
          <cell r="F2684">
            <v>2.7E-2</v>
          </cell>
          <cell r="G2684" t="str">
            <v>Oh</v>
          </cell>
          <cell r="H2684">
            <v>38500</v>
          </cell>
          <cell r="I2684">
            <v>1039.5</v>
          </cell>
        </row>
        <row r="2685">
          <cell r="D2685" t="str">
            <v>BAHAN :</v>
          </cell>
        </row>
        <row r="2686">
          <cell r="D2686" t="str">
            <v>G I P.BSA. B Diameter 1"</v>
          </cell>
          <cell r="F2686">
            <v>1.2</v>
          </cell>
          <cell r="G2686" t="str">
            <v>M!</v>
          </cell>
          <cell r="H2686">
            <v>15525</v>
          </cell>
          <cell r="J2686">
            <v>18630</v>
          </cell>
        </row>
        <row r="2687">
          <cell r="D2687" t="str">
            <v>Perlengkapan 35 % harga Barang</v>
          </cell>
          <cell r="F2687">
            <v>0.35</v>
          </cell>
          <cell r="G2687" t="str">
            <v>%</v>
          </cell>
          <cell r="H2687">
            <v>15525</v>
          </cell>
          <cell r="J2687">
            <v>5433.75</v>
          </cell>
        </row>
        <row r="2688">
          <cell r="A2688">
            <v>224</v>
          </cell>
          <cell r="I2688">
            <v>5667.75</v>
          </cell>
          <cell r="J2688">
            <v>24063.75</v>
          </cell>
          <cell r="K2688">
            <v>29732</v>
          </cell>
        </row>
        <row r="2689">
          <cell r="B2689">
            <v>15</v>
          </cell>
          <cell r="D2689" t="str">
            <v>1 M! PASANG PIPA GALVANIS  DIA  1.1/2"  .</v>
          </cell>
        </row>
        <row r="2690">
          <cell r="D2690" t="str">
            <v>TENAGA :</v>
          </cell>
        </row>
        <row r="2691">
          <cell r="D2691" t="str">
            <v>Tukang batu</v>
          </cell>
          <cell r="F2691">
            <v>0.18</v>
          </cell>
          <cell r="G2691" t="str">
            <v>Oh</v>
          </cell>
          <cell r="H2691">
            <v>33000</v>
          </cell>
          <cell r="I2691">
            <v>5940</v>
          </cell>
        </row>
        <row r="2692">
          <cell r="D2692" t="str">
            <v xml:space="preserve">Kepala Tukang </v>
          </cell>
          <cell r="F2692">
            <v>1.8000000000000002E-2</v>
          </cell>
          <cell r="G2692" t="str">
            <v>Oh</v>
          </cell>
          <cell r="H2692">
            <v>35750</v>
          </cell>
          <cell r="I2692">
            <v>643.50000000000011</v>
          </cell>
        </row>
        <row r="2693">
          <cell r="D2693" t="str">
            <v>Pekerja / Buruh tak terlatih</v>
          </cell>
          <cell r="F2693">
            <v>0.108</v>
          </cell>
          <cell r="G2693" t="str">
            <v>Oh</v>
          </cell>
          <cell r="H2693">
            <v>24750</v>
          </cell>
          <cell r="I2693">
            <v>2673</v>
          </cell>
        </row>
        <row r="2694">
          <cell r="D2694" t="str">
            <v>Mandor</v>
          </cell>
          <cell r="F2694">
            <v>5.4000000000000003E-3</v>
          </cell>
          <cell r="G2694" t="str">
            <v>Oh</v>
          </cell>
          <cell r="H2694">
            <v>38500</v>
          </cell>
          <cell r="I2694">
            <v>207.9</v>
          </cell>
        </row>
        <row r="2695">
          <cell r="D2695" t="str">
            <v>BAHAN :</v>
          </cell>
        </row>
        <row r="2696">
          <cell r="D2696" t="str">
            <v>G I P.BSA. B Diameter 1 1/2"</v>
          </cell>
          <cell r="F2696">
            <v>1.2</v>
          </cell>
          <cell r="G2696" t="str">
            <v>M!</v>
          </cell>
          <cell r="H2696">
            <v>33500</v>
          </cell>
          <cell r="J2696">
            <v>40200</v>
          </cell>
        </row>
        <row r="2697">
          <cell r="D2697" t="str">
            <v>Perlengkapan 35 % harga Barang</v>
          </cell>
          <cell r="F2697">
            <v>0.35</v>
          </cell>
          <cell r="G2697" t="str">
            <v>%</v>
          </cell>
          <cell r="H2697">
            <v>33500</v>
          </cell>
          <cell r="J2697">
            <v>11725</v>
          </cell>
        </row>
        <row r="2698">
          <cell r="A2698">
            <v>225</v>
          </cell>
          <cell r="I2698">
            <v>9464.4</v>
          </cell>
          <cell r="J2698">
            <v>51925</v>
          </cell>
          <cell r="K2698">
            <v>61389</v>
          </cell>
        </row>
        <row r="2699">
          <cell r="B2699">
            <v>16</v>
          </cell>
          <cell r="D2699" t="str">
            <v>1 M! PASANG PIPA GALVANIS  DIA  2"  .</v>
          </cell>
        </row>
        <row r="2700">
          <cell r="D2700" t="str">
            <v>TENAGA :</v>
          </cell>
        </row>
        <row r="2701">
          <cell r="D2701" t="str">
            <v>Tukang batu</v>
          </cell>
          <cell r="F2701">
            <v>0.18</v>
          </cell>
          <cell r="G2701" t="str">
            <v>Oh</v>
          </cell>
          <cell r="H2701">
            <v>33000</v>
          </cell>
          <cell r="I2701">
            <v>5940</v>
          </cell>
        </row>
        <row r="2702">
          <cell r="D2702" t="str">
            <v xml:space="preserve">Kepala Tukang </v>
          </cell>
          <cell r="F2702">
            <v>1.8000000000000002E-2</v>
          </cell>
          <cell r="G2702" t="str">
            <v>Oh</v>
          </cell>
          <cell r="H2702">
            <v>35750</v>
          </cell>
          <cell r="I2702">
            <v>643.50000000000011</v>
          </cell>
        </row>
        <row r="2703">
          <cell r="D2703" t="str">
            <v>Pekerja / Buruh tak terlatih</v>
          </cell>
          <cell r="F2703">
            <v>0.108</v>
          </cell>
          <cell r="G2703" t="str">
            <v>Oh</v>
          </cell>
          <cell r="H2703">
            <v>24750</v>
          </cell>
          <cell r="I2703">
            <v>2673</v>
          </cell>
        </row>
        <row r="2704">
          <cell r="D2704" t="str">
            <v>Mandor</v>
          </cell>
          <cell r="F2704">
            <v>5.4000000000000003E-3</v>
          </cell>
          <cell r="G2704" t="str">
            <v>Oh</v>
          </cell>
          <cell r="H2704">
            <v>38500</v>
          </cell>
          <cell r="I2704">
            <v>207.9</v>
          </cell>
        </row>
        <row r="2705">
          <cell r="D2705" t="str">
            <v>BAHAN :</v>
          </cell>
        </row>
        <row r="2706">
          <cell r="D2706" t="str">
            <v>G I P.BSA. B Diameter 2"</v>
          </cell>
          <cell r="F2706">
            <v>1.2</v>
          </cell>
          <cell r="G2706" t="str">
            <v>M!</v>
          </cell>
          <cell r="H2706">
            <v>40000</v>
          </cell>
          <cell r="J2706">
            <v>48000</v>
          </cell>
        </row>
        <row r="2707">
          <cell r="D2707" t="str">
            <v>Perlengkapan 35 % harga Barang</v>
          </cell>
          <cell r="F2707">
            <v>0.35</v>
          </cell>
          <cell r="G2707" t="str">
            <v>%</v>
          </cell>
          <cell r="H2707">
            <v>40000</v>
          </cell>
          <cell r="J2707">
            <v>14000</v>
          </cell>
        </row>
        <row r="2708">
          <cell r="A2708">
            <v>226</v>
          </cell>
          <cell r="I2708">
            <v>9464.4</v>
          </cell>
          <cell r="J2708">
            <v>62000</v>
          </cell>
          <cell r="K2708">
            <v>71464</v>
          </cell>
        </row>
        <row r="2709">
          <cell r="B2709">
            <v>17</v>
          </cell>
          <cell r="D2709" t="str">
            <v>1 M! PASANG PIPA GALVANIS  DIA  3"  .</v>
          </cell>
        </row>
        <row r="2710">
          <cell r="D2710" t="str">
            <v>TENAGA :</v>
          </cell>
        </row>
        <row r="2711">
          <cell r="D2711" t="str">
            <v>Tukang batu</v>
          </cell>
          <cell r="F2711">
            <v>0.18</v>
          </cell>
          <cell r="G2711" t="str">
            <v>Oh</v>
          </cell>
          <cell r="H2711">
            <v>33000</v>
          </cell>
          <cell r="I2711">
            <v>5940</v>
          </cell>
        </row>
        <row r="2712">
          <cell r="D2712" t="str">
            <v xml:space="preserve">Kepala Tukang </v>
          </cell>
          <cell r="F2712">
            <v>1.8000000000000002E-2</v>
          </cell>
          <cell r="G2712" t="str">
            <v>Oh</v>
          </cell>
          <cell r="H2712">
            <v>35750</v>
          </cell>
          <cell r="I2712">
            <v>643.50000000000011</v>
          </cell>
        </row>
        <row r="2713">
          <cell r="D2713" t="str">
            <v>Pekerja / Buruh tak terlatih</v>
          </cell>
          <cell r="F2713">
            <v>0.108</v>
          </cell>
          <cell r="G2713" t="str">
            <v>Oh</v>
          </cell>
          <cell r="H2713">
            <v>24750</v>
          </cell>
          <cell r="I2713">
            <v>2673</v>
          </cell>
        </row>
        <row r="2714">
          <cell r="D2714" t="str">
            <v>Mandor</v>
          </cell>
          <cell r="F2714">
            <v>5.4000000000000003E-3</v>
          </cell>
          <cell r="G2714" t="str">
            <v>Oh</v>
          </cell>
          <cell r="H2714">
            <v>38500</v>
          </cell>
          <cell r="I2714">
            <v>207.9</v>
          </cell>
        </row>
        <row r="2715">
          <cell r="D2715" t="str">
            <v>BAHAN :</v>
          </cell>
        </row>
        <row r="2716">
          <cell r="D2716" t="str">
            <v>G I P.BSA. B Diameter 3"</v>
          </cell>
          <cell r="F2716">
            <v>1.2</v>
          </cell>
          <cell r="G2716" t="str">
            <v>M!</v>
          </cell>
          <cell r="H2716">
            <v>63250</v>
          </cell>
          <cell r="J2716">
            <v>75900</v>
          </cell>
        </row>
        <row r="2717">
          <cell r="D2717" t="str">
            <v>Perlengkapan 35 % harga Barang</v>
          </cell>
          <cell r="F2717">
            <v>0.35</v>
          </cell>
          <cell r="G2717" t="str">
            <v>%</v>
          </cell>
          <cell r="H2717">
            <v>63250</v>
          </cell>
          <cell r="J2717">
            <v>22137.5</v>
          </cell>
        </row>
        <row r="2718">
          <cell r="A2718">
            <v>227</v>
          </cell>
          <cell r="I2718">
            <v>9464.4</v>
          </cell>
          <cell r="J2718">
            <v>98037.5</v>
          </cell>
          <cell r="K2718">
            <v>107502</v>
          </cell>
        </row>
        <row r="2719">
          <cell r="B2719">
            <v>18</v>
          </cell>
          <cell r="D2719" t="str">
            <v>1 M! PASANG PIPA GALVANIS  DIA  4"  .</v>
          </cell>
        </row>
        <row r="2720">
          <cell r="D2720" t="str">
            <v>TENAGA :</v>
          </cell>
        </row>
        <row r="2721">
          <cell r="D2721" t="str">
            <v>Tukang batu</v>
          </cell>
          <cell r="F2721">
            <v>0.22500000000000001</v>
          </cell>
          <cell r="G2721" t="str">
            <v>Oh</v>
          </cell>
          <cell r="H2721">
            <v>33000</v>
          </cell>
          <cell r="I2721">
            <v>7425</v>
          </cell>
        </row>
        <row r="2722">
          <cell r="D2722" t="str">
            <v xml:space="preserve">Kepala Tukang </v>
          </cell>
          <cell r="F2722">
            <v>2.2499999999999999E-2</v>
          </cell>
          <cell r="G2722" t="str">
            <v>Oh</v>
          </cell>
          <cell r="H2722">
            <v>35750</v>
          </cell>
          <cell r="I2722">
            <v>804.375</v>
          </cell>
        </row>
        <row r="2723">
          <cell r="D2723" t="str">
            <v>Pekerja / Buruh tak terlatih</v>
          </cell>
          <cell r="F2723">
            <v>0.13500000000000001</v>
          </cell>
          <cell r="G2723" t="str">
            <v>Oh</v>
          </cell>
          <cell r="H2723">
            <v>24750</v>
          </cell>
          <cell r="I2723">
            <v>3341.25</v>
          </cell>
        </row>
        <row r="2724">
          <cell r="D2724" t="str">
            <v>Mandor</v>
          </cell>
          <cell r="F2724">
            <v>6.7999999999999996E-3</v>
          </cell>
          <cell r="G2724" t="str">
            <v>Oh</v>
          </cell>
          <cell r="H2724">
            <v>38500</v>
          </cell>
          <cell r="I2724">
            <v>261.8</v>
          </cell>
        </row>
        <row r="2725">
          <cell r="D2725" t="str">
            <v>BAHAN :</v>
          </cell>
        </row>
        <row r="2726">
          <cell r="D2726" t="str">
            <v>G I P.BSA. B Diameter 4"</v>
          </cell>
          <cell r="F2726">
            <v>1.2</v>
          </cell>
          <cell r="G2726" t="str">
            <v>M!</v>
          </cell>
          <cell r="H2726">
            <v>83700</v>
          </cell>
          <cell r="J2726">
            <v>100440</v>
          </cell>
        </row>
        <row r="2727">
          <cell r="D2727" t="str">
            <v>Perlengkapan 35 % harga Barang</v>
          </cell>
          <cell r="F2727">
            <v>0.35</v>
          </cell>
          <cell r="G2727" t="str">
            <v>%</v>
          </cell>
          <cell r="H2727">
            <v>83700</v>
          </cell>
          <cell r="J2727">
            <v>29294.999999999996</v>
          </cell>
        </row>
        <row r="2728">
          <cell r="A2728">
            <v>228</v>
          </cell>
          <cell r="I2728">
            <v>11832.424999999999</v>
          </cell>
          <cell r="J2728">
            <v>129735</v>
          </cell>
          <cell r="K2728">
            <v>141567</v>
          </cell>
        </row>
        <row r="2729">
          <cell r="B2729">
            <v>19</v>
          </cell>
          <cell r="D2729" t="str">
            <v>1 M! PASANG PIPA  PVC TIPE AW  DIA  1/2"  .</v>
          </cell>
        </row>
        <row r="2730">
          <cell r="D2730" t="str">
            <v>TENAGA :</v>
          </cell>
        </row>
        <row r="2731">
          <cell r="D2731" t="str">
            <v>Tukang batu</v>
          </cell>
          <cell r="F2731">
            <v>0.06</v>
          </cell>
          <cell r="G2731" t="str">
            <v>Oh</v>
          </cell>
          <cell r="H2731">
            <v>33000</v>
          </cell>
          <cell r="I2731">
            <v>1980</v>
          </cell>
        </row>
        <row r="2732">
          <cell r="D2732" t="str">
            <v xml:space="preserve">Kepala Tukang </v>
          </cell>
          <cell r="F2732">
            <v>6.0000000000000001E-3</v>
          </cell>
          <cell r="G2732" t="str">
            <v>Oh</v>
          </cell>
          <cell r="H2732">
            <v>35750</v>
          </cell>
          <cell r="I2732">
            <v>214.5</v>
          </cell>
        </row>
        <row r="2733">
          <cell r="D2733" t="str">
            <v>Pekerja / Buruh tak terlatih</v>
          </cell>
          <cell r="F2733">
            <v>3.6000000000000004E-2</v>
          </cell>
          <cell r="G2733" t="str">
            <v>Oh</v>
          </cell>
          <cell r="H2733">
            <v>24750</v>
          </cell>
          <cell r="I2733">
            <v>891.00000000000011</v>
          </cell>
        </row>
        <row r="2734">
          <cell r="D2734" t="str">
            <v>Mandor</v>
          </cell>
          <cell r="F2734">
            <v>1.8000000000000002E-3</v>
          </cell>
          <cell r="G2734" t="str">
            <v>Oh</v>
          </cell>
          <cell r="H2734">
            <v>38500</v>
          </cell>
          <cell r="I2734">
            <v>69.300000000000011</v>
          </cell>
        </row>
        <row r="2735">
          <cell r="D2735" t="str">
            <v>BAHAN :</v>
          </cell>
        </row>
        <row r="2736">
          <cell r="D2736" t="str">
            <v>Pipa PVC  AW Dia 1/2 "</v>
          </cell>
          <cell r="F2736">
            <v>1.2</v>
          </cell>
          <cell r="G2736" t="str">
            <v>M!</v>
          </cell>
          <cell r="H2736">
            <v>4050</v>
          </cell>
          <cell r="J2736">
            <v>4860</v>
          </cell>
        </row>
        <row r="2737">
          <cell r="D2737" t="str">
            <v>Perlengkapan 35 % harga Barang</v>
          </cell>
          <cell r="F2737">
            <v>0.35</v>
          </cell>
          <cell r="G2737" t="str">
            <v>%</v>
          </cell>
          <cell r="H2737">
            <v>4050</v>
          </cell>
          <cell r="J2737">
            <v>1417.5</v>
          </cell>
        </row>
        <row r="2738">
          <cell r="A2738">
            <v>229</v>
          </cell>
          <cell r="I2738">
            <v>3154.8</v>
          </cell>
          <cell r="J2738">
            <v>6277.5</v>
          </cell>
          <cell r="K2738">
            <v>9432</v>
          </cell>
        </row>
        <row r="2740">
          <cell r="B2740">
            <v>20</v>
          </cell>
          <cell r="D2740" t="str">
            <v>1 M! PASANG PIPA  PVC TIPE AW  DIA  3/4"  .</v>
          </cell>
        </row>
        <row r="2741">
          <cell r="D2741" t="str">
            <v>TENAGA :</v>
          </cell>
        </row>
        <row r="2742">
          <cell r="D2742" t="str">
            <v>Tukang batu</v>
          </cell>
          <cell r="F2742">
            <v>0.06</v>
          </cell>
          <cell r="G2742" t="str">
            <v>Oh</v>
          </cell>
          <cell r="H2742">
            <v>33000</v>
          </cell>
          <cell r="I2742">
            <v>1980</v>
          </cell>
        </row>
        <row r="2743">
          <cell r="D2743" t="str">
            <v xml:space="preserve">Kepala Tukang </v>
          </cell>
          <cell r="F2743">
            <v>6.0000000000000001E-3</v>
          </cell>
          <cell r="G2743" t="str">
            <v>Oh</v>
          </cell>
          <cell r="H2743">
            <v>35750</v>
          </cell>
          <cell r="I2743">
            <v>214.5</v>
          </cell>
        </row>
        <row r="2744">
          <cell r="D2744" t="str">
            <v>Pekerja / Buruh tak terlatih</v>
          </cell>
          <cell r="F2744">
            <v>3.6000000000000004E-2</v>
          </cell>
          <cell r="G2744" t="str">
            <v>Oh</v>
          </cell>
          <cell r="H2744">
            <v>24750</v>
          </cell>
          <cell r="I2744">
            <v>891.00000000000011</v>
          </cell>
        </row>
        <row r="2745">
          <cell r="D2745" t="str">
            <v>Mandor</v>
          </cell>
          <cell r="F2745">
            <v>1.8000000000000002E-3</v>
          </cell>
          <cell r="G2745" t="str">
            <v>Oh</v>
          </cell>
          <cell r="H2745">
            <v>38500</v>
          </cell>
          <cell r="I2745">
            <v>69.300000000000011</v>
          </cell>
        </row>
        <row r="2746">
          <cell r="D2746" t="str">
            <v>BAHAN :</v>
          </cell>
        </row>
        <row r="2747">
          <cell r="D2747" t="str">
            <v>Pipa PVC  AW Dia 3/4 "</v>
          </cell>
          <cell r="F2747">
            <v>1.2</v>
          </cell>
          <cell r="G2747" t="str">
            <v>M!</v>
          </cell>
          <cell r="H2747">
            <v>5500</v>
          </cell>
          <cell r="J2747">
            <v>6600</v>
          </cell>
        </row>
        <row r="2748">
          <cell r="D2748" t="str">
            <v>Perlengkapan 35 % harga Barang</v>
          </cell>
          <cell r="F2748">
            <v>0.35</v>
          </cell>
          <cell r="G2748" t="str">
            <v>%</v>
          </cell>
          <cell r="H2748">
            <v>5500</v>
          </cell>
          <cell r="J2748">
            <v>1924.9999999999998</v>
          </cell>
        </row>
        <row r="2749">
          <cell r="A2749">
            <v>230</v>
          </cell>
          <cell r="I2749">
            <v>3154.8</v>
          </cell>
          <cell r="J2749">
            <v>8525</v>
          </cell>
          <cell r="K2749">
            <v>11680</v>
          </cell>
        </row>
        <row r="2750">
          <cell r="B2750">
            <v>21</v>
          </cell>
          <cell r="D2750" t="str">
            <v>1 M! PASANG PIPA  PVC TIPE AW  DIA  1"  .</v>
          </cell>
        </row>
        <row r="2751">
          <cell r="D2751" t="str">
            <v>TENAGA :</v>
          </cell>
        </row>
        <row r="2752">
          <cell r="D2752" t="str">
            <v>Tukang batu</v>
          </cell>
          <cell r="F2752">
            <v>0.06</v>
          </cell>
          <cell r="G2752" t="str">
            <v>Oh</v>
          </cell>
          <cell r="H2752">
            <v>33000</v>
          </cell>
          <cell r="I2752">
            <v>1980</v>
          </cell>
        </row>
        <row r="2753">
          <cell r="D2753" t="str">
            <v xml:space="preserve">Kepala Tukang </v>
          </cell>
          <cell r="F2753">
            <v>6.0000000000000001E-3</v>
          </cell>
          <cell r="G2753" t="str">
            <v>Oh</v>
          </cell>
          <cell r="H2753">
            <v>35750</v>
          </cell>
          <cell r="I2753">
            <v>214.5</v>
          </cell>
        </row>
        <row r="2754">
          <cell r="D2754" t="str">
            <v>Pekerja / Buruh tak terlatih</v>
          </cell>
          <cell r="F2754">
            <v>3.6000000000000004E-2</v>
          </cell>
          <cell r="G2754" t="str">
            <v>Oh</v>
          </cell>
          <cell r="H2754">
            <v>24750</v>
          </cell>
          <cell r="I2754">
            <v>891.00000000000011</v>
          </cell>
        </row>
        <row r="2755">
          <cell r="D2755" t="str">
            <v>Mandor</v>
          </cell>
          <cell r="F2755">
            <v>1.8000000000000002E-3</v>
          </cell>
          <cell r="G2755" t="str">
            <v>Oh</v>
          </cell>
          <cell r="H2755">
            <v>38500</v>
          </cell>
          <cell r="I2755">
            <v>69.300000000000011</v>
          </cell>
        </row>
        <row r="2756">
          <cell r="D2756" t="str">
            <v>BAHAN :</v>
          </cell>
        </row>
        <row r="2757">
          <cell r="D2757" t="str">
            <v>Pipa PVC  AW Dia 1 "</v>
          </cell>
          <cell r="F2757">
            <v>1.2</v>
          </cell>
          <cell r="G2757" t="str">
            <v>M!</v>
          </cell>
          <cell r="H2757">
            <v>5750</v>
          </cell>
          <cell r="J2757">
            <v>6900</v>
          </cell>
        </row>
        <row r="2758">
          <cell r="D2758" t="str">
            <v>Perlengkapan 35 % harga Barang</v>
          </cell>
          <cell r="F2758">
            <v>0.35</v>
          </cell>
          <cell r="G2758" t="str">
            <v>%</v>
          </cell>
          <cell r="H2758">
            <v>5750</v>
          </cell>
          <cell r="J2758">
            <v>2012.4999999999998</v>
          </cell>
        </row>
        <row r="2759">
          <cell r="A2759">
            <v>231</v>
          </cell>
          <cell r="I2759">
            <v>3154.8</v>
          </cell>
          <cell r="J2759">
            <v>8912.5</v>
          </cell>
          <cell r="K2759">
            <v>12067</v>
          </cell>
        </row>
        <row r="2760">
          <cell r="B2760">
            <v>22</v>
          </cell>
          <cell r="D2760" t="str">
            <v>1 M! PASANG PIPA  PVC TIPE AW  DIA  1.1/2"  .</v>
          </cell>
        </row>
        <row r="2761">
          <cell r="D2761" t="str">
            <v>TENAGA :</v>
          </cell>
        </row>
        <row r="2762">
          <cell r="D2762" t="str">
            <v>Tukang batu</v>
          </cell>
          <cell r="F2762">
            <v>0.06</v>
          </cell>
          <cell r="G2762" t="str">
            <v>Oh</v>
          </cell>
          <cell r="H2762">
            <v>33000</v>
          </cell>
          <cell r="I2762">
            <v>1980</v>
          </cell>
        </row>
        <row r="2763">
          <cell r="D2763" t="str">
            <v xml:space="preserve">Kepala Tukang </v>
          </cell>
          <cell r="F2763">
            <v>6.0000000000000001E-3</v>
          </cell>
          <cell r="G2763" t="str">
            <v>Oh</v>
          </cell>
          <cell r="H2763">
            <v>35750</v>
          </cell>
          <cell r="I2763">
            <v>214.5</v>
          </cell>
        </row>
        <row r="2764">
          <cell r="D2764" t="str">
            <v>Pekerja / Buruh tak terlatih</v>
          </cell>
          <cell r="F2764">
            <v>3.6000000000000004E-2</v>
          </cell>
          <cell r="G2764" t="str">
            <v>Oh</v>
          </cell>
          <cell r="H2764">
            <v>24750</v>
          </cell>
          <cell r="I2764">
            <v>891.00000000000011</v>
          </cell>
        </row>
        <row r="2765">
          <cell r="D2765" t="str">
            <v>Mandor</v>
          </cell>
          <cell r="F2765">
            <v>1.8000000000000002E-3</v>
          </cell>
          <cell r="G2765" t="str">
            <v>Oh</v>
          </cell>
          <cell r="H2765">
            <v>38500</v>
          </cell>
          <cell r="I2765">
            <v>69.300000000000011</v>
          </cell>
        </row>
        <row r="2767">
          <cell r="D2767" t="str">
            <v>BAHAN :</v>
          </cell>
        </row>
        <row r="2768">
          <cell r="D2768" t="str">
            <v>Pipa PVC  AW Dia 1,5 "</v>
          </cell>
          <cell r="F2768">
            <v>1.2</v>
          </cell>
          <cell r="G2768" t="str">
            <v>M!</v>
          </cell>
          <cell r="H2768">
            <v>10650</v>
          </cell>
          <cell r="J2768">
            <v>12780</v>
          </cell>
        </row>
        <row r="2769">
          <cell r="D2769" t="str">
            <v>Perlengkapan 35 % harga Barang</v>
          </cell>
          <cell r="F2769">
            <v>0.35</v>
          </cell>
          <cell r="G2769" t="str">
            <v>%</v>
          </cell>
          <cell r="H2769">
            <v>10650</v>
          </cell>
          <cell r="J2769">
            <v>3727.4999999999995</v>
          </cell>
        </row>
        <row r="2770">
          <cell r="A2770">
            <v>232</v>
          </cell>
          <cell r="I2770">
            <v>3154.8</v>
          </cell>
          <cell r="J2770">
            <v>16507.5</v>
          </cell>
          <cell r="K2770">
            <v>19662</v>
          </cell>
        </row>
        <row r="2771">
          <cell r="B2771">
            <v>23</v>
          </cell>
          <cell r="D2771" t="str">
            <v>1 M! PASANG PIPA  PVC TIPE AW  DIA  2"  .</v>
          </cell>
        </row>
        <row r="2772">
          <cell r="D2772" t="str">
            <v>TENAGA :</v>
          </cell>
        </row>
        <row r="2773">
          <cell r="D2773" t="str">
            <v>Tukang batu</v>
          </cell>
          <cell r="F2773">
            <v>0.09</v>
          </cell>
          <cell r="G2773" t="str">
            <v>Oh</v>
          </cell>
          <cell r="H2773">
            <v>33000</v>
          </cell>
          <cell r="I2773">
            <v>2970</v>
          </cell>
        </row>
        <row r="2774">
          <cell r="D2774" t="str">
            <v xml:space="preserve">Kepala Tukang </v>
          </cell>
          <cell r="F2774">
            <v>9.0000000000000011E-3</v>
          </cell>
          <cell r="G2774" t="str">
            <v>Oh</v>
          </cell>
          <cell r="H2774">
            <v>35750</v>
          </cell>
          <cell r="I2774">
            <v>321.75000000000006</v>
          </cell>
        </row>
        <row r="2775">
          <cell r="D2775" t="str">
            <v>Pekerja / Buruh tak terlatih</v>
          </cell>
          <cell r="F2775">
            <v>5.3999999999999999E-2</v>
          </cell>
          <cell r="G2775" t="str">
            <v>Oh</v>
          </cell>
          <cell r="H2775">
            <v>24750</v>
          </cell>
          <cell r="I2775">
            <v>1336.5</v>
          </cell>
        </row>
        <row r="2776">
          <cell r="D2776" t="str">
            <v>Mandor</v>
          </cell>
          <cell r="F2776">
            <v>2.7000000000000001E-3</v>
          </cell>
          <cell r="G2776" t="str">
            <v>Oh</v>
          </cell>
          <cell r="H2776">
            <v>38500</v>
          </cell>
          <cell r="I2776">
            <v>103.95</v>
          </cell>
        </row>
        <row r="2778">
          <cell r="D2778" t="str">
            <v>BAHAN :</v>
          </cell>
        </row>
        <row r="2779">
          <cell r="D2779" t="str">
            <v>Pipa PVC  AW Dia 2 "</v>
          </cell>
          <cell r="F2779">
            <v>1.2</v>
          </cell>
          <cell r="G2779" t="str">
            <v>M!</v>
          </cell>
          <cell r="H2779">
            <v>15500</v>
          </cell>
          <cell r="J2779">
            <v>18600</v>
          </cell>
        </row>
        <row r="2780">
          <cell r="D2780" t="str">
            <v>Perlengkapan 35 % harga Barang</v>
          </cell>
          <cell r="F2780">
            <v>0.35</v>
          </cell>
          <cell r="G2780" t="str">
            <v>%</v>
          </cell>
          <cell r="H2780">
            <v>15500</v>
          </cell>
          <cell r="J2780">
            <v>5425</v>
          </cell>
        </row>
        <row r="2781">
          <cell r="A2781">
            <v>233</v>
          </cell>
          <cell r="I2781">
            <v>4732.2</v>
          </cell>
          <cell r="J2781">
            <v>24025</v>
          </cell>
          <cell r="K2781">
            <v>28757</v>
          </cell>
        </row>
        <row r="2782">
          <cell r="B2782">
            <v>24</v>
          </cell>
          <cell r="D2782" t="str">
            <v>1 M! PASANG PIPA  PVC TIPE AW  DIA  3"  .</v>
          </cell>
        </row>
        <row r="2783">
          <cell r="D2783" t="str">
            <v>TENAGA :</v>
          </cell>
        </row>
        <row r="2784">
          <cell r="D2784" t="str">
            <v>Tukang batu</v>
          </cell>
          <cell r="F2784">
            <v>0.13500000000000001</v>
          </cell>
          <cell r="G2784" t="str">
            <v>Oh</v>
          </cell>
          <cell r="H2784">
            <v>33000</v>
          </cell>
          <cell r="I2784">
            <v>4455</v>
          </cell>
        </row>
        <row r="2785">
          <cell r="D2785" t="str">
            <v xml:space="preserve">Kepala Tukang </v>
          </cell>
          <cell r="F2785">
            <v>1.35E-2</v>
          </cell>
          <cell r="G2785" t="str">
            <v>Oh</v>
          </cell>
          <cell r="H2785">
            <v>35750</v>
          </cell>
          <cell r="I2785">
            <v>482.625</v>
          </cell>
        </row>
        <row r="2786">
          <cell r="D2786" t="str">
            <v>Pekerja / Buruh tak terlatih</v>
          </cell>
          <cell r="F2786">
            <v>8.1000000000000003E-2</v>
          </cell>
          <cell r="G2786" t="str">
            <v>Oh</v>
          </cell>
          <cell r="H2786">
            <v>24750</v>
          </cell>
          <cell r="I2786">
            <v>2004.75</v>
          </cell>
        </row>
        <row r="2787">
          <cell r="D2787" t="str">
            <v>Mandor</v>
          </cell>
          <cell r="F2787">
            <v>4.1000000000000003E-3</v>
          </cell>
          <cell r="G2787" t="str">
            <v>Oh</v>
          </cell>
          <cell r="H2787">
            <v>38500</v>
          </cell>
          <cell r="I2787">
            <v>157.85000000000002</v>
          </cell>
        </row>
        <row r="2788">
          <cell r="D2788" t="str">
            <v>BAHAN :</v>
          </cell>
        </row>
        <row r="2789">
          <cell r="D2789" t="str">
            <v>Pipa PVC  AW Dia 3 "</v>
          </cell>
          <cell r="F2789">
            <v>1.2</v>
          </cell>
          <cell r="G2789" t="str">
            <v>M!</v>
          </cell>
          <cell r="H2789">
            <v>28300</v>
          </cell>
          <cell r="J2789">
            <v>33960</v>
          </cell>
        </row>
        <row r="2790">
          <cell r="D2790" t="str">
            <v>Perlengkapan 35 % harga Barang</v>
          </cell>
          <cell r="F2790">
            <v>0.35</v>
          </cell>
          <cell r="G2790" t="str">
            <v>%</v>
          </cell>
          <cell r="H2790">
            <v>28300</v>
          </cell>
          <cell r="J2790">
            <v>9905</v>
          </cell>
        </row>
        <row r="2791">
          <cell r="A2791">
            <v>234</v>
          </cell>
          <cell r="I2791">
            <v>7100.2250000000004</v>
          </cell>
          <cell r="J2791">
            <v>43865</v>
          </cell>
          <cell r="K2791">
            <v>50965</v>
          </cell>
        </row>
        <row r="2792">
          <cell r="B2792">
            <v>25</v>
          </cell>
          <cell r="D2792" t="str">
            <v>1 M! PASANG PIPA  PVC TIPE AW  DIA  4"  .</v>
          </cell>
        </row>
        <row r="2793">
          <cell r="D2793" t="str">
            <v>TENAGA :</v>
          </cell>
        </row>
        <row r="2794">
          <cell r="D2794" t="str">
            <v>Tukang batu</v>
          </cell>
          <cell r="F2794">
            <v>0.13500000000000001</v>
          </cell>
          <cell r="G2794" t="str">
            <v>Oh</v>
          </cell>
          <cell r="H2794">
            <v>33000</v>
          </cell>
          <cell r="I2794">
            <v>4455</v>
          </cell>
        </row>
        <row r="2795">
          <cell r="D2795" t="str">
            <v xml:space="preserve">Kepala Tukang </v>
          </cell>
          <cell r="F2795">
            <v>1.35E-2</v>
          </cell>
          <cell r="G2795" t="str">
            <v>Oh</v>
          </cell>
          <cell r="H2795">
            <v>35750</v>
          </cell>
          <cell r="I2795">
            <v>482.625</v>
          </cell>
        </row>
        <row r="2796">
          <cell r="D2796" t="str">
            <v>Pekerja / Buruh tak terlatih</v>
          </cell>
          <cell r="F2796">
            <v>8.1000000000000003E-2</v>
          </cell>
          <cell r="G2796" t="str">
            <v>Oh</v>
          </cell>
          <cell r="H2796">
            <v>24750</v>
          </cell>
          <cell r="I2796">
            <v>2004.75</v>
          </cell>
        </row>
        <row r="2797">
          <cell r="D2797" t="str">
            <v>Mandor</v>
          </cell>
          <cell r="F2797">
            <v>4.1000000000000003E-3</v>
          </cell>
          <cell r="G2797" t="str">
            <v>Oh</v>
          </cell>
          <cell r="H2797">
            <v>38500</v>
          </cell>
          <cell r="I2797">
            <v>157.85000000000002</v>
          </cell>
        </row>
        <row r="2799">
          <cell r="D2799" t="str">
            <v>BAHAN :</v>
          </cell>
        </row>
        <row r="2800">
          <cell r="D2800" t="str">
            <v>Pipa PVC  AW Dia 4 "</v>
          </cell>
          <cell r="F2800">
            <v>1.2</v>
          </cell>
          <cell r="G2800" t="str">
            <v>M!</v>
          </cell>
          <cell r="H2800">
            <v>42450</v>
          </cell>
          <cell r="J2800">
            <v>50940</v>
          </cell>
        </row>
        <row r="2801">
          <cell r="D2801" t="str">
            <v>Perlengkapan 35 % harga Barang</v>
          </cell>
          <cell r="F2801">
            <v>0.35</v>
          </cell>
          <cell r="G2801" t="str">
            <v>%</v>
          </cell>
          <cell r="H2801">
            <v>42450</v>
          </cell>
          <cell r="J2801">
            <v>14857.499999999998</v>
          </cell>
        </row>
        <row r="2802">
          <cell r="A2802">
            <v>235</v>
          </cell>
          <cell r="I2802">
            <v>7100.2250000000004</v>
          </cell>
          <cell r="J2802">
            <v>65797.5</v>
          </cell>
          <cell r="K2802">
            <v>72898</v>
          </cell>
        </row>
        <row r="2804">
          <cell r="B2804">
            <v>26</v>
          </cell>
          <cell r="D2804" t="str">
            <v>1 BH PASANG BAK CUCI STAINLES STEEL .</v>
          </cell>
        </row>
        <row r="2805">
          <cell r="D2805" t="str">
            <v>TENAGA :</v>
          </cell>
        </row>
        <row r="2806">
          <cell r="D2806" t="str">
            <v>Tukang batu</v>
          </cell>
          <cell r="F2806">
            <v>0.3</v>
          </cell>
          <cell r="G2806" t="str">
            <v>Oh</v>
          </cell>
          <cell r="H2806">
            <v>33000</v>
          </cell>
          <cell r="I2806">
            <v>9900</v>
          </cell>
        </row>
        <row r="2807">
          <cell r="D2807" t="str">
            <v xml:space="preserve">Kepala Tukang </v>
          </cell>
          <cell r="F2807">
            <v>0.03</v>
          </cell>
          <cell r="G2807" t="str">
            <v>Oh</v>
          </cell>
          <cell r="H2807">
            <v>35750</v>
          </cell>
          <cell r="I2807">
            <v>1072.5</v>
          </cell>
        </row>
        <row r="2808">
          <cell r="D2808" t="str">
            <v>Pekerja / Buruh tak terlatih</v>
          </cell>
          <cell r="F2808">
            <v>0.03</v>
          </cell>
          <cell r="G2808" t="str">
            <v>Oh</v>
          </cell>
          <cell r="H2808">
            <v>24750</v>
          </cell>
          <cell r="I2808">
            <v>742.5</v>
          </cell>
        </row>
        <row r="2809">
          <cell r="D2809" t="str">
            <v>Mandor</v>
          </cell>
          <cell r="F2809">
            <v>1.5E-3</v>
          </cell>
          <cell r="G2809" t="str">
            <v>Oh</v>
          </cell>
          <cell r="H2809">
            <v>38500</v>
          </cell>
          <cell r="I2809">
            <v>57.75</v>
          </cell>
        </row>
        <row r="2811">
          <cell r="D2811" t="str">
            <v>BAHAN :</v>
          </cell>
        </row>
        <row r="2812">
          <cell r="D2812" t="str">
            <v>Bak Cuci Stenlis</v>
          </cell>
          <cell r="F2812">
            <v>1</v>
          </cell>
          <cell r="G2812" t="str">
            <v>Bh</v>
          </cell>
          <cell r="H2812">
            <v>260000</v>
          </cell>
          <cell r="J2812">
            <v>260000</v>
          </cell>
        </row>
        <row r="2813">
          <cell r="D2813" t="str">
            <v>Water drain + Asesoris</v>
          </cell>
          <cell r="F2813">
            <v>0.35</v>
          </cell>
          <cell r="G2813" t="str">
            <v>%</v>
          </cell>
          <cell r="H2813">
            <v>260000</v>
          </cell>
          <cell r="J2813">
            <v>91000</v>
          </cell>
        </row>
        <row r="2814">
          <cell r="A2814">
            <v>236</v>
          </cell>
          <cell r="I2814">
            <v>11772.75</v>
          </cell>
          <cell r="J2814">
            <v>351000</v>
          </cell>
          <cell r="K2814">
            <v>362773</v>
          </cell>
        </row>
        <row r="2815">
          <cell r="B2815">
            <v>27</v>
          </cell>
          <cell r="D2815" t="str">
            <v>1 BH PASANG BAK CUCI  PIRING TRASO.</v>
          </cell>
        </row>
        <row r="2816">
          <cell r="D2816" t="str">
            <v>TENAGA :</v>
          </cell>
        </row>
        <row r="2817">
          <cell r="D2817" t="str">
            <v>Tukang batu</v>
          </cell>
          <cell r="F2817">
            <v>0.5</v>
          </cell>
          <cell r="G2817" t="str">
            <v>Oh</v>
          </cell>
          <cell r="H2817">
            <v>33000</v>
          </cell>
          <cell r="I2817">
            <v>16500</v>
          </cell>
        </row>
        <row r="2818">
          <cell r="D2818" t="str">
            <v xml:space="preserve">Kepala Tukang </v>
          </cell>
          <cell r="F2818">
            <v>0.05</v>
          </cell>
          <cell r="G2818" t="str">
            <v>Oh</v>
          </cell>
          <cell r="H2818">
            <v>35750</v>
          </cell>
          <cell r="I2818">
            <v>1787.5</v>
          </cell>
        </row>
        <row r="2819">
          <cell r="D2819" t="str">
            <v>Pekerja / Buruh tak terlatih</v>
          </cell>
          <cell r="F2819">
            <v>0.05</v>
          </cell>
          <cell r="G2819" t="str">
            <v>Oh</v>
          </cell>
          <cell r="H2819">
            <v>24750</v>
          </cell>
          <cell r="I2819">
            <v>1237.5</v>
          </cell>
        </row>
        <row r="2820">
          <cell r="D2820" t="str">
            <v>Mandor</v>
          </cell>
          <cell r="F2820">
            <v>2.5000000000000001E-3</v>
          </cell>
          <cell r="G2820" t="str">
            <v>Oh</v>
          </cell>
          <cell r="H2820">
            <v>38500</v>
          </cell>
          <cell r="I2820">
            <v>96.25</v>
          </cell>
        </row>
        <row r="2822">
          <cell r="D2822" t="str">
            <v>BAHAN :</v>
          </cell>
        </row>
        <row r="2823">
          <cell r="D2823" t="str">
            <v>Bak  cuci  traso</v>
          </cell>
          <cell r="F2823">
            <v>1</v>
          </cell>
          <cell r="G2823" t="str">
            <v>Bh</v>
          </cell>
          <cell r="H2823">
            <v>150000</v>
          </cell>
          <cell r="J2823">
            <v>150000</v>
          </cell>
        </row>
        <row r="2824">
          <cell r="D2824" t="str">
            <v>Water drain + asesoris</v>
          </cell>
          <cell r="F2824">
            <v>0.35</v>
          </cell>
          <cell r="G2824" t="str">
            <v>%</v>
          </cell>
          <cell r="H2824">
            <v>150000</v>
          </cell>
          <cell r="J2824">
            <v>52500</v>
          </cell>
        </row>
        <row r="2825">
          <cell r="D2825" t="str">
            <v>PC / Portland cement</v>
          </cell>
          <cell r="F2825">
            <v>20</v>
          </cell>
          <cell r="G2825" t="str">
            <v>Kg</v>
          </cell>
          <cell r="H2825">
            <v>850</v>
          </cell>
          <cell r="J2825">
            <v>17000</v>
          </cell>
        </row>
        <row r="2826">
          <cell r="D2826" t="str">
            <v xml:space="preserve">Pasir pasang / beton </v>
          </cell>
          <cell r="F2826">
            <v>0.05</v>
          </cell>
          <cell r="G2826" t="str">
            <v>M3</v>
          </cell>
          <cell r="H2826">
            <v>120000</v>
          </cell>
          <cell r="J2826">
            <v>6000</v>
          </cell>
        </row>
        <row r="2828">
          <cell r="A2828">
            <v>237</v>
          </cell>
          <cell r="I2828">
            <v>19621.25</v>
          </cell>
          <cell r="J2828">
            <v>225500</v>
          </cell>
          <cell r="K2828">
            <v>245121</v>
          </cell>
        </row>
        <row r="2829">
          <cell r="B2829">
            <v>28</v>
          </cell>
          <cell r="D2829" t="str">
            <v>1 BH PASANG  KRAN  DIA 1/2 " - 3/4"</v>
          </cell>
        </row>
        <row r="2830">
          <cell r="D2830" t="str">
            <v>TENAGA</v>
          </cell>
        </row>
        <row r="2831">
          <cell r="D2831" t="str">
            <v>Tukang batu</v>
          </cell>
          <cell r="F2831">
            <v>0.1</v>
          </cell>
          <cell r="G2831" t="str">
            <v>Oh</v>
          </cell>
          <cell r="H2831">
            <v>33000</v>
          </cell>
          <cell r="I2831">
            <v>3300</v>
          </cell>
        </row>
        <row r="2832">
          <cell r="D2832" t="str">
            <v xml:space="preserve">Kepala Tukang </v>
          </cell>
          <cell r="F2832">
            <v>0.01</v>
          </cell>
          <cell r="G2832" t="str">
            <v>Oh</v>
          </cell>
          <cell r="H2832">
            <v>35750</v>
          </cell>
          <cell r="I2832">
            <v>357.5</v>
          </cell>
        </row>
        <row r="2833">
          <cell r="D2833" t="str">
            <v>Pekerja / Buruh tak terlatih</v>
          </cell>
          <cell r="F2833">
            <v>0.01</v>
          </cell>
          <cell r="G2833" t="str">
            <v>Oh</v>
          </cell>
          <cell r="H2833">
            <v>24750</v>
          </cell>
          <cell r="I2833">
            <v>247.5</v>
          </cell>
        </row>
        <row r="2834">
          <cell r="D2834" t="str">
            <v>Mandor</v>
          </cell>
          <cell r="F2834">
            <v>5.0000000000000001E-3</v>
          </cell>
          <cell r="G2834" t="str">
            <v>Oh</v>
          </cell>
          <cell r="H2834">
            <v>38500</v>
          </cell>
          <cell r="I2834">
            <v>192.5</v>
          </cell>
        </row>
        <row r="2836">
          <cell r="D2836" t="str">
            <v>BAHAN :</v>
          </cell>
        </row>
        <row r="2837">
          <cell r="D2837" t="str">
            <v>Kran Dia  1/2 "</v>
          </cell>
          <cell r="F2837">
            <v>1</v>
          </cell>
          <cell r="G2837" t="str">
            <v>Bh</v>
          </cell>
          <cell r="H2837">
            <v>15800</v>
          </cell>
          <cell r="J2837">
            <v>15800</v>
          </cell>
        </row>
        <row r="2838">
          <cell r="D2838" t="str">
            <v>Seal Tape</v>
          </cell>
          <cell r="F2838">
            <v>2.5000000000000001E-2</v>
          </cell>
          <cell r="G2838" t="str">
            <v>Bh</v>
          </cell>
          <cell r="H2838">
            <v>2650</v>
          </cell>
          <cell r="J2838">
            <v>66.25</v>
          </cell>
        </row>
        <row r="2839">
          <cell r="A2839">
            <v>238</v>
          </cell>
          <cell r="I2839">
            <v>4097.5</v>
          </cell>
          <cell r="J2839">
            <v>15866.25</v>
          </cell>
          <cell r="K2839">
            <v>19964</v>
          </cell>
        </row>
        <row r="2840">
          <cell r="B2840">
            <v>29</v>
          </cell>
          <cell r="D2840" t="str">
            <v>1 BH PASANG  FLOOR DRAIN .</v>
          </cell>
        </row>
        <row r="2841">
          <cell r="D2841" t="str">
            <v>TENAGA</v>
          </cell>
        </row>
        <row r="2842">
          <cell r="D2842" t="str">
            <v>Tukang batu</v>
          </cell>
          <cell r="F2842">
            <v>0.1</v>
          </cell>
          <cell r="G2842" t="str">
            <v>Oh</v>
          </cell>
          <cell r="H2842">
            <v>33000</v>
          </cell>
          <cell r="I2842">
            <v>3300</v>
          </cell>
        </row>
        <row r="2843">
          <cell r="D2843" t="str">
            <v xml:space="preserve">Kepala Tukang </v>
          </cell>
          <cell r="F2843">
            <v>0.01</v>
          </cell>
          <cell r="G2843" t="str">
            <v>Oh</v>
          </cell>
          <cell r="H2843">
            <v>35750</v>
          </cell>
          <cell r="I2843">
            <v>357.5</v>
          </cell>
        </row>
        <row r="2844">
          <cell r="D2844" t="str">
            <v>Pekerja / Buruh tak terlatih</v>
          </cell>
          <cell r="F2844">
            <v>0.01</v>
          </cell>
          <cell r="G2844" t="str">
            <v>Oh</v>
          </cell>
          <cell r="H2844">
            <v>24750</v>
          </cell>
          <cell r="I2844">
            <v>247.5</v>
          </cell>
        </row>
        <row r="2845">
          <cell r="D2845" t="str">
            <v>Mandor</v>
          </cell>
          <cell r="F2845">
            <v>5.0000000000000001E-3</v>
          </cell>
          <cell r="G2845" t="str">
            <v>Oh</v>
          </cell>
          <cell r="H2845">
            <v>38500</v>
          </cell>
          <cell r="I2845">
            <v>192.5</v>
          </cell>
        </row>
        <row r="2847">
          <cell r="D2847" t="str">
            <v>BAHAN :</v>
          </cell>
        </row>
        <row r="2848">
          <cell r="D2848" t="str">
            <v>Pipa kurasan plastik</v>
          </cell>
          <cell r="F2848">
            <v>1</v>
          </cell>
          <cell r="G2848" t="str">
            <v>Bh</v>
          </cell>
          <cell r="H2848">
            <v>5000</v>
          </cell>
          <cell r="J2848">
            <v>5000</v>
          </cell>
        </row>
        <row r="2849">
          <cell r="A2849">
            <v>239</v>
          </cell>
          <cell r="I2849">
            <v>4097.5</v>
          </cell>
          <cell r="J2849">
            <v>5000</v>
          </cell>
          <cell r="K2849">
            <v>9098</v>
          </cell>
        </row>
        <row r="2850">
          <cell r="B2850">
            <v>30</v>
          </cell>
          <cell r="D2850" t="str">
            <v>1 BH PASANG  BAK  MANDI  TERASO VOLUME  0.30 M3</v>
          </cell>
        </row>
        <row r="2851">
          <cell r="D2851" t="str">
            <v>TENAGA</v>
          </cell>
        </row>
        <row r="2852">
          <cell r="D2852" t="str">
            <v>Tukang batu</v>
          </cell>
          <cell r="F2852">
            <v>0.75</v>
          </cell>
          <cell r="G2852" t="str">
            <v>Oh</v>
          </cell>
          <cell r="H2852">
            <v>33000</v>
          </cell>
          <cell r="I2852">
            <v>24750</v>
          </cell>
        </row>
        <row r="2853">
          <cell r="D2853" t="str">
            <v xml:space="preserve">Kepala Tukang </v>
          </cell>
          <cell r="F2853">
            <v>7.0000000000000007E-2</v>
          </cell>
          <cell r="G2853" t="str">
            <v>Oh</v>
          </cell>
          <cell r="H2853">
            <v>35750</v>
          </cell>
          <cell r="I2853">
            <v>2502.5000000000005</v>
          </cell>
        </row>
        <row r="2854">
          <cell r="D2854" t="str">
            <v>Pekerja / Buruh tak terlatih</v>
          </cell>
          <cell r="F2854">
            <v>2.1</v>
          </cell>
          <cell r="G2854" t="str">
            <v>Oh</v>
          </cell>
          <cell r="H2854">
            <v>24750</v>
          </cell>
          <cell r="I2854">
            <v>51975</v>
          </cell>
        </row>
        <row r="2855">
          <cell r="D2855" t="str">
            <v>Mandor</v>
          </cell>
          <cell r="F2855">
            <v>0.11</v>
          </cell>
          <cell r="G2855" t="str">
            <v>Oh</v>
          </cell>
          <cell r="H2855">
            <v>38500</v>
          </cell>
          <cell r="I2855">
            <v>4235</v>
          </cell>
        </row>
        <row r="2857">
          <cell r="D2857" t="str">
            <v>BAHAN</v>
          </cell>
        </row>
        <row r="2858">
          <cell r="D2858" t="str">
            <v>Bak Mandi teraso</v>
          </cell>
          <cell r="F2858">
            <v>1</v>
          </cell>
          <cell r="G2858" t="str">
            <v>Bh</v>
          </cell>
          <cell r="H2858">
            <v>90000</v>
          </cell>
          <cell r="J2858">
            <v>90000</v>
          </cell>
        </row>
        <row r="2859">
          <cell r="D2859" t="str">
            <v>PC / Portland cement</v>
          </cell>
          <cell r="F2859">
            <v>6</v>
          </cell>
          <cell r="G2859" t="str">
            <v>Kg</v>
          </cell>
          <cell r="H2859">
            <v>850</v>
          </cell>
          <cell r="J2859">
            <v>5100</v>
          </cell>
        </row>
        <row r="2860">
          <cell r="D2860" t="str">
            <v xml:space="preserve">Pasir pasang / beton </v>
          </cell>
          <cell r="F2860">
            <v>0.01</v>
          </cell>
          <cell r="G2860" t="str">
            <v>M3</v>
          </cell>
          <cell r="H2860">
            <v>120000</v>
          </cell>
          <cell r="J2860">
            <v>1200</v>
          </cell>
        </row>
        <row r="2861">
          <cell r="A2861">
            <v>240</v>
          </cell>
          <cell r="I2861">
            <v>83462.5</v>
          </cell>
          <cell r="J2861">
            <v>96300</v>
          </cell>
          <cell r="K2861">
            <v>179763</v>
          </cell>
        </row>
        <row r="2862">
          <cell r="B2862">
            <v>31</v>
          </cell>
          <cell r="D2862" t="str">
            <v>1 M' PAS. BUIS BETON  SAL. AIR LIMBAH 1/2 LINGKARAN  DIA   20 Cm</v>
          </cell>
        </row>
        <row r="2863">
          <cell r="D2863" t="str">
            <v>TENAGA :</v>
          </cell>
        </row>
        <row r="2864">
          <cell r="D2864" t="str">
            <v>Tukang batu</v>
          </cell>
          <cell r="F2864">
            <v>7.0000000000000007E-2</v>
          </cell>
          <cell r="G2864" t="str">
            <v>Oh</v>
          </cell>
          <cell r="H2864">
            <v>33000</v>
          </cell>
          <cell r="I2864">
            <v>2310</v>
          </cell>
        </row>
        <row r="2865">
          <cell r="D2865" t="str">
            <v xml:space="preserve">Kepala Tukang </v>
          </cell>
          <cell r="F2865">
            <v>7.0000000000000001E-3</v>
          </cell>
          <cell r="G2865" t="str">
            <v>Oh</v>
          </cell>
          <cell r="H2865">
            <v>35750</v>
          </cell>
          <cell r="I2865">
            <v>250.25</v>
          </cell>
        </row>
        <row r="2866">
          <cell r="D2866" t="str">
            <v>Pekerja / Buruh tak terlatih</v>
          </cell>
          <cell r="F2866">
            <v>0.14000000000000001</v>
          </cell>
          <cell r="G2866" t="str">
            <v>Oh</v>
          </cell>
          <cell r="H2866">
            <v>24750</v>
          </cell>
          <cell r="I2866">
            <v>3465.0000000000005</v>
          </cell>
        </row>
        <row r="2867">
          <cell r="D2867" t="str">
            <v>Mandor</v>
          </cell>
          <cell r="F2867">
            <v>7.0000000000000001E-3</v>
          </cell>
          <cell r="G2867" t="str">
            <v>Oh</v>
          </cell>
          <cell r="H2867">
            <v>38500</v>
          </cell>
          <cell r="I2867">
            <v>269.5</v>
          </cell>
        </row>
        <row r="2869">
          <cell r="D2869" t="str">
            <v>BAHAN :</v>
          </cell>
        </row>
        <row r="2870">
          <cell r="D2870" t="str">
            <v>Buis Beton 1/2 Dia  20 Cm</v>
          </cell>
          <cell r="F2870">
            <v>1.1000000000000001</v>
          </cell>
          <cell r="G2870" t="str">
            <v>M!</v>
          </cell>
          <cell r="H2870">
            <v>17000</v>
          </cell>
          <cell r="J2870">
            <v>18700</v>
          </cell>
        </row>
        <row r="2871">
          <cell r="D2871" t="str">
            <v>Batu Bata / Merah</v>
          </cell>
          <cell r="F2871">
            <v>7</v>
          </cell>
          <cell r="G2871" t="str">
            <v>Bj</v>
          </cell>
          <cell r="H2871">
            <v>330</v>
          </cell>
          <cell r="J2871">
            <v>2310</v>
          </cell>
        </row>
        <row r="2872">
          <cell r="D2872" t="str">
            <v>PC / Portland cement</v>
          </cell>
          <cell r="F2872">
            <v>1.96</v>
          </cell>
          <cell r="G2872" t="str">
            <v>Kg</v>
          </cell>
          <cell r="H2872">
            <v>850</v>
          </cell>
          <cell r="J2872">
            <v>1666</v>
          </cell>
        </row>
        <row r="2873">
          <cell r="D2873" t="str">
            <v xml:space="preserve">Pasir pasang / beton </v>
          </cell>
          <cell r="F2873">
            <v>2.8000000000000001E-2</v>
          </cell>
          <cell r="G2873" t="str">
            <v>M3</v>
          </cell>
          <cell r="H2873">
            <v>120000</v>
          </cell>
          <cell r="J2873">
            <v>3360</v>
          </cell>
        </row>
        <row r="2874">
          <cell r="D2874" t="str">
            <v>Pasir Urug</v>
          </cell>
          <cell r="F2874">
            <v>1.2E-2</v>
          </cell>
          <cell r="G2874" t="str">
            <v>M3</v>
          </cell>
          <cell r="H2874">
            <v>60000</v>
          </cell>
          <cell r="J2874">
            <v>720</v>
          </cell>
        </row>
        <row r="2875">
          <cell r="A2875">
            <v>241</v>
          </cell>
          <cell r="E2875" t="str">
            <v>Upah  diambil  50 %</v>
          </cell>
          <cell r="I2875">
            <v>3147.375</v>
          </cell>
          <cell r="J2875">
            <v>26756</v>
          </cell>
          <cell r="K2875">
            <v>29903</v>
          </cell>
        </row>
        <row r="2877">
          <cell r="B2877" t="str">
            <v>XVI.</v>
          </cell>
          <cell r="D2877" t="str">
            <v>PEKERJAAN  BESI DAN ALUMINIUM :</v>
          </cell>
        </row>
        <row r="2879">
          <cell r="B2879">
            <v>1</v>
          </cell>
          <cell r="D2879" t="str">
            <v xml:space="preserve">1 KG  PEBRIKASI DAN PASANG RANGKA ATAP BAJA  </v>
          </cell>
        </row>
        <row r="2880">
          <cell r="D2880" t="str">
            <v>TENAGA</v>
          </cell>
        </row>
        <row r="2881">
          <cell r="D2881" t="str">
            <v>Tukang besi</v>
          </cell>
          <cell r="F2881">
            <v>6.0000000000000001E-3</v>
          </cell>
          <cell r="G2881" t="str">
            <v>Oh</v>
          </cell>
          <cell r="H2881">
            <v>33000</v>
          </cell>
          <cell r="I2881">
            <v>198</v>
          </cell>
        </row>
        <row r="2882">
          <cell r="D2882" t="str">
            <v xml:space="preserve">Kepala Tukang </v>
          </cell>
          <cell r="F2882">
            <v>6.0000000000000001E-3</v>
          </cell>
          <cell r="G2882" t="str">
            <v>Oh</v>
          </cell>
          <cell r="H2882">
            <v>35750</v>
          </cell>
          <cell r="I2882">
            <v>214.5</v>
          </cell>
        </row>
        <row r="2883">
          <cell r="D2883" t="str">
            <v>Pekerja / Buruh tak terlatih</v>
          </cell>
          <cell r="F2883">
            <v>0.06</v>
          </cell>
          <cell r="G2883" t="str">
            <v>Oh</v>
          </cell>
          <cell r="H2883">
            <v>24750</v>
          </cell>
          <cell r="I2883">
            <v>1485</v>
          </cell>
        </row>
        <row r="2884">
          <cell r="D2884" t="str">
            <v>Mandor</v>
          </cell>
          <cell r="F2884">
            <v>2.9999999999999997E-4</v>
          </cell>
          <cell r="G2884" t="str">
            <v>Oh</v>
          </cell>
          <cell r="H2884">
            <v>38500</v>
          </cell>
          <cell r="I2884">
            <v>11.549999999999999</v>
          </cell>
        </row>
        <row r="2886">
          <cell r="D2886" t="str">
            <v>BAHAN :</v>
          </cell>
        </row>
        <row r="2887">
          <cell r="D2887" t="str">
            <v>Baja Profil</v>
          </cell>
          <cell r="F2887">
            <v>1.1000000000000001</v>
          </cell>
          <cell r="G2887" t="str">
            <v>Kg</v>
          </cell>
          <cell r="H2887">
            <v>10500</v>
          </cell>
          <cell r="J2887">
            <v>11550.000000000002</v>
          </cell>
        </row>
        <row r="2888">
          <cell r="D2888" t="str">
            <v>Elektroda  20% x harga bahan</v>
          </cell>
          <cell r="F2888">
            <v>0.2</v>
          </cell>
          <cell r="G2888" t="str">
            <v>%</v>
          </cell>
          <cell r="H2888">
            <v>10500</v>
          </cell>
          <cell r="J2888">
            <v>2100</v>
          </cell>
        </row>
        <row r="2889">
          <cell r="A2889">
            <v>242</v>
          </cell>
          <cell r="I2889">
            <v>1909.05</v>
          </cell>
          <cell r="J2889">
            <v>13650.000000000002</v>
          </cell>
          <cell r="K2889">
            <v>15559</v>
          </cell>
        </row>
        <row r="2890">
          <cell r="B2890">
            <v>2</v>
          </cell>
          <cell r="D2890" t="str">
            <v xml:space="preserve">1 M2  PASANG  PINTU  BESI  BAJA  </v>
          </cell>
        </row>
        <row r="2891">
          <cell r="D2891" t="str">
            <v>TENAGA</v>
          </cell>
        </row>
        <row r="2892">
          <cell r="D2892" t="str">
            <v>Tukang besi</v>
          </cell>
          <cell r="F2892">
            <v>0.65</v>
          </cell>
          <cell r="G2892" t="str">
            <v>Oh</v>
          </cell>
          <cell r="H2892">
            <v>33000</v>
          </cell>
          <cell r="I2892">
            <v>21450</v>
          </cell>
        </row>
        <row r="2893">
          <cell r="D2893" t="str">
            <v xml:space="preserve">Kepala Tukang </v>
          </cell>
          <cell r="F2893">
            <v>6.5000000000000002E-2</v>
          </cell>
          <cell r="G2893" t="str">
            <v>Oh</v>
          </cell>
          <cell r="H2893">
            <v>35750</v>
          </cell>
          <cell r="I2893">
            <v>2323.75</v>
          </cell>
        </row>
        <row r="2894">
          <cell r="D2894" t="str">
            <v>Pekerja / Buruh tak terlatih</v>
          </cell>
          <cell r="F2894">
            <v>0.65</v>
          </cell>
          <cell r="G2894" t="str">
            <v>Oh</v>
          </cell>
          <cell r="H2894">
            <v>24750</v>
          </cell>
          <cell r="I2894">
            <v>16087.5</v>
          </cell>
        </row>
        <row r="2895">
          <cell r="D2895" t="str">
            <v>Mandor</v>
          </cell>
          <cell r="F2895">
            <v>3.2000000000000001E-2</v>
          </cell>
          <cell r="G2895" t="str">
            <v>Oh</v>
          </cell>
          <cell r="H2895">
            <v>38500</v>
          </cell>
          <cell r="I2895">
            <v>1232</v>
          </cell>
        </row>
        <row r="2897">
          <cell r="D2897" t="str">
            <v>BAHAN :</v>
          </cell>
        </row>
        <row r="2898">
          <cell r="D2898" t="str">
            <v>Pintu besi baja</v>
          </cell>
          <cell r="F2898">
            <v>1</v>
          </cell>
          <cell r="G2898" t="str">
            <v>M2</v>
          </cell>
          <cell r="H2898">
            <v>462000</v>
          </cell>
          <cell r="J2898">
            <v>462000</v>
          </cell>
        </row>
        <row r="2899">
          <cell r="A2899">
            <v>243</v>
          </cell>
          <cell r="I2899">
            <v>41093.25</v>
          </cell>
          <cell r="J2899">
            <v>462000</v>
          </cell>
          <cell r="K2899">
            <v>503093</v>
          </cell>
        </row>
        <row r="2900">
          <cell r="B2900">
            <v>3</v>
          </cell>
          <cell r="D2900" t="str">
            <v xml:space="preserve">1 M2  PASANG  PINTU  BESI LIPAT    </v>
          </cell>
        </row>
        <row r="2901">
          <cell r="D2901" t="str">
            <v>TENAGA</v>
          </cell>
        </row>
        <row r="2902">
          <cell r="D2902" t="str">
            <v>Tukang besi</v>
          </cell>
          <cell r="F2902">
            <v>1.05</v>
          </cell>
          <cell r="G2902" t="str">
            <v>Oh</v>
          </cell>
          <cell r="H2902">
            <v>33000</v>
          </cell>
          <cell r="I2902">
            <v>34650</v>
          </cell>
        </row>
        <row r="2903">
          <cell r="D2903" t="str">
            <v xml:space="preserve">Kepala Tukang </v>
          </cell>
          <cell r="F2903">
            <v>0.105</v>
          </cell>
          <cell r="G2903" t="str">
            <v>Oh</v>
          </cell>
          <cell r="H2903">
            <v>35750</v>
          </cell>
          <cell r="I2903">
            <v>3753.75</v>
          </cell>
        </row>
        <row r="2904">
          <cell r="D2904" t="str">
            <v>Pekerja / Buruh tak terlatih</v>
          </cell>
          <cell r="F2904">
            <v>1.05</v>
          </cell>
          <cell r="G2904" t="str">
            <v>Oh</v>
          </cell>
          <cell r="H2904">
            <v>24750</v>
          </cell>
          <cell r="I2904">
            <v>25987.5</v>
          </cell>
        </row>
        <row r="2905">
          <cell r="D2905" t="str">
            <v>Mandor</v>
          </cell>
          <cell r="F2905">
            <v>5.2000000000000006E-3</v>
          </cell>
          <cell r="G2905" t="str">
            <v>Oh</v>
          </cell>
          <cell r="H2905">
            <v>38500</v>
          </cell>
          <cell r="I2905">
            <v>200.20000000000002</v>
          </cell>
        </row>
        <row r="2906">
          <cell r="D2906" t="str">
            <v>BAHAN :</v>
          </cell>
        </row>
        <row r="2907">
          <cell r="D2907" t="str">
            <v>Pintu besi lipat</v>
          </cell>
          <cell r="F2907">
            <v>1</v>
          </cell>
          <cell r="G2907" t="str">
            <v>M2</v>
          </cell>
          <cell r="H2907">
            <v>396000</v>
          </cell>
          <cell r="J2907">
            <v>396000</v>
          </cell>
        </row>
        <row r="2908">
          <cell r="A2908">
            <v>244</v>
          </cell>
          <cell r="I2908">
            <v>64591.45</v>
          </cell>
          <cell r="J2908">
            <v>396000</v>
          </cell>
          <cell r="K2908">
            <v>460591</v>
          </cell>
        </row>
        <row r="2909">
          <cell r="B2909">
            <v>4</v>
          </cell>
          <cell r="D2909" t="str">
            <v xml:space="preserve">1 M2  PASANG  ROLING DOOR    </v>
          </cell>
        </row>
        <row r="2910">
          <cell r="D2910" t="str">
            <v>TENAGA</v>
          </cell>
        </row>
        <row r="2911">
          <cell r="D2911" t="str">
            <v>Tukang besi</v>
          </cell>
          <cell r="F2911">
            <v>1.5</v>
          </cell>
          <cell r="G2911" t="str">
            <v>Oh</v>
          </cell>
          <cell r="H2911">
            <v>33000</v>
          </cell>
          <cell r="I2911">
            <v>49500</v>
          </cell>
        </row>
        <row r="2912">
          <cell r="D2912" t="str">
            <v xml:space="preserve">Kepala Tukang </v>
          </cell>
          <cell r="F2912">
            <v>0.105</v>
          </cell>
          <cell r="G2912" t="str">
            <v>Oh</v>
          </cell>
          <cell r="H2912">
            <v>35750</v>
          </cell>
          <cell r="I2912">
            <v>3753.75</v>
          </cell>
        </row>
        <row r="2913">
          <cell r="D2913" t="str">
            <v>Pekerja / Buruh tak terlatih</v>
          </cell>
          <cell r="F2913">
            <v>1.05</v>
          </cell>
          <cell r="G2913" t="str">
            <v>Oh</v>
          </cell>
          <cell r="H2913">
            <v>24750</v>
          </cell>
          <cell r="I2913">
            <v>25987.5</v>
          </cell>
        </row>
        <row r="2914">
          <cell r="D2914" t="str">
            <v>Mandor</v>
          </cell>
          <cell r="F2914">
            <v>5.2000000000000006E-3</v>
          </cell>
          <cell r="G2914" t="str">
            <v>Oh</v>
          </cell>
          <cell r="H2914">
            <v>38500</v>
          </cell>
          <cell r="I2914">
            <v>200.20000000000002</v>
          </cell>
        </row>
        <row r="2915">
          <cell r="D2915" t="str">
            <v>BAHAN :</v>
          </cell>
        </row>
        <row r="2916">
          <cell r="D2916" t="str">
            <v>Roling Door  aluminium</v>
          </cell>
          <cell r="F2916">
            <v>1</v>
          </cell>
          <cell r="G2916" t="str">
            <v>M2</v>
          </cell>
          <cell r="H2916">
            <v>330000</v>
          </cell>
          <cell r="J2916">
            <v>330000</v>
          </cell>
        </row>
        <row r="2917">
          <cell r="A2917">
            <v>245</v>
          </cell>
          <cell r="I2917">
            <v>79441.45</v>
          </cell>
          <cell r="J2917">
            <v>330000</v>
          </cell>
          <cell r="K2917">
            <v>409441</v>
          </cell>
        </row>
        <row r="2918">
          <cell r="B2918">
            <v>5</v>
          </cell>
          <cell r="D2918" t="str">
            <v xml:space="preserve">1 M2  PASANG  PINTU  ALUMINIUM   </v>
          </cell>
        </row>
        <row r="2919">
          <cell r="D2919" t="str">
            <v>TENAGA</v>
          </cell>
        </row>
        <row r="2920">
          <cell r="D2920" t="str">
            <v>Tukang besi</v>
          </cell>
          <cell r="F2920">
            <v>1.05</v>
          </cell>
          <cell r="G2920" t="str">
            <v>Oh</v>
          </cell>
          <cell r="H2920">
            <v>33000</v>
          </cell>
          <cell r="I2920">
            <v>34650</v>
          </cell>
        </row>
        <row r="2921">
          <cell r="D2921" t="str">
            <v xml:space="preserve">Kepala Tukang </v>
          </cell>
          <cell r="F2921">
            <v>0.105</v>
          </cell>
          <cell r="G2921" t="str">
            <v>Oh</v>
          </cell>
          <cell r="H2921">
            <v>35750</v>
          </cell>
          <cell r="I2921">
            <v>3753.75</v>
          </cell>
        </row>
        <row r="2922">
          <cell r="D2922" t="str">
            <v>Pekerja / Buruh tak terlatih</v>
          </cell>
          <cell r="F2922">
            <v>1.05</v>
          </cell>
          <cell r="G2922" t="str">
            <v>Oh</v>
          </cell>
          <cell r="H2922">
            <v>24750</v>
          </cell>
          <cell r="I2922">
            <v>25987.5</v>
          </cell>
        </row>
        <row r="2923">
          <cell r="D2923" t="str">
            <v>Mandor</v>
          </cell>
          <cell r="F2923">
            <v>5.2000000000000006E-3</v>
          </cell>
          <cell r="G2923" t="str">
            <v>Oh</v>
          </cell>
          <cell r="H2923">
            <v>38500</v>
          </cell>
          <cell r="I2923">
            <v>200.20000000000002</v>
          </cell>
        </row>
        <row r="2925">
          <cell r="D2925" t="str">
            <v>BAHAN :</v>
          </cell>
        </row>
        <row r="2926">
          <cell r="D2926" t="str">
            <v>Pintu aluminium</v>
          </cell>
          <cell r="F2926">
            <v>1</v>
          </cell>
          <cell r="G2926" t="str">
            <v>M2</v>
          </cell>
          <cell r="H2926">
            <v>396000</v>
          </cell>
          <cell r="J2926">
            <v>396000</v>
          </cell>
        </row>
        <row r="2927">
          <cell r="A2927">
            <v>246</v>
          </cell>
          <cell r="I2927">
            <v>64591.45</v>
          </cell>
          <cell r="J2927">
            <v>396000</v>
          </cell>
          <cell r="K2927">
            <v>460591</v>
          </cell>
        </row>
        <row r="2928">
          <cell r="B2928">
            <v>6</v>
          </cell>
          <cell r="D2928" t="str">
            <v xml:space="preserve">1 M2  PASANG  TERALI BESI    </v>
          </cell>
        </row>
        <row r="2929">
          <cell r="D2929" t="str">
            <v>TENAGA</v>
          </cell>
        </row>
        <row r="2930">
          <cell r="D2930" t="str">
            <v>Tukang besi</v>
          </cell>
          <cell r="F2930">
            <v>1.2</v>
          </cell>
          <cell r="G2930" t="str">
            <v>Oh</v>
          </cell>
          <cell r="H2930">
            <v>33000</v>
          </cell>
          <cell r="I2930">
            <v>39600</v>
          </cell>
        </row>
        <row r="2931">
          <cell r="D2931" t="str">
            <v xml:space="preserve">Kepala Tukang </v>
          </cell>
          <cell r="F2931">
            <v>1.2E-2</v>
          </cell>
          <cell r="G2931" t="str">
            <v>Oh</v>
          </cell>
          <cell r="H2931">
            <v>35750</v>
          </cell>
          <cell r="I2931">
            <v>429</v>
          </cell>
        </row>
        <row r="2932">
          <cell r="D2932" t="str">
            <v>Pekerja / Buruh tak terlatih</v>
          </cell>
          <cell r="F2932">
            <v>1.2</v>
          </cell>
          <cell r="G2932" t="str">
            <v>Oh</v>
          </cell>
          <cell r="H2932">
            <v>24750</v>
          </cell>
          <cell r="I2932">
            <v>29700</v>
          </cell>
        </row>
        <row r="2933">
          <cell r="D2933" t="str">
            <v>Mandor</v>
          </cell>
          <cell r="F2933">
            <v>6.0000000000000006E-4</v>
          </cell>
          <cell r="G2933" t="str">
            <v>Oh</v>
          </cell>
          <cell r="H2933">
            <v>38500</v>
          </cell>
          <cell r="I2933">
            <v>23.1</v>
          </cell>
        </row>
        <row r="2935">
          <cell r="D2935" t="str">
            <v>BAHAN :</v>
          </cell>
        </row>
        <row r="2936">
          <cell r="D2936" t="str">
            <v xml:space="preserve">Teralis Besi </v>
          </cell>
          <cell r="F2936">
            <v>1.1000000000000001</v>
          </cell>
          <cell r="G2936" t="str">
            <v>M2</v>
          </cell>
          <cell r="H2936">
            <v>225000</v>
          </cell>
          <cell r="J2936">
            <v>247500.00000000003</v>
          </cell>
        </row>
        <row r="2937">
          <cell r="A2937">
            <v>247</v>
          </cell>
          <cell r="I2937">
            <v>69752.100000000006</v>
          </cell>
          <cell r="J2937">
            <v>247500.00000000003</v>
          </cell>
          <cell r="K2937">
            <v>317252</v>
          </cell>
        </row>
        <row r="2938">
          <cell r="B2938">
            <v>7</v>
          </cell>
          <cell r="D2938" t="str">
            <v xml:space="preserve">1 M2  PASANG  KAWAT HAMONEKA    </v>
          </cell>
        </row>
        <row r="2939">
          <cell r="D2939" t="str">
            <v>TENAGA</v>
          </cell>
        </row>
        <row r="2940">
          <cell r="D2940" t="str">
            <v>Tukang besi</v>
          </cell>
          <cell r="F2940">
            <v>0.1</v>
          </cell>
          <cell r="G2940" t="str">
            <v>Oh</v>
          </cell>
          <cell r="H2940">
            <v>33000</v>
          </cell>
          <cell r="I2940">
            <v>3300</v>
          </cell>
        </row>
        <row r="2941">
          <cell r="D2941" t="str">
            <v xml:space="preserve">Kepala Tukang </v>
          </cell>
          <cell r="F2941">
            <v>0.01</v>
          </cell>
          <cell r="G2941" t="str">
            <v>Oh</v>
          </cell>
          <cell r="H2941">
            <v>35750</v>
          </cell>
          <cell r="I2941">
            <v>357.5</v>
          </cell>
        </row>
        <row r="2942">
          <cell r="D2942" t="str">
            <v>Pekerja / Buruh tak terlatih</v>
          </cell>
          <cell r="F2942">
            <v>0.1</v>
          </cell>
          <cell r="G2942" t="str">
            <v>Oh</v>
          </cell>
          <cell r="H2942">
            <v>24750</v>
          </cell>
          <cell r="I2942">
            <v>2475</v>
          </cell>
        </row>
        <row r="2943">
          <cell r="D2943" t="str">
            <v>Mandor</v>
          </cell>
          <cell r="F2943">
            <v>5.0000000000000001E-4</v>
          </cell>
          <cell r="G2943" t="str">
            <v>Oh</v>
          </cell>
          <cell r="H2943">
            <v>38500</v>
          </cell>
          <cell r="I2943">
            <v>19.25</v>
          </cell>
        </row>
        <row r="2945">
          <cell r="D2945" t="str">
            <v>BAHAN :</v>
          </cell>
        </row>
        <row r="2946">
          <cell r="D2946" t="str">
            <v>Kawat Harmonika</v>
          </cell>
          <cell r="F2946">
            <v>1.1000000000000001</v>
          </cell>
          <cell r="G2946" t="str">
            <v>M2</v>
          </cell>
          <cell r="H2946">
            <v>25000</v>
          </cell>
          <cell r="J2946">
            <v>27500.000000000004</v>
          </cell>
        </row>
        <row r="2947">
          <cell r="D2947" t="str">
            <v>Paku  biasa</v>
          </cell>
          <cell r="F2947">
            <v>0.02</v>
          </cell>
          <cell r="G2947" t="str">
            <v>Kg</v>
          </cell>
          <cell r="H2947">
            <v>12000</v>
          </cell>
          <cell r="J2947">
            <v>240</v>
          </cell>
        </row>
        <row r="2948">
          <cell r="D2948" t="str">
            <v>Kayu Kamper papan</v>
          </cell>
          <cell r="F2948">
            <v>1.8000000000000002E-3</v>
          </cell>
          <cell r="G2948" t="str">
            <v>M3</v>
          </cell>
          <cell r="H2948">
            <v>10800000</v>
          </cell>
          <cell r="J2948">
            <v>19440</v>
          </cell>
        </row>
        <row r="2949">
          <cell r="A2949">
            <v>248</v>
          </cell>
          <cell r="I2949">
            <v>6151.75</v>
          </cell>
          <cell r="J2949">
            <v>47180</v>
          </cell>
          <cell r="K2949">
            <v>53332</v>
          </cell>
        </row>
        <row r="2950">
          <cell r="B2950">
            <v>8</v>
          </cell>
          <cell r="D2950" t="str">
            <v xml:space="preserve">1 M2  PASANG  JENDELA NAKO </v>
          </cell>
        </row>
        <row r="2951">
          <cell r="D2951" t="str">
            <v>TENAGA</v>
          </cell>
        </row>
        <row r="2952">
          <cell r="D2952" t="str">
            <v>Tukang besi</v>
          </cell>
          <cell r="F2952">
            <v>0.2</v>
          </cell>
          <cell r="G2952" t="str">
            <v>Oh</v>
          </cell>
          <cell r="H2952">
            <v>33000</v>
          </cell>
          <cell r="I2952">
            <v>6600</v>
          </cell>
        </row>
        <row r="2953">
          <cell r="D2953" t="str">
            <v xml:space="preserve">Kepala Tukang </v>
          </cell>
          <cell r="F2953">
            <v>0.02</v>
          </cell>
          <cell r="G2953" t="str">
            <v>Oh</v>
          </cell>
          <cell r="H2953">
            <v>35750</v>
          </cell>
          <cell r="I2953">
            <v>715</v>
          </cell>
        </row>
        <row r="2954">
          <cell r="D2954" t="str">
            <v>Pekerja / Buruh tak terlatih</v>
          </cell>
          <cell r="F2954">
            <v>0.2</v>
          </cell>
          <cell r="G2954" t="str">
            <v>Oh</v>
          </cell>
          <cell r="H2954">
            <v>24750</v>
          </cell>
          <cell r="I2954">
            <v>4950</v>
          </cell>
        </row>
        <row r="2955">
          <cell r="D2955" t="str">
            <v>Mandor</v>
          </cell>
          <cell r="F2955">
            <v>1E-3</v>
          </cell>
          <cell r="G2955" t="str">
            <v>Oh</v>
          </cell>
          <cell r="H2955">
            <v>38500</v>
          </cell>
          <cell r="I2955">
            <v>38.5</v>
          </cell>
        </row>
        <row r="2957">
          <cell r="D2957" t="str">
            <v>BAHAN :</v>
          </cell>
        </row>
        <row r="2958">
          <cell r="D2958" t="str">
            <v>Naco (Kerangka dan Daun )</v>
          </cell>
          <cell r="F2958">
            <v>1.1000000000000001</v>
          </cell>
          <cell r="G2958" t="str">
            <v>M2</v>
          </cell>
          <cell r="H2958">
            <v>231000</v>
          </cell>
          <cell r="J2958">
            <v>254100.00000000003</v>
          </cell>
        </row>
        <row r="2959">
          <cell r="D2959" t="str">
            <v>Paku  biasa</v>
          </cell>
          <cell r="F2959">
            <v>0.02</v>
          </cell>
          <cell r="G2959" t="str">
            <v>Kg</v>
          </cell>
          <cell r="H2959">
            <v>12000</v>
          </cell>
          <cell r="J2959">
            <v>240</v>
          </cell>
        </row>
        <row r="2960">
          <cell r="A2960">
            <v>249</v>
          </cell>
          <cell r="I2960">
            <v>12303.5</v>
          </cell>
          <cell r="J2960">
            <v>254340.00000000003</v>
          </cell>
          <cell r="K2960">
            <v>266644</v>
          </cell>
        </row>
        <row r="2961">
          <cell r="B2961">
            <v>9</v>
          </cell>
          <cell r="D2961" t="str">
            <v>1 M'  PASANG  TALANG DATAR BJLS 30</v>
          </cell>
        </row>
        <row r="2962">
          <cell r="D2962" t="str">
            <v>TENAGA</v>
          </cell>
        </row>
        <row r="2963">
          <cell r="D2963" t="str">
            <v>Tukang besi</v>
          </cell>
          <cell r="F2963">
            <v>0.4</v>
          </cell>
          <cell r="G2963" t="str">
            <v>Oh</v>
          </cell>
          <cell r="H2963">
            <v>33000</v>
          </cell>
          <cell r="I2963">
            <v>13200</v>
          </cell>
        </row>
        <row r="2964">
          <cell r="D2964" t="str">
            <v xml:space="preserve">Kepala Tukang </v>
          </cell>
          <cell r="F2964">
            <v>2.5000000000000001E-2</v>
          </cell>
          <cell r="G2964" t="str">
            <v>Oh</v>
          </cell>
          <cell r="H2964">
            <v>35750</v>
          </cell>
          <cell r="I2964">
            <v>893.75</v>
          </cell>
        </row>
        <row r="2965">
          <cell r="D2965" t="str">
            <v>Pekerja / Buruh tak terlatih</v>
          </cell>
          <cell r="F2965">
            <v>0.15</v>
          </cell>
          <cell r="G2965" t="str">
            <v>Oh</v>
          </cell>
          <cell r="H2965">
            <v>24750</v>
          </cell>
          <cell r="I2965">
            <v>3712.5</v>
          </cell>
        </row>
        <row r="2966">
          <cell r="D2966" t="str">
            <v>Mandor</v>
          </cell>
          <cell r="F2966">
            <v>1.25E-3</v>
          </cell>
          <cell r="G2966" t="str">
            <v>Oh</v>
          </cell>
          <cell r="H2966">
            <v>38500</v>
          </cell>
          <cell r="I2966">
            <v>48.125</v>
          </cell>
        </row>
        <row r="2967">
          <cell r="D2967" t="str">
            <v>BAHAN :</v>
          </cell>
        </row>
        <row r="2968">
          <cell r="D2968" t="str">
            <v xml:space="preserve">Seng Plat BJLS 30 lebar  0,90 m </v>
          </cell>
          <cell r="F2968">
            <v>1.05</v>
          </cell>
          <cell r="G2968" t="str">
            <v>M'</v>
          </cell>
          <cell r="H2968">
            <v>46000</v>
          </cell>
          <cell r="J2968">
            <v>48300</v>
          </cell>
        </row>
        <row r="2969">
          <cell r="D2969" t="str">
            <v>Paku  biasa</v>
          </cell>
          <cell r="F2969">
            <v>1.4999999999999999E-2</v>
          </cell>
          <cell r="G2969" t="str">
            <v>Kg</v>
          </cell>
          <cell r="H2969">
            <v>12000</v>
          </cell>
          <cell r="J2969">
            <v>180</v>
          </cell>
        </row>
        <row r="2970">
          <cell r="D2970" t="str">
            <v>Kayu Balau Papan</v>
          </cell>
          <cell r="F2970">
            <v>9.6000000000000009E-3</v>
          </cell>
          <cell r="G2970" t="str">
            <v>M3</v>
          </cell>
          <cell r="H2970">
            <v>9900000</v>
          </cell>
          <cell r="J2970">
            <v>95040.000000000015</v>
          </cell>
        </row>
        <row r="2971">
          <cell r="D2971" t="str">
            <v>Cat Meny  besi</v>
          </cell>
          <cell r="F2971">
            <v>0.25</v>
          </cell>
          <cell r="G2971" t="str">
            <v>Kg</v>
          </cell>
          <cell r="H2971">
            <v>24000</v>
          </cell>
          <cell r="J2971">
            <v>6000</v>
          </cell>
        </row>
        <row r="2972">
          <cell r="A2972">
            <v>250</v>
          </cell>
          <cell r="I2972">
            <v>17854.375</v>
          </cell>
          <cell r="J2972">
            <v>149520</v>
          </cell>
          <cell r="K2972">
            <v>167374</v>
          </cell>
        </row>
        <row r="2973">
          <cell r="B2973">
            <v>10</v>
          </cell>
          <cell r="D2973" t="str">
            <v>1 M'  PASANG  TALANG MIRING BJLS 30</v>
          </cell>
        </row>
        <row r="2974">
          <cell r="D2974" t="str">
            <v>TENAGA</v>
          </cell>
        </row>
        <row r="2975">
          <cell r="D2975" t="str">
            <v>Tukang besi</v>
          </cell>
          <cell r="F2975">
            <v>0.4</v>
          </cell>
          <cell r="G2975" t="str">
            <v>Oh</v>
          </cell>
          <cell r="H2975">
            <v>33000</v>
          </cell>
          <cell r="I2975">
            <v>13200</v>
          </cell>
        </row>
        <row r="2976">
          <cell r="D2976" t="str">
            <v xml:space="preserve">Kepala Tukang </v>
          </cell>
          <cell r="F2976">
            <v>2.5000000000000001E-2</v>
          </cell>
          <cell r="G2976" t="str">
            <v>Oh</v>
          </cell>
          <cell r="H2976">
            <v>35750</v>
          </cell>
          <cell r="I2976">
            <v>893.75</v>
          </cell>
        </row>
        <row r="2977">
          <cell r="D2977" t="str">
            <v>Pekerja / Buruh tak terlatih</v>
          </cell>
          <cell r="F2977">
            <v>0.04</v>
          </cell>
          <cell r="G2977" t="str">
            <v>Oh</v>
          </cell>
          <cell r="H2977">
            <v>24750</v>
          </cell>
          <cell r="I2977">
            <v>990</v>
          </cell>
        </row>
        <row r="2978">
          <cell r="D2978" t="str">
            <v>Mandor</v>
          </cell>
          <cell r="F2978">
            <v>1.25E-3</v>
          </cell>
          <cell r="G2978" t="str">
            <v>Oh</v>
          </cell>
          <cell r="H2978">
            <v>38500</v>
          </cell>
          <cell r="I2978">
            <v>48.125</v>
          </cell>
        </row>
        <row r="2980">
          <cell r="D2980" t="str">
            <v>BAHAN :</v>
          </cell>
        </row>
        <row r="2981">
          <cell r="D2981" t="str">
            <v xml:space="preserve">Seng Plat BJLS 30 lebar  0,90 m </v>
          </cell>
          <cell r="F2981">
            <v>1.05</v>
          </cell>
          <cell r="G2981" t="str">
            <v>M'</v>
          </cell>
          <cell r="H2981">
            <v>46000</v>
          </cell>
          <cell r="J2981">
            <v>48300</v>
          </cell>
        </row>
        <row r="2982">
          <cell r="D2982" t="str">
            <v>Paku  biasa</v>
          </cell>
          <cell r="F2982">
            <v>1.4999999999999999E-2</v>
          </cell>
          <cell r="G2982" t="str">
            <v>Kg</v>
          </cell>
          <cell r="H2982">
            <v>12000</v>
          </cell>
          <cell r="J2982">
            <v>180</v>
          </cell>
        </row>
        <row r="2983">
          <cell r="D2983" t="str">
            <v>Kayu Meranti Papan</v>
          </cell>
          <cell r="F2983">
            <v>1.9E-2</v>
          </cell>
          <cell r="G2983" t="str">
            <v>M3</v>
          </cell>
          <cell r="H2983">
            <v>5400000</v>
          </cell>
          <cell r="J2983">
            <v>102600</v>
          </cell>
        </row>
        <row r="2984">
          <cell r="D2984" t="str">
            <v>Cat Meny  besi</v>
          </cell>
          <cell r="F2984">
            <v>0.3</v>
          </cell>
          <cell r="G2984" t="str">
            <v>Kg</v>
          </cell>
          <cell r="H2984">
            <v>24000</v>
          </cell>
          <cell r="J2984">
            <v>7200</v>
          </cell>
        </row>
        <row r="2985">
          <cell r="A2985">
            <v>251</v>
          </cell>
          <cell r="I2985">
            <v>15131.875</v>
          </cell>
          <cell r="J2985">
            <v>158280</v>
          </cell>
          <cell r="K2985">
            <v>173412</v>
          </cell>
        </row>
        <row r="2987">
          <cell r="B2987" t="str">
            <v>XVII.</v>
          </cell>
          <cell r="D2987" t="str">
            <v>PEKERJAAN  PENGUNCI DAN KACA :</v>
          </cell>
        </row>
        <row r="2989">
          <cell r="B2989">
            <v>1</v>
          </cell>
          <cell r="D2989" t="str">
            <v xml:space="preserve">1 BH PASANG  KUNCI TANAM BIASA </v>
          </cell>
        </row>
        <row r="2990">
          <cell r="D2990" t="str">
            <v>TENAGA</v>
          </cell>
        </row>
        <row r="2991">
          <cell r="D2991" t="str">
            <v>Tukang kayu</v>
          </cell>
          <cell r="F2991">
            <v>0.5</v>
          </cell>
          <cell r="G2991" t="str">
            <v>Oh</v>
          </cell>
          <cell r="H2991">
            <v>33000</v>
          </cell>
          <cell r="I2991">
            <v>16500</v>
          </cell>
        </row>
        <row r="2992">
          <cell r="D2992" t="str">
            <v xml:space="preserve">Kepala Tukang </v>
          </cell>
          <cell r="F2992">
            <v>0.01</v>
          </cell>
          <cell r="G2992" t="str">
            <v>Oh</v>
          </cell>
          <cell r="H2992">
            <v>35750</v>
          </cell>
          <cell r="I2992">
            <v>357.5</v>
          </cell>
        </row>
        <row r="2993">
          <cell r="D2993" t="str">
            <v>Pekerja / Buruh tak terlatih</v>
          </cell>
          <cell r="F2993">
            <v>0.01</v>
          </cell>
          <cell r="G2993" t="str">
            <v>Oh</v>
          </cell>
          <cell r="H2993">
            <v>24750</v>
          </cell>
          <cell r="I2993">
            <v>247.5</v>
          </cell>
        </row>
        <row r="2994">
          <cell r="D2994" t="str">
            <v>Mandor</v>
          </cell>
          <cell r="F2994">
            <v>5.0000000000000001E-3</v>
          </cell>
          <cell r="G2994" t="str">
            <v>Oh</v>
          </cell>
          <cell r="H2994">
            <v>38500</v>
          </cell>
          <cell r="I2994">
            <v>192.5</v>
          </cell>
        </row>
        <row r="2996">
          <cell r="D2996" t="str">
            <v>BAHAN :</v>
          </cell>
        </row>
        <row r="2997">
          <cell r="D2997" t="str">
            <v>Slot ( Kunci-kunci pintu  ) lokal</v>
          </cell>
          <cell r="F2997">
            <v>1</v>
          </cell>
          <cell r="G2997" t="str">
            <v>Bh</v>
          </cell>
          <cell r="H2997">
            <v>75000</v>
          </cell>
          <cell r="J2997">
            <v>75000</v>
          </cell>
        </row>
        <row r="2998">
          <cell r="A2998">
            <v>252</v>
          </cell>
          <cell r="I2998">
            <v>17297.5</v>
          </cell>
          <cell r="J2998">
            <v>75000</v>
          </cell>
          <cell r="K2998">
            <v>92298</v>
          </cell>
        </row>
        <row r="3000">
          <cell r="B3000">
            <v>2</v>
          </cell>
          <cell r="D3000" t="str">
            <v xml:space="preserve">1 BH PASANG  ENGSEL PINTU </v>
          </cell>
        </row>
        <row r="3001">
          <cell r="D3001" t="str">
            <v>TENAGA</v>
          </cell>
        </row>
        <row r="3002">
          <cell r="D3002" t="str">
            <v>Tukang kayu</v>
          </cell>
          <cell r="F3002">
            <v>0.15</v>
          </cell>
          <cell r="G3002" t="str">
            <v>Oh</v>
          </cell>
          <cell r="H3002">
            <v>33000</v>
          </cell>
          <cell r="I3002">
            <v>4950</v>
          </cell>
        </row>
        <row r="3003">
          <cell r="D3003" t="str">
            <v xml:space="preserve">Kepala Tukang </v>
          </cell>
          <cell r="F3003">
            <v>1.4999999999999999E-2</v>
          </cell>
          <cell r="G3003" t="str">
            <v>Oh</v>
          </cell>
          <cell r="H3003">
            <v>35750</v>
          </cell>
          <cell r="I3003">
            <v>536.25</v>
          </cell>
        </row>
        <row r="3004">
          <cell r="D3004" t="str">
            <v>Pekerja / Buruh tak terlatih</v>
          </cell>
          <cell r="F3004">
            <v>1.4999999999999999E-2</v>
          </cell>
          <cell r="G3004" t="str">
            <v>Oh</v>
          </cell>
          <cell r="H3004">
            <v>24750</v>
          </cell>
          <cell r="I3004">
            <v>371.25</v>
          </cell>
        </row>
        <row r="3005">
          <cell r="D3005" t="str">
            <v>Mandor</v>
          </cell>
          <cell r="F3005">
            <v>7.5000000000000002E-4</v>
          </cell>
          <cell r="G3005" t="str">
            <v>Oh</v>
          </cell>
          <cell r="H3005">
            <v>38500</v>
          </cell>
          <cell r="I3005">
            <v>28.875</v>
          </cell>
        </row>
        <row r="3007">
          <cell r="D3007" t="str">
            <v>BAHAN :</v>
          </cell>
        </row>
        <row r="3008">
          <cell r="D3008" t="str">
            <v>Engsel Pintu  (  H  )</v>
          </cell>
          <cell r="F3008">
            <v>1</v>
          </cell>
          <cell r="G3008" t="str">
            <v>Bh</v>
          </cell>
          <cell r="H3008">
            <v>10000</v>
          </cell>
          <cell r="J3008">
            <v>10000</v>
          </cell>
        </row>
        <row r="3009">
          <cell r="A3009">
            <v>253</v>
          </cell>
          <cell r="I3009">
            <v>5886.375</v>
          </cell>
          <cell r="J3009">
            <v>10000</v>
          </cell>
          <cell r="K3009">
            <v>15886</v>
          </cell>
        </row>
        <row r="3010">
          <cell r="B3010">
            <v>3</v>
          </cell>
          <cell r="D3010" t="str">
            <v>1 BH PASANG  ENGSEL  JENDELA</v>
          </cell>
        </row>
        <row r="3011">
          <cell r="D3011" t="str">
            <v>TENAGA</v>
          </cell>
        </row>
        <row r="3012">
          <cell r="D3012" t="str">
            <v>Tukang kayu</v>
          </cell>
          <cell r="F3012">
            <v>0.01</v>
          </cell>
          <cell r="G3012" t="str">
            <v>Oh</v>
          </cell>
          <cell r="H3012">
            <v>33000</v>
          </cell>
          <cell r="I3012">
            <v>330</v>
          </cell>
        </row>
        <row r="3013">
          <cell r="D3013" t="str">
            <v xml:space="preserve">Kepala Tukang </v>
          </cell>
          <cell r="F3013">
            <v>1E-3</v>
          </cell>
          <cell r="G3013" t="str">
            <v>Oh</v>
          </cell>
          <cell r="H3013">
            <v>35750</v>
          </cell>
          <cell r="I3013">
            <v>35.75</v>
          </cell>
        </row>
        <row r="3014">
          <cell r="D3014" t="str">
            <v>Pekerja / Buruh tak terlatih</v>
          </cell>
          <cell r="F3014">
            <v>0.01</v>
          </cell>
          <cell r="G3014" t="str">
            <v>Oh</v>
          </cell>
          <cell r="H3014">
            <v>24750</v>
          </cell>
          <cell r="I3014">
            <v>247.5</v>
          </cell>
        </row>
        <row r="3015">
          <cell r="D3015" t="str">
            <v>Mandor</v>
          </cell>
          <cell r="F3015">
            <v>7.5000000000000002E-4</v>
          </cell>
          <cell r="G3015" t="str">
            <v>Oh</v>
          </cell>
          <cell r="H3015">
            <v>38500</v>
          </cell>
          <cell r="I3015">
            <v>28.875</v>
          </cell>
        </row>
        <row r="3017">
          <cell r="D3017" t="str">
            <v>BAHAN :</v>
          </cell>
        </row>
        <row r="3018">
          <cell r="D3018" t="str">
            <v>Engsel Jendela  (  H )</v>
          </cell>
          <cell r="F3018">
            <v>1</v>
          </cell>
          <cell r="G3018" t="str">
            <v>Bh</v>
          </cell>
          <cell r="H3018">
            <v>7500</v>
          </cell>
          <cell r="J3018">
            <v>7500</v>
          </cell>
        </row>
        <row r="3019">
          <cell r="A3019">
            <v>254</v>
          </cell>
          <cell r="I3019">
            <v>642.125</v>
          </cell>
          <cell r="J3019">
            <v>7500</v>
          </cell>
          <cell r="K3019">
            <v>8142</v>
          </cell>
        </row>
        <row r="3020">
          <cell r="B3020">
            <v>4</v>
          </cell>
          <cell r="D3020" t="str">
            <v xml:space="preserve">1 BH PASANG  KAIT ANGIN </v>
          </cell>
        </row>
        <row r="3021">
          <cell r="D3021" t="str">
            <v>TENAGA</v>
          </cell>
        </row>
        <row r="3022">
          <cell r="D3022" t="str">
            <v>Tukang kayu</v>
          </cell>
          <cell r="F3022">
            <v>0.15</v>
          </cell>
          <cell r="G3022" t="str">
            <v>Oh</v>
          </cell>
          <cell r="H3022">
            <v>33000</v>
          </cell>
          <cell r="I3022">
            <v>4950</v>
          </cell>
        </row>
        <row r="3023">
          <cell r="D3023" t="str">
            <v xml:space="preserve">Kepala Tukang </v>
          </cell>
          <cell r="F3023">
            <v>1.4999999999999999E-2</v>
          </cell>
          <cell r="G3023" t="str">
            <v>Oh</v>
          </cell>
          <cell r="H3023">
            <v>35750</v>
          </cell>
          <cell r="I3023">
            <v>536.25</v>
          </cell>
        </row>
        <row r="3024">
          <cell r="D3024" t="str">
            <v>Pekerja / Buruh tak terlatih</v>
          </cell>
          <cell r="F3024">
            <v>1.4999999999999999E-2</v>
          </cell>
          <cell r="G3024" t="str">
            <v>Oh</v>
          </cell>
          <cell r="H3024">
            <v>24750</v>
          </cell>
          <cell r="I3024">
            <v>371.25</v>
          </cell>
        </row>
        <row r="3025">
          <cell r="D3025" t="str">
            <v>Mandor</v>
          </cell>
          <cell r="F3025">
            <v>7.5000000000000002E-4</v>
          </cell>
          <cell r="G3025" t="str">
            <v>Oh</v>
          </cell>
          <cell r="H3025">
            <v>38500</v>
          </cell>
          <cell r="I3025">
            <v>28.875</v>
          </cell>
        </row>
        <row r="3027">
          <cell r="D3027" t="str">
            <v>BAHAN :</v>
          </cell>
        </row>
        <row r="3028">
          <cell r="D3028" t="str">
            <v>Hak Angin</v>
          </cell>
          <cell r="F3028">
            <v>1</v>
          </cell>
          <cell r="G3028" t="str">
            <v>Bh</v>
          </cell>
          <cell r="H3028">
            <v>9000</v>
          </cell>
          <cell r="J3028">
            <v>9000</v>
          </cell>
        </row>
        <row r="3029">
          <cell r="A3029">
            <v>255</v>
          </cell>
          <cell r="I3029">
            <v>5886.375</v>
          </cell>
          <cell r="J3029">
            <v>9000</v>
          </cell>
          <cell r="K3029">
            <v>14886</v>
          </cell>
        </row>
        <row r="3030">
          <cell r="B3030">
            <v>9</v>
          </cell>
          <cell r="D3030" t="str">
            <v>1 BH PASANG  GRENDEL</v>
          </cell>
        </row>
        <row r="3031">
          <cell r="D3031" t="str">
            <v>TENAGA</v>
          </cell>
        </row>
        <row r="3032">
          <cell r="D3032" t="str">
            <v>Tukang kayu</v>
          </cell>
          <cell r="F3032">
            <v>0.15</v>
          </cell>
          <cell r="G3032" t="str">
            <v>Oh</v>
          </cell>
          <cell r="H3032">
            <v>33000</v>
          </cell>
          <cell r="I3032">
            <v>4950</v>
          </cell>
        </row>
        <row r="3033">
          <cell r="D3033" t="str">
            <v xml:space="preserve">Kepala Tukang </v>
          </cell>
          <cell r="F3033">
            <v>1.4999999999999999E-2</v>
          </cell>
          <cell r="G3033" t="str">
            <v>Oh</v>
          </cell>
          <cell r="H3033">
            <v>35750</v>
          </cell>
          <cell r="I3033">
            <v>536.25</v>
          </cell>
        </row>
        <row r="3034">
          <cell r="D3034" t="str">
            <v>Pekerja / Buruh tak terlatih</v>
          </cell>
          <cell r="F3034">
            <v>1.4999999999999999E-2</v>
          </cell>
          <cell r="G3034" t="str">
            <v>Oh</v>
          </cell>
          <cell r="H3034">
            <v>24750</v>
          </cell>
          <cell r="I3034">
            <v>371.25</v>
          </cell>
        </row>
        <row r="3035">
          <cell r="D3035" t="str">
            <v>Mandor</v>
          </cell>
          <cell r="F3035">
            <v>7.5000000000000002E-4</v>
          </cell>
          <cell r="G3035" t="str">
            <v>Oh</v>
          </cell>
          <cell r="H3035">
            <v>38500</v>
          </cell>
          <cell r="I3035">
            <v>28.875</v>
          </cell>
        </row>
        <row r="3037">
          <cell r="D3037" t="str">
            <v>BAHAN :</v>
          </cell>
        </row>
        <row r="3038">
          <cell r="D3038" t="str">
            <v>Engsel Pintu  (  H  )</v>
          </cell>
          <cell r="F3038">
            <v>1</v>
          </cell>
          <cell r="G3038" t="str">
            <v>Bh</v>
          </cell>
          <cell r="H3038">
            <v>10000</v>
          </cell>
          <cell r="J3038">
            <v>10000</v>
          </cell>
        </row>
        <row r="3039">
          <cell r="A3039">
            <v>260</v>
          </cell>
          <cell r="I3039">
            <v>5886.375</v>
          </cell>
          <cell r="J3039">
            <v>10000</v>
          </cell>
          <cell r="K3039">
            <v>15886</v>
          </cell>
        </row>
        <row r="3040">
          <cell r="B3040">
            <v>5</v>
          </cell>
          <cell r="D3040" t="str">
            <v xml:space="preserve">1 BH PASANG  REL PINTU DORONG </v>
          </cell>
        </row>
        <row r="3041">
          <cell r="D3041" t="str">
            <v>TENAGA</v>
          </cell>
        </row>
        <row r="3042">
          <cell r="D3042" t="str">
            <v>Tukang kayu</v>
          </cell>
          <cell r="F3042">
            <v>0.6</v>
          </cell>
          <cell r="G3042" t="str">
            <v>Oh</v>
          </cell>
          <cell r="H3042">
            <v>33000</v>
          </cell>
          <cell r="I3042">
            <v>19800</v>
          </cell>
        </row>
        <row r="3043">
          <cell r="D3043" t="str">
            <v xml:space="preserve">Kepala Tukang </v>
          </cell>
          <cell r="F3043">
            <v>0.06</v>
          </cell>
          <cell r="G3043" t="str">
            <v>Oh</v>
          </cell>
          <cell r="H3043">
            <v>35750</v>
          </cell>
          <cell r="I3043">
            <v>2145</v>
          </cell>
        </row>
        <row r="3044">
          <cell r="D3044" t="str">
            <v>Pekerja / Buruh tak terlatih</v>
          </cell>
          <cell r="F3044">
            <v>0.06</v>
          </cell>
          <cell r="G3044" t="str">
            <v>Oh</v>
          </cell>
          <cell r="H3044">
            <v>24750</v>
          </cell>
          <cell r="I3044">
            <v>1485</v>
          </cell>
        </row>
        <row r="3045">
          <cell r="D3045" t="str">
            <v>Mandor</v>
          </cell>
          <cell r="F3045">
            <v>3.0000000000000001E-3</v>
          </cell>
          <cell r="G3045" t="str">
            <v>Oh</v>
          </cell>
          <cell r="H3045">
            <v>38500</v>
          </cell>
          <cell r="I3045">
            <v>115.5</v>
          </cell>
        </row>
        <row r="3047">
          <cell r="D3047" t="str">
            <v>BAHAN :</v>
          </cell>
        </row>
        <row r="3048">
          <cell r="D3048" t="str">
            <v>Rel pintu  dorong</v>
          </cell>
          <cell r="F3048">
            <v>1</v>
          </cell>
          <cell r="G3048" t="str">
            <v>Bh</v>
          </cell>
          <cell r="H3048">
            <v>300000</v>
          </cell>
          <cell r="J3048">
            <v>300000</v>
          </cell>
        </row>
        <row r="3049">
          <cell r="A3049">
            <v>256</v>
          </cell>
          <cell r="I3049">
            <v>23545.5</v>
          </cell>
          <cell r="J3049">
            <v>300000</v>
          </cell>
          <cell r="K3049">
            <v>323546</v>
          </cell>
        </row>
        <row r="3050">
          <cell r="B3050">
            <v>6</v>
          </cell>
          <cell r="D3050" t="str">
            <v xml:space="preserve">1 M2 PASANG  KACA BIASA TEBAL  3 MM  </v>
          </cell>
        </row>
        <row r="3051">
          <cell r="D3051" t="str">
            <v>TENAGA</v>
          </cell>
        </row>
        <row r="3052">
          <cell r="D3052" t="str">
            <v>Tukang kayu</v>
          </cell>
          <cell r="F3052">
            <v>0.15</v>
          </cell>
          <cell r="G3052" t="str">
            <v>Oh</v>
          </cell>
          <cell r="H3052">
            <v>33000</v>
          </cell>
          <cell r="I3052">
            <v>4950</v>
          </cell>
        </row>
        <row r="3053">
          <cell r="D3053" t="str">
            <v xml:space="preserve">Kepala Tukang </v>
          </cell>
          <cell r="F3053">
            <v>1.4999999999999999E-2</v>
          </cell>
          <cell r="G3053" t="str">
            <v>Oh</v>
          </cell>
          <cell r="H3053">
            <v>35750</v>
          </cell>
          <cell r="I3053">
            <v>536.25</v>
          </cell>
        </row>
        <row r="3054">
          <cell r="D3054" t="str">
            <v>Pekerja / Buruh tak terlatih</v>
          </cell>
          <cell r="F3054">
            <v>1.4999999999999999E-2</v>
          </cell>
          <cell r="G3054" t="str">
            <v>Oh</v>
          </cell>
          <cell r="H3054">
            <v>24750</v>
          </cell>
          <cell r="I3054">
            <v>371.25</v>
          </cell>
        </row>
        <row r="3055">
          <cell r="D3055" t="str">
            <v>Mandor</v>
          </cell>
          <cell r="F3055">
            <v>7.5000000000000002E-4</v>
          </cell>
          <cell r="G3055" t="str">
            <v>Oh</v>
          </cell>
          <cell r="H3055">
            <v>38500</v>
          </cell>
          <cell r="I3055">
            <v>28.875</v>
          </cell>
        </row>
        <row r="3057">
          <cell r="D3057" t="str">
            <v>BAHAN :</v>
          </cell>
        </row>
        <row r="3058">
          <cell r="D3058" t="str">
            <v>Kaca Bening Uk. 3 mm</v>
          </cell>
          <cell r="F3058">
            <v>1.1000000000000001</v>
          </cell>
          <cell r="G3058" t="str">
            <v>M2</v>
          </cell>
          <cell r="H3058">
            <v>46000</v>
          </cell>
          <cell r="J3058">
            <v>50600.000000000007</v>
          </cell>
        </row>
        <row r="3059">
          <cell r="A3059">
            <v>257</v>
          </cell>
          <cell r="I3059">
            <v>5886.375</v>
          </cell>
          <cell r="J3059">
            <v>50600.000000000007</v>
          </cell>
          <cell r="K3059">
            <v>56486</v>
          </cell>
        </row>
        <row r="3060">
          <cell r="B3060">
            <v>7</v>
          </cell>
          <cell r="D3060" t="str">
            <v xml:space="preserve">1 M2 PASANG  KACA BIASA TEBAL  5 MM  </v>
          </cell>
        </row>
        <row r="3061">
          <cell r="D3061" t="str">
            <v>TENAGA</v>
          </cell>
        </row>
        <row r="3062">
          <cell r="D3062" t="str">
            <v>Tukang kayu</v>
          </cell>
          <cell r="F3062">
            <v>0.15</v>
          </cell>
          <cell r="G3062" t="str">
            <v>Oh</v>
          </cell>
          <cell r="H3062">
            <v>33000</v>
          </cell>
          <cell r="I3062">
            <v>4950</v>
          </cell>
        </row>
        <row r="3063">
          <cell r="D3063" t="str">
            <v xml:space="preserve">Kepala Tukang </v>
          </cell>
          <cell r="F3063">
            <v>1.4999999999999999E-2</v>
          </cell>
          <cell r="G3063" t="str">
            <v>Oh</v>
          </cell>
          <cell r="H3063">
            <v>35750</v>
          </cell>
          <cell r="I3063">
            <v>536.25</v>
          </cell>
        </row>
        <row r="3064">
          <cell r="D3064" t="str">
            <v>Pekerja / Buruh tak terlatih</v>
          </cell>
          <cell r="F3064">
            <v>1.4999999999999999E-2</v>
          </cell>
          <cell r="G3064" t="str">
            <v>Oh</v>
          </cell>
          <cell r="H3064">
            <v>24750</v>
          </cell>
          <cell r="I3064">
            <v>371.25</v>
          </cell>
        </row>
        <row r="3065">
          <cell r="D3065" t="str">
            <v>Mandor</v>
          </cell>
          <cell r="F3065">
            <v>7.5000000000000002E-4</v>
          </cell>
          <cell r="G3065" t="str">
            <v>Oh</v>
          </cell>
          <cell r="H3065">
            <v>38500</v>
          </cell>
          <cell r="I3065">
            <v>28.875</v>
          </cell>
        </row>
        <row r="3067">
          <cell r="D3067" t="str">
            <v>BAHAN :</v>
          </cell>
        </row>
        <row r="3068">
          <cell r="D3068" t="str">
            <v>Kaca Bening Uk. 5 mm</v>
          </cell>
          <cell r="F3068">
            <v>1.1000000000000001</v>
          </cell>
          <cell r="G3068" t="str">
            <v>M2</v>
          </cell>
          <cell r="H3068">
            <v>65000</v>
          </cell>
          <cell r="J3068">
            <v>71500</v>
          </cell>
        </row>
        <row r="3069">
          <cell r="A3069">
            <v>258</v>
          </cell>
          <cell r="I3069">
            <v>5886.375</v>
          </cell>
          <cell r="J3069">
            <v>71500</v>
          </cell>
          <cell r="K3069">
            <v>77386</v>
          </cell>
        </row>
        <row r="3071">
          <cell r="B3071">
            <v>8</v>
          </cell>
          <cell r="D3071" t="str">
            <v xml:space="preserve">1 M2 PASANG  KACA RIBEN TEBAL  5 MM  </v>
          </cell>
        </row>
        <row r="3072">
          <cell r="D3072" t="str">
            <v>TENAGA</v>
          </cell>
        </row>
        <row r="3073">
          <cell r="D3073" t="str">
            <v>Tukang kayu</v>
          </cell>
          <cell r="F3073">
            <v>0.15</v>
          </cell>
          <cell r="G3073" t="str">
            <v>Oh</v>
          </cell>
          <cell r="H3073">
            <v>33000</v>
          </cell>
          <cell r="I3073">
            <v>4950</v>
          </cell>
        </row>
        <row r="3074">
          <cell r="D3074" t="str">
            <v xml:space="preserve">Kepala Tukang </v>
          </cell>
          <cell r="F3074">
            <v>1.4999999999999999E-2</v>
          </cell>
          <cell r="G3074" t="str">
            <v>Oh</v>
          </cell>
          <cell r="H3074">
            <v>35750</v>
          </cell>
          <cell r="I3074">
            <v>536.25</v>
          </cell>
        </row>
        <row r="3075">
          <cell r="D3075" t="str">
            <v>Pekerja / Buruh tak terlatih</v>
          </cell>
          <cell r="F3075">
            <v>1.4999999999999999E-2</v>
          </cell>
          <cell r="G3075" t="str">
            <v>Oh</v>
          </cell>
          <cell r="H3075">
            <v>24750</v>
          </cell>
          <cell r="I3075">
            <v>371.25</v>
          </cell>
        </row>
        <row r="3076">
          <cell r="D3076" t="str">
            <v>Mandor</v>
          </cell>
          <cell r="F3076">
            <v>7.5000000000000002E-4</v>
          </cell>
          <cell r="G3076" t="str">
            <v>Oh</v>
          </cell>
          <cell r="H3076">
            <v>38500</v>
          </cell>
          <cell r="I3076">
            <v>28.875</v>
          </cell>
        </row>
        <row r="3078">
          <cell r="D3078" t="str">
            <v>BAHAN :</v>
          </cell>
        </row>
        <row r="3079">
          <cell r="D3079" t="str">
            <v>Kaca Ray-band Uk. 5 mm</v>
          </cell>
          <cell r="F3079">
            <v>1.1000000000000001</v>
          </cell>
          <cell r="G3079" t="str">
            <v>M2</v>
          </cell>
          <cell r="H3079">
            <v>70000</v>
          </cell>
          <cell r="J3079">
            <v>77000</v>
          </cell>
        </row>
        <row r="3080">
          <cell r="A3080">
            <v>259</v>
          </cell>
          <cell r="I3080">
            <v>5886.375</v>
          </cell>
          <cell r="J3080">
            <v>77000</v>
          </cell>
          <cell r="K3080">
            <v>82886</v>
          </cell>
        </row>
        <row r="3081">
          <cell r="D3081" t="str">
            <v xml:space="preserve">1 M2 PASANG  KACA BIASA TEBAL  8 MM  </v>
          </cell>
        </row>
        <row r="3082">
          <cell r="D3082" t="str">
            <v>TENAGA</v>
          </cell>
        </row>
        <row r="3083">
          <cell r="D3083" t="str">
            <v>Tukang kayu</v>
          </cell>
          <cell r="F3083">
            <v>0.16500000000000001</v>
          </cell>
          <cell r="G3083" t="str">
            <v>Oh</v>
          </cell>
          <cell r="H3083">
            <v>33000</v>
          </cell>
          <cell r="I3083">
            <v>5445</v>
          </cell>
        </row>
        <row r="3084">
          <cell r="D3084" t="str">
            <v xml:space="preserve">Kepala Tukang </v>
          </cell>
          <cell r="F3084">
            <v>1.6500000000000001E-2</v>
          </cell>
          <cell r="G3084" t="str">
            <v>Oh</v>
          </cell>
          <cell r="H3084">
            <v>35750</v>
          </cell>
          <cell r="I3084">
            <v>589.875</v>
          </cell>
        </row>
        <row r="3085">
          <cell r="D3085" t="str">
            <v>Pekerja / Buruh tak terlatih</v>
          </cell>
          <cell r="F3085">
            <v>1.6500000000000001E-2</v>
          </cell>
          <cell r="G3085" t="str">
            <v>Oh</v>
          </cell>
          <cell r="H3085">
            <v>24750</v>
          </cell>
          <cell r="I3085">
            <v>408.375</v>
          </cell>
        </row>
        <row r="3086">
          <cell r="D3086" t="str">
            <v>Mandor</v>
          </cell>
          <cell r="F3086">
            <v>8.0000000000000004E-4</v>
          </cell>
          <cell r="G3086" t="str">
            <v>Oh</v>
          </cell>
          <cell r="H3086">
            <v>38500</v>
          </cell>
          <cell r="I3086">
            <v>30.8</v>
          </cell>
        </row>
        <row r="3088">
          <cell r="D3088" t="str">
            <v>BAHAN :</v>
          </cell>
        </row>
        <row r="3089">
          <cell r="D3089" t="str">
            <v>Kaca bening tebal  8 mm</v>
          </cell>
          <cell r="F3089">
            <v>1.1000000000000001</v>
          </cell>
          <cell r="G3089" t="str">
            <v>M2</v>
          </cell>
          <cell r="H3089">
            <v>0</v>
          </cell>
          <cell r="J3089">
            <v>0</v>
          </cell>
        </row>
        <row r="3090">
          <cell r="I3090">
            <v>6474.05</v>
          </cell>
          <cell r="J3090">
            <v>0</v>
          </cell>
          <cell r="K3090">
            <v>6474</v>
          </cell>
        </row>
        <row r="3091">
          <cell r="D3091" t="str">
            <v xml:space="preserve">1 M2 PASANG  KACA BURAM  TEBAL  12 MM  </v>
          </cell>
        </row>
        <row r="3092">
          <cell r="D3092" t="str">
            <v>TENAGA</v>
          </cell>
        </row>
        <row r="3093">
          <cell r="D3093" t="str">
            <v>Tukang kayu</v>
          </cell>
          <cell r="F3093">
            <v>0.25</v>
          </cell>
          <cell r="G3093" t="str">
            <v>Oh</v>
          </cell>
          <cell r="H3093">
            <v>33000</v>
          </cell>
          <cell r="I3093">
            <v>8250</v>
          </cell>
        </row>
        <row r="3094">
          <cell r="D3094" t="str">
            <v xml:space="preserve">Kepala Tukang </v>
          </cell>
          <cell r="F3094">
            <v>2.5000000000000001E-2</v>
          </cell>
          <cell r="G3094" t="str">
            <v>Oh</v>
          </cell>
          <cell r="H3094">
            <v>35750</v>
          </cell>
          <cell r="I3094">
            <v>893.75</v>
          </cell>
        </row>
        <row r="3095">
          <cell r="D3095" t="str">
            <v>Pekerja / Buruh tak terlatih</v>
          </cell>
          <cell r="F3095">
            <v>2.5000000000000001E-2</v>
          </cell>
          <cell r="G3095" t="str">
            <v>Oh</v>
          </cell>
          <cell r="H3095">
            <v>24750</v>
          </cell>
          <cell r="I3095">
            <v>618.75</v>
          </cell>
        </row>
        <row r="3096">
          <cell r="D3096" t="str">
            <v>Mandor</v>
          </cell>
          <cell r="F3096">
            <v>1.25E-3</v>
          </cell>
          <cell r="G3096" t="str">
            <v>Oh</v>
          </cell>
          <cell r="H3096">
            <v>38500</v>
          </cell>
          <cell r="I3096">
            <v>48.125</v>
          </cell>
        </row>
        <row r="3098">
          <cell r="D3098" t="str">
            <v>BAHAN :</v>
          </cell>
        </row>
        <row r="3099">
          <cell r="D3099" t="str">
            <v>Kaca buram tebal  12 mm</v>
          </cell>
          <cell r="F3099">
            <v>1.1000000000000001</v>
          </cell>
          <cell r="G3099" t="str">
            <v>M2</v>
          </cell>
          <cell r="H3099">
            <v>0</v>
          </cell>
          <cell r="J3099">
            <v>0</v>
          </cell>
        </row>
        <row r="3100">
          <cell r="I3100">
            <v>9810.625</v>
          </cell>
          <cell r="J3100">
            <v>0</v>
          </cell>
          <cell r="K3100">
            <v>9811</v>
          </cell>
        </row>
        <row r="3101">
          <cell r="D3101" t="str">
            <v xml:space="preserve">1 M2 PASANG  KACA  WIREGLASS,  TEBAL  5 MM  </v>
          </cell>
        </row>
        <row r="3102">
          <cell r="D3102" t="str">
            <v>TENAGA</v>
          </cell>
        </row>
        <row r="3103">
          <cell r="D3103" t="str">
            <v>Tukang kayu</v>
          </cell>
          <cell r="F3103">
            <v>0.25</v>
          </cell>
          <cell r="G3103" t="str">
            <v>Oh</v>
          </cell>
          <cell r="H3103">
            <v>33000</v>
          </cell>
          <cell r="I3103">
            <v>8250</v>
          </cell>
        </row>
        <row r="3104">
          <cell r="D3104" t="str">
            <v xml:space="preserve">Kepala Tukang </v>
          </cell>
          <cell r="F3104">
            <v>2.5000000000000001E-2</v>
          </cell>
          <cell r="G3104" t="str">
            <v>Oh</v>
          </cell>
          <cell r="H3104">
            <v>35750</v>
          </cell>
          <cell r="I3104">
            <v>893.75</v>
          </cell>
        </row>
        <row r="3105">
          <cell r="D3105" t="str">
            <v>Pekerja / Buruh tak terlatih</v>
          </cell>
          <cell r="F3105">
            <v>2.5000000000000001E-2</v>
          </cell>
          <cell r="G3105" t="str">
            <v>Oh</v>
          </cell>
          <cell r="H3105">
            <v>24750</v>
          </cell>
          <cell r="I3105">
            <v>618.75</v>
          </cell>
        </row>
        <row r="3106">
          <cell r="D3106" t="str">
            <v>Mandor</v>
          </cell>
          <cell r="F3106">
            <v>1.25E-3</v>
          </cell>
          <cell r="G3106" t="str">
            <v>Oh</v>
          </cell>
          <cell r="H3106">
            <v>38500</v>
          </cell>
          <cell r="I3106">
            <v>48.125</v>
          </cell>
        </row>
        <row r="3108">
          <cell r="D3108" t="str">
            <v>BAHAN :</v>
          </cell>
        </row>
        <row r="3109">
          <cell r="D3109" t="str">
            <v>Kaca Wireglass, tebal  5 mm</v>
          </cell>
          <cell r="F3109">
            <v>1.1000000000000001</v>
          </cell>
          <cell r="G3109" t="str">
            <v>M2</v>
          </cell>
          <cell r="H3109">
            <v>0</v>
          </cell>
          <cell r="J3109">
            <v>0</v>
          </cell>
        </row>
        <row r="3110">
          <cell r="I3110">
            <v>9810.625</v>
          </cell>
          <cell r="J3110">
            <v>0</v>
          </cell>
          <cell r="K3110">
            <v>9811</v>
          </cell>
        </row>
        <row r="3111">
          <cell r="D3111" t="str">
            <v xml:space="preserve">1 M2 PASANG  KACA  PATRI,  TEBAL  5 MM  </v>
          </cell>
        </row>
        <row r="3112">
          <cell r="D3112" t="str">
            <v>TENAGA</v>
          </cell>
        </row>
        <row r="3113">
          <cell r="D3113" t="str">
            <v>Tukang kayu</v>
          </cell>
          <cell r="F3113">
            <v>0.15</v>
          </cell>
          <cell r="G3113" t="str">
            <v>Oh</v>
          </cell>
          <cell r="H3113">
            <v>33000</v>
          </cell>
          <cell r="I3113">
            <v>4950</v>
          </cell>
        </row>
        <row r="3114">
          <cell r="D3114" t="str">
            <v xml:space="preserve">Kepala Tukang </v>
          </cell>
          <cell r="F3114">
            <v>1.4999999999999999E-2</v>
          </cell>
          <cell r="G3114" t="str">
            <v>Oh</v>
          </cell>
          <cell r="H3114">
            <v>35750</v>
          </cell>
          <cell r="I3114">
            <v>536.25</v>
          </cell>
        </row>
        <row r="3115">
          <cell r="D3115" t="str">
            <v>Pekerja / Buruh tak terlatih</v>
          </cell>
          <cell r="F3115">
            <v>1.4999999999999999E-2</v>
          </cell>
          <cell r="G3115" t="str">
            <v>Oh</v>
          </cell>
          <cell r="H3115">
            <v>24750</v>
          </cell>
          <cell r="I3115">
            <v>371.25</v>
          </cell>
        </row>
        <row r="3116">
          <cell r="D3116" t="str">
            <v>Mandor</v>
          </cell>
          <cell r="F3116">
            <v>7.5000000000000002E-4</v>
          </cell>
          <cell r="G3116" t="str">
            <v>Oh</v>
          </cell>
          <cell r="H3116">
            <v>38500</v>
          </cell>
          <cell r="I3116">
            <v>28.875</v>
          </cell>
        </row>
        <row r="3118">
          <cell r="D3118" t="str">
            <v>BAHAN :</v>
          </cell>
        </row>
        <row r="3119">
          <cell r="D3119" t="str">
            <v>Kaca patri, tebal 5 mm</v>
          </cell>
          <cell r="F3119">
            <v>1.1000000000000001</v>
          </cell>
          <cell r="G3119" t="str">
            <v>M2</v>
          </cell>
          <cell r="H3119">
            <v>0</v>
          </cell>
          <cell r="J3119">
            <v>0</v>
          </cell>
        </row>
        <row r="3120">
          <cell r="I3120">
            <v>5886.375</v>
          </cell>
          <cell r="J3120">
            <v>0</v>
          </cell>
          <cell r="K3120">
            <v>5886</v>
          </cell>
        </row>
        <row r="3122">
          <cell r="B3122" t="str">
            <v>XVIII.</v>
          </cell>
          <cell r="D3122" t="str">
            <v>PEKERJAAN  PENUTUP LANTAI DAN DINDING :</v>
          </cell>
        </row>
        <row r="3124">
          <cell r="B3124">
            <v>1</v>
          </cell>
          <cell r="D3124" t="str">
            <v xml:space="preserve">1 M2  PASANG  LANTAI  TEGEL ABU - ABU </v>
          </cell>
        </row>
        <row r="3125">
          <cell r="D3125" t="str">
            <v>TENAGA</v>
          </cell>
        </row>
        <row r="3126">
          <cell r="D3126" t="str">
            <v>Tukang batu</v>
          </cell>
          <cell r="F3126">
            <v>0.13</v>
          </cell>
          <cell r="G3126" t="str">
            <v>Oh</v>
          </cell>
          <cell r="H3126">
            <v>33000</v>
          </cell>
          <cell r="I3126">
            <v>4290</v>
          </cell>
        </row>
        <row r="3127">
          <cell r="D3127" t="str">
            <v xml:space="preserve">Kepala Tukang </v>
          </cell>
          <cell r="F3127">
            <v>1.3000000000000001E-2</v>
          </cell>
          <cell r="G3127" t="str">
            <v>Oh</v>
          </cell>
          <cell r="H3127">
            <v>35750</v>
          </cell>
          <cell r="I3127">
            <v>464.75000000000006</v>
          </cell>
        </row>
        <row r="3128">
          <cell r="D3128" t="str">
            <v>Pekerja / Buruh tak terlatih</v>
          </cell>
          <cell r="F3128">
            <v>0.27</v>
          </cell>
          <cell r="G3128" t="str">
            <v>Oh</v>
          </cell>
          <cell r="H3128">
            <v>24750</v>
          </cell>
          <cell r="I3128">
            <v>6682.5</v>
          </cell>
        </row>
        <row r="3129">
          <cell r="D3129" t="str">
            <v>Mandor</v>
          </cell>
          <cell r="F3129">
            <v>1.35E-2</v>
          </cell>
          <cell r="G3129" t="str">
            <v>Oh</v>
          </cell>
          <cell r="H3129">
            <v>38500</v>
          </cell>
          <cell r="I3129">
            <v>519.75</v>
          </cell>
        </row>
        <row r="3130">
          <cell r="D3130" t="str">
            <v>BAHAN :</v>
          </cell>
        </row>
        <row r="3131">
          <cell r="D3131" t="str">
            <v>Ubin Abu-abu Uk. 20Cm x 20Cm</v>
          </cell>
          <cell r="F3131">
            <v>1.02</v>
          </cell>
          <cell r="G3131" t="str">
            <v>M2</v>
          </cell>
          <cell r="H3131">
            <v>31000</v>
          </cell>
          <cell r="J3131">
            <v>31620</v>
          </cell>
        </row>
        <row r="3132">
          <cell r="D3132" t="str">
            <v>PC / Portland cement</v>
          </cell>
          <cell r="F3132">
            <v>10.4</v>
          </cell>
          <cell r="G3132" t="str">
            <v>Kg</v>
          </cell>
          <cell r="H3132">
            <v>850</v>
          </cell>
          <cell r="J3132">
            <v>8840</v>
          </cell>
        </row>
        <row r="3133">
          <cell r="D3133" t="str">
            <v xml:space="preserve">Pasir pasang / beton </v>
          </cell>
          <cell r="F3133">
            <v>1.35E-2</v>
          </cell>
          <cell r="G3133" t="str">
            <v>M3</v>
          </cell>
          <cell r="H3133">
            <v>120000</v>
          </cell>
          <cell r="J3133">
            <v>1620</v>
          </cell>
        </row>
        <row r="3134">
          <cell r="A3134">
            <v>261</v>
          </cell>
          <cell r="I3134">
            <v>11957</v>
          </cell>
          <cell r="J3134">
            <v>42080</v>
          </cell>
          <cell r="K3134">
            <v>54037</v>
          </cell>
        </row>
        <row r="3135">
          <cell r="B3135">
            <v>2</v>
          </cell>
          <cell r="D3135" t="str">
            <v>1 M2  PASANG  LANTAI  TEGEL KERAMIK</v>
          </cell>
        </row>
        <row r="3136">
          <cell r="D3136" t="str">
            <v>TENAGA</v>
          </cell>
        </row>
        <row r="3137">
          <cell r="D3137" t="str">
            <v>Tukang batu</v>
          </cell>
          <cell r="F3137">
            <v>0.35</v>
          </cell>
          <cell r="G3137" t="str">
            <v>Oh</v>
          </cell>
          <cell r="H3137">
            <v>33000</v>
          </cell>
          <cell r="I3137">
            <v>11550</v>
          </cell>
        </row>
        <row r="3138">
          <cell r="D3138" t="str">
            <v xml:space="preserve">Kepala Tukang </v>
          </cell>
          <cell r="F3138">
            <v>3.5000000000000003E-2</v>
          </cell>
          <cell r="G3138" t="str">
            <v>Oh</v>
          </cell>
          <cell r="H3138">
            <v>35750</v>
          </cell>
          <cell r="I3138">
            <v>1251.2500000000002</v>
          </cell>
        </row>
        <row r="3139">
          <cell r="D3139" t="str">
            <v>Pekerja / Buruh tak terlatih</v>
          </cell>
          <cell r="F3139">
            <v>0.62</v>
          </cell>
          <cell r="G3139" t="str">
            <v>Oh</v>
          </cell>
          <cell r="H3139">
            <v>24750</v>
          </cell>
          <cell r="I3139">
            <v>15345</v>
          </cell>
        </row>
        <row r="3140">
          <cell r="D3140" t="str">
            <v>Mandor</v>
          </cell>
          <cell r="F3140">
            <v>0.03</v>
          </cell>
          <cell r="G3140" t="str">
            <v>Oh</v>
          </cell>
          <cell r="H3140">
            <v>38500</v>
          </cell>
          <cell r="I3140">
            <v>1155</v>
          </cell>
        </row>
        <row r="3141">
          <cell r="D3141" t="str">
            <v>BAHAN :</v>
          </cell>
        </row>
        <row r="3142">
          <cell r="D3142" t="str">
            <v>Keramik motif Uk. 30 cm x 30 cm</v>
          </cell>
          <cell r="F3142">
            <v>1.02</v>
          </cell>
          <cell r="G3142" t="str">
            <v>M2</v>
          </cell>
          <cell r="H3142">
            <v>46000</v>
          </cell>
          <cell r="J3142">
            <v>46920</v>
          </cell>
        </row>
        <row r="3143">
          <cell r="D3143" t="str">
            <v>Semen Putih / warna</v>
          </cell>
          <cell r="F3143">
            <v>1.5</v>
          </cell>
          <cell r="G3143" t="str">
            <v>Kg</v>
          </cell>
          <cell r="H3143">
            <v>1750</v>
          </cell>
          <cell r="J3143">
            <v>2625</v>
          </cell>
        </row>
        <row r="3144">
          <cell r="D3144" t="str">
            <v>PC / Portland cement</v>
          </cell>
          <cell r="F3144">
            <v>11.38</v>
          </cell>
          <cell r="G3144" t="str">
            <v>Kg</v>
          </cell>
          <cell r="H3144">
            <v>850</v>
          </cell>
          <cell r="J3144">
            <v>9673</v>
          </cell>
        </row>
        <row r="3145">
          <cell r="D3145" t="str">
            <v xml:space="preserve">Pasir pasang / beton </v>
          </cell>
          <cell r="F3145">
            <v>4.2000000000000003E-2</v>
          </cell>
          <cell r="G3145" t="str">
            <v>M3</v>
          </cell>
          <cell r="H3145">
            <v>120000</v>
          </cell>
          <cell r="J3145">
            <v>5040</v>
          </cell>
        </row>
        <row r="3146">
          <cell r="A3146">
            <v>262</v>
          </cell>
          <cell r="I3146">
            <v>29301.25</v>
          </cell>
          <cell r="J3146">
            <v>64258</v>
          </cell>
          <cell r="K3146">
            <v>93559</v>
          </cell>
        </row>
        <row r="3147">
          <cell r="B3147">
            <v>3</v>
          </cell>
          <cell r="D3147" t="str">
            <v xml:space="preserve">1 M!  PASANG  PLINT  KERAMIK ARTISTIK  10 x 20 Cm </v>
          </cell>
        </row>
        <row r="3148">
          <cell r="D3148" t="str">
            <v>TENAGA</v>
          </cell>
        </row>
        <row r="3149">
          <cell r="D3149" t="str">
            <v>Tukang batu</v>
          </cell>
          <cell r="F3149">
            <v>0.09</v>
          </cell>
          <cell r="G3149" t="str">
            <v>Oh</v>
          </cell>
          <cell r="H3149">
            <v>33000</v>
          </cell>
          <cell r="I3149">
            <v>2970</v>
          </cell>
        </row>
        <row r="3150">
          <cell r="D3150" t="str">
            <v xml:space="preserve">Kepala Tukang </v>
          </cell>
          <cell r="F3150">
            <v>9.0000000000000011E-3</v>
          </cell>
          <cell r="G3150" t="str">
            <v>Oh</v>
          </cell>
          <cell r="H3150">
            <v>35750</v>
          </cell>
          <cell r="I3150">
            <v>321.75000000000006</v>
          </cell>
        </row>
        <row r="3151">
          <cell r="D3151" t="str">
            <v>Pekerja / Buruh tak terlatih</v>
          </cell>
          <cell r="F3151">
            <v>0.09</v>
          </cell>
          <cell r="G3151" t="str">
            <v>Oh</v>
          </cell>
          <cell r="H3151">
            <v>24750</v>
          </cell>
          <cell r="I3151">
            <v>2227.5</v>
          </cell>
        </row>
        <row r="3152">
          <cell r="D3152" t="str">
            <v>Mandor</v>
          </cell>
          <cell r="F3152">
            <v>4.5000000000000005E-3</v>
          </cell>
          <cell r="G3152" t="str">
            <v>Oh</v>
          </cell>
          <cell r="H3152">
            <v>38500</v>
          </cell>
          <cell r="I3152">
            <v>173.25000000000003</v>
          </cell>
        </row>
        <row r="3153">
          <cell r="D3153" t="str">
            <v>BAHAN :</v>
          </cell>
        </row>
        <row r="3154">
          <cell r="D3154" t="str">
            <v>Keramik Arstistik Uk. 10 x 20 cm</v>
          </cell>
          <cell r="F3154">
            <v>1.05</v>
          </cell>
          <cell r="G3154" t="str">
            <v>M!</v>
          </cell>
          <cell r="H3154">
            <v>75000</v>
          </cell>
          <cell r="J3154">
            <v>78750</v>
          </cell>
        </row>
        <row r="3155">
          <cell r="D3155" t="str">
            <v>Semen Putih / warna</v>
          </cell>
          <cell r="F3155">
            <v>0.1</v>
          </cell>
          <cell r="G3155" t="str">
            <v>Kg</v>
          </cell>
          <cell r="H3155">
            <v>1750</v>
          </cell>
          <cell r="J3155">
            <v>175</v>
          </cell>
        </row>
        <row r="3156">
          <cell r="D3156" t="str">
            <v>PC / Portland cement</v>
          </cell>
          <cell r="F3156">
            <v>1.65</v>
          </cell>
          <cell r="G3156" t="str">
            <v>Kg</v>
          </cell>
          <cell r="H3156">
            <v>850</v>
          </cell>
          <cell r="J3156">
            <v>1402.5</v>
          </cell>
        </row>
        <row r="3157">
          <cell r="D3157" t="str">
            <v xml:space="preserve">Pasir pasang / beton </v>
          </cell>
          <cell r="F3157">
            <v>3.2000000000000002E-3</v>
          </cell>
          <cell r="G3157" t="str">
            <v>M3</v>
          </cell>
          <cell r="H3157">
            <v>120000</v>
          </cell>
          <cell r="J3157">
            <v>384</v>
          </cell>
        </row>
        <row r="3158">
          <cell r="A3158">
            <v>263</v>
          </cell>
          <cell r="I3158">
            <v>5692.5</v>
          </cell>
          <cell r="J3158">
            <v>80711.5</v>
          </cell>
          <cell r="K3158">
            <v>86404</v>
          </cell>
        </row>
        <row r="3159">
          <cell r="B3159">
            <v>4</v>
          </cell>
          <cell r="D3159" t="str">
            <v>1 M2  PASANG  LANTAI  BATU MARMER  PUTIH</v>
          </cell>
        </row>
        <row r="3160">
          <cell r="D3160" t="str">
            <v>TENAGA</v>
          </cell>
        </row>
        <row r="3161">
          <cell r="D3161" t="str">
            <v>Tukang batu</v>
          </cell>
          <cell r="F3161">
            <v>0.35</v>
          </cell>
          <cell r="G3161" t="str">
            <v>Oh</v>
          </cell>
          <cell r="H3161">
            <v>33000</v>
          </cell>
          <cell r="I3161">
            <v>11550</v>
          </cell>
        </row>
        <row r="3162">
          <cell r="D3162" t="str">
            <v xml:space="preserve">Kepala Tukang </v>
          </cell>
          <cell r="F3162">
            <v>3.5000000000000003E-2</v>
          </cell>
          <cell r="G3162" t="str">
            <v>Oh</v>
          </cell>
          <cell r="H3162">
            <v>35750</v>
          </cell>
          <cell r="I3162">
            <v>1251.2500000000002</v>
          </cell>
        </row>
        <row r="3163">
          <cell r="D3163" t="str">
            <v>Pekerja / Buruh tak terlatih</v>
          </cell>
          <cell r="F3163">
            <v>0.62</v>
          </cell>
          <cell r="G3163" t="str">
            <v>Oh</v>
          </cell>
          <cell r="H3163">
            <v>24750</v>
          </cell>
          <cell r="I3163">
            <v>15345</v>
          </cell>
        </row>
        <row r="3164">
          <cell r="D3164" t="str">
            <v>Mandor</v>
          </cell>
          <cell r="F3164">
            <v>0.03</v>
          </cell>
          <cell r="G3164" t="str">
            <v>Oh</v>
          </cell>
          <cell r="H3164">
            <v>38500</v>
          </cell>
          <cell r="I3164">
            <v>1155</v>
          </cell>
        </row>
        <row r="3165">
          <cell r="D3165" t="str">
            <v>BAHAN :</v>
          </cell>
        </row>
        <row r="3166">
          <cell r="D3166" t="str">
            <v>Marmer Putih</v>
          </cell>
          <cell r="F3166">
            <v>1.052</v>
          </cell>
          <cell r="G3166" t="str">
            <v>M2</v>
          </cell>
          <cell r="H3166">
            <v>172000</v>
          </cell>
          <cell r="J3166">
            <v>180944</v>
          </cell>
        </row>
        <row r="3167">
          <cell r="D3167" t="str">
            <v>Semen Putih / warna</v>
          </cell>
          <cell r="F3167">
            <v>2</v>
          </cell>
          <cell r="G3167" t="str">
            <v>Kg</v>
          </cell>
          <cell r="H3167">
            <v>1750</v>
          </cell>
          <cell r="J3167">
            <v>3500</v>
          </cell>
        </row>
        <row r="3168">
          <cell r="D3168" t="str">
            <v>PC / Portland cement</v>
          </cell>
          <cell r="F3168">
            <v>14.15</v>
          </cell>
          <cell r="G3168" t="str">
            <v>Kg</v>
          </cell>
          <cell r="H3168">
            <v>850</v>
          </cell>
          <cell r="J3168">
            <v>12027.5</v>
          </cell>
        </row>
        <row r="3169">
          <cell r="D3169" t="str">
            <v xml:space="preserve">Pasir pasang / beton </v>
          </cell>
          <cell r="F3169">
            <v>3.9E-2</v>
          </cell>
          <cell r="G3169" t="str">
            <v>M3</v>
          </cell>
          <cell r="H3169">
            <v>120000</v>
          </cell>
          <cell r="J3169">
            <v>4680</v>
          </cell>
        </row>
        <row r="3170">
          <cell r="A3170">
            <v>264</v>
          </cell>
          <cell r="I3170">
            <v>29301.25</v>
          </cell>
          <cell r="J3170">
            <v>201151.5</v>
          </cell>
          <cell r="K3170">
            <v>230453</v>
          </cell>
        </row>
        <row r="3171">
          <cell r="B3171">
            <v>5</v>
          </cell>
          <cell r="D3171" t="str">
            <v>1 M2  PASANG  LANTAI  BATU MARMER  HITAM</v>
          </cell>
        </row>
        <row r="3172">
          <cell r="D3172" t="str">
            <v>TENAGA</v>
          </cell>
        </row>
        <row r="3173">
          <cell r="D3173" t="str">
            <v>Tukang batu</v>
          </cell>
          <cell r="F3173">
            <v>0.35</v>
          </cell>
          <cell r="G3173" t="str">
            <v>Oh</v>
          </cell>
          <cell r="H3173">
            <v>33000</v>
          </cell>
          <cell r="I3173">
            <v>11550</v>
          </cell>
        </row>
        <row r="3174">
          <cell r="D3174" t="str">
            <v xml:space="preserve">Kepala Tukang </v>
          </cell>
          <cell r="F3174">
            <v>3.5000000000000003E-2</v>
          </cell>
          <cell r="G3174" t="str">
            <v>Oh</v>
          </cell>
          <cell r="H3174">
            <v>35750</v>
          </cell>
          <cell r="I3174">
            <v>1251.2500000000002</v>
          </cell>
        </row>
        <row r="3175">
          <cell r="D3175" t="str">
            <v>Pekerja / Buruh tak terlatih</v>
          </cell>
          <cell r="F3175">
            <v>0.62</v>
          </cell>
          <cell r="G3175" t="str">
            <v>Oh</v>
          </cell>
          <cell r="H3175">
            <v>24750</v>
          </cell>
          <cell r="I3175">
            <v>15345</v>
          </cell>
        </row>
        <row r="3176">
          <cell r="D3176" t="str">
            <v>Mandor</v>
          </cell>
          <cell r="F3176">
            <v>0.03</v>
          </cell>
          <cell r="G3176" t="str">
            <v>Oh</v>
          </cell>
          <cell r="H3176">
            <v>38500</v>
          </cell>
          <cell r="I3176">
            <v>1155</v>
          </cell>
        </row>
        <row r="3177">
          <cell r="D3177" t="str">
            <v>BAHAN :</v>
          </cell>
        </row>
        <row r="3178">
          <cell r="D3178" t="str">
            <v>Marmer Hitam</v>
          </cell>
          <cell r="F3178">
            <v>1.052</v>
          </cell>
          <cell r="G3178" t="str">
            <v>M2</v>
          </cell>
          <cell r="H3178">
            <v>198000</v>
          </cell>
          <cell r="J3178">
            <v>208296</v>
          </cell>
        </row>
        <row r="3179">
          <cell r="D3179" t="str">
            <v>Semen Putih / warna</v>
          </cell>
          <cell r="F3179">
            <v>2</v>
          </cell>
          <cell r="G3179" t="str">
            <v>Kg</v>
          </cell>
          <cell r="H3179">
            <v>1750</v>
          </cell>
          <cell r="J3179">
            <v>3500</v>
          </cell>
        </row>
        <row r="3180">
          <cell r="D3180" t="str">
            <v>PC / Portland cement</v>
          </cell>
          <cell r="F3180">
            <v>14.15</v>
          </cell>
          <cell r="G3180" t="str">
            <v>Kg</v>
          </cell>
          <cell r="H3180">
            <v>850</v>
          </cell>
          <cell r="J3180">
            <v>12027.5</v>
          </cell>
        </row>
        <row r="3181">
          <cell r="D3181" t="str">
            <v xml:space="preserve">Pasir pasang / beton </v>
          </cell>
          <cell r="F3181">
            <v>3.9E-2</v>
          </cell>
          <cell r="G3181" t="str">
            <v>M3</v>
          </cell>
          <cell r="H3181">
            <v>120000</v>
          </cell>
          <cell r="J3181">
            <v>4680</v>
          </cell>
        </row>
        <row r="3182">
          <cell r="A3182">
            <v>265</v>
          </cell>
          <cell r="I3182">
            <v>29301.25</v>
          </cell>
          <cell r="J3182">
            <v>228503.5</v>
          </cell>
          <cell r="K3182">
            <v>257805</v>
          </cell>
        </row>
        <row r="3183">
          <cell r="B3183">
            <v>6</v>
          </cell>
          <cell r="D3183" t="str">
            <v>1 M2 LANTAI  BETON  DIPLASTER  TEBAL  7  CM</v>
          </cell>
        </row>
        <row r="3184">
          <cell r="D3184" t="str">
            <v xml:space="preserve">CAMP. 1 PC : 3 PSR : 8 KRL  DITUTUP PLESTERAN </v>
          </cell>
        </row>
        <row r="3185">
          <cell r="D3185" t="str">
            <v>6 MM  CAMP. 1 PC : 3 PSR</v>
          </cell>
        </row>
        <row r="3186">
          <cell r="D3186" t="str">
            <v>TENAGA :</v>
          </cell>
        </row>
        <row r="3187">
          <cell r="D3187" t="str">
            <v>Tukang batu</v>
          </cell>
          <cell r="F3187">
            <v>0.13500000000000001</v>
          </cell>
          <cell r="G3187" t="str">
            <v>Oh</v>
          </cell>
          <cell r="H3187">
            <v>33000</v>
          </cell>
          <cell r="I3187">
            <v>4455</v>
          </cell>
        </row>
        <row r="3188">
          <cell r="D3188" t="str">
            <v xml:space="preserve">Kepala Tukang </v>
          </cell>
          <cell r="F3188">
            <v>1.35E-2</v>
          </cell>
          <cell r="G3188" t="str">
            <v>Oh</v>
          </cell>
          <cell r="H3188">
            <v>35750</v>
          </cell>
          <cell r="I3188">
            <v>482.625</v>
          </cell>
        </row>
        <row r="3189">
          <cell r="D3189" t="str">
            <v>Pekerja / Buruh tak terlatih</v>
          </cell>
          <cell r="F3189">
            <v>0.72</v>
          </cell>
          <cell r="G3189" t="str">
            <v>Oh</v>
          </cell>
          <cell r="H3189">
            <v>24750</v>
          </cell>
          <cell r="I3189">
            <v>17820</v>
          </cell>
        </row>
        <row r="3190">
          <cell r="D3190" t="str">
            <v>Mandor</v>
          </cell>
          <cell r="F3190">
            <v>3.5999999999999997E-2</v>
          </cell>
          <cell r="G3190" t="str">
            <v>Oh</v>
          </cell>
          <cell r="H3190">
            <v>38500</v>
          </cell>
          <cell r="I3190">
            <v>1386</v>
          </cell>
        </row>
        <row r="3191">
          <cell r="D3191" t="str">
            <v>BAHAN :</v>
          </cell>
        </row>
        <row r="3192">
          <cell r="D3192" t="str">
            <v>Batu pecah 2-3 cm</v>
          </cell>
          <cell r="F3192">
            <v>7.0000000000000007E-2</v>
          </cell>
          <cell r="G3192" t="str">
            <v>M3</v>
          </cell>
          <cell r="H3192">
            <v>165000</v>
          </cell>
          <cell r="J3192">
            <v>11550.000000000002</v>
          </cell>
        </row>
        <row r="3193">
          <cell r="D3193" t="str">
            <v>PC / Portland cement</v>
          </cell>
          <cell r="F3193">
            <v>18.190000000000001</v>
          </cell>
          <cell r="G3193" t="str">
            <v>Kg</v>
          </cell>
          <cell r="H3193">
            <v>850</v>
          </cell>
          <cell r="J3193">
            <v>15461.500000000002</v>
          </cell>
        </row>
        <row r="3194">
          <cell r="D3194" t="str">
            <v xml:space="preserve">Pasir pasang / beton </v>
          </cell>
          <cell r="F3194">
            <v>4.3999999999999997E-2</v>
          </cell>
          <cell r="G3194" t="str">
            <v>M3</v>
          </cell>
          <cell r="H3194">
            <v>120000</v>
          </cell>
          <cell r="J3194">
            <v>5280</v>
          </cell>
        </row>
        <row r="3195">
          <cell r="A3195">
            <v>266</v>
          </cell>
          <cell r="I3195">
            <v>24143.625</v>
          </cell>
          <cell r="J3195">
            <v>32291.500000000004</v>
          </cell>
          <cell r="K3195">
            <v>56435</v>
          </cell>
        </row>
        <row r="3197">
          <cell r="B3197">
            <v>7</v>
          </cell>
          <cell r="D3197" t="str">
            <v>1 M3 BETON RABAT  CAMP.  1 PC : 3 PSR : 6 KRL</v>
          </cell>
        </row>
        <row r="3198">
          <cell r="D3198" t="str">
            <v>UNTUK LANTAI  DIATAS  PASIR</v>
          </cell>
        </row>
        <row r="3199">
          <cell r="D3199" t="str">
            <v>TENAGA :</v>
          </cell>
        </row>
        <row r="3200">
          <cell r="D3200" t="str">
            <v>Tukang batu</v>
          </cell>
          <cell r="F3200">
            <v>0.5</v>
          </cell>
          <cell r="G3200" t="str">
            <v>Oh</v>
          </cell>
          <cell r="H3200">
            <v>33000</v>
          </cell>
          <cell r="I3200">
            <v>16500</v>
          </cell>
        </row>
        <row r="3201">
          <cell r="D3201" t="str">
            <v xml:space="preserve">Kepala Tukang </v>
          </cell>
          <cell r="F3201">
            <v>0.05</v>
          </cell>
          <cell r="G3201" t="str">
            <v>Oh</v>
          </cell>
          <cell r="H3201">
            <v>35750</v>
          </cell>
          <cell r="I3201">
            <v>1787.5</v>
          </cell>
        </row>
        <row r="3202">
          <cell r="D3202" t="str">
            <v>Pekerja / Buruh tak terlatih</v>
          </cell>
          <cell r="F3202">
            <v>6</v>
          </cell>
          <cell r="G3202" t="str">
            <v>Oh</v>
          </cell>
          <cell r="H3202">
            <v>24750</v>
          </cell>
          <cell r="I3202">
            <v>148500</v>
          </cell>
        </row>
        <row r="3203">
          <cell r="D3203" t="str">
            <v>Mandor</v>
          </cell>
          <cell r="F3203">
            <v>0.3</v>
          </cell>
          <cell r="G3203" t="str">
            <v>Oh</v>
          </cell>
          <cell r="H3203">
            <v>38500</v>
          </cell>
          <cell r="I3203">
            <v>11550</v>
          </cell>
        </row>
        <row r="3204">
          <cell r="D3204" t="str">
            <v>BAHAN :</v>
          </cell>
        </row>
        <row r="3205">
          <cell r="D3205" t="str">
            <v>Batu pecah 2-3 cm</v>
          </cell>
          <cell r="F3205">
            <v>1</v>
          </cell>
          <cell r="G3205" t="str">
            <v>M3</v>
          </cell>
          <cell r="H3205">
            <v>165000</v>
          </cell>
          <cell r="J3205">
            <v>165000</v>
          </cell>
        </row>
        <row r="3206">
          <cell r="D3206" t="str">
            <v>PC / Portland cement</v>
          </cell>
          <cell r="F3206">
            <v>211.82</v>
          </cell>
          <cell r="G3206" t="str">
            <v>Kg</v>
          </cell>
          <cell r="H3206">
            <v>850</v>
          </cell>
          <cell r="J3206">
            <v>180047</v>
          </cell>
        </row>
        <row r="3207">
          <cell r="D3207" t="str">
            <v xml:space="preserve">Pasir pasang / beton </v>
          </cell>
          <cell r="F3207">
            <v>0.5</v>
          </cell>
          <cell r="G3207" t="str">
            <v>M3</v>
          </cell>
          <cell r="H3207">
            <v>120000</v>
          </cell>
          <cell r="J3207">
            <v>60000</v>
          </cell>
        </row>
        <row r="3208">
          <cell r="A3208">
            <v>267</v>
          </cell>
          <cell r="I3208">
            <v>178337.5</v>
          </cell>
          <cell r="J3208">
            <v>405047</v>
          </cell>
          <cell r="K3208">
            <v>583385</v>
          </cell>
        </row>
        <row r="3209">
          <cell r="B3209">
            <v>8</v>
          </cell>
          <cell r="D3209" t="str">
            <v>1 M2  LANTAI  PAVING STONE  ABU - ABU  DIATAS  PASIR</v>
          </cell>
        </row>
        <row r="3210">
          <cell r="D3210" t="str">
            <v>TENAGA :</v>
          </cell>
        </row>
        <row r="3211">
          <cell r="D3211" t="str">
            <v>Tukang batu</v>
          </cell>
          <cell r="F3211">
            <v>0.06</v>
          </cell>
          <cell r="G3211" t="str">
            <v>Oh</v>
          </cell>
          <cell r="H3211">
            <v>33000</v>
          </cell>
          <cell r="I3211">
            <v>1980</v>
          </cell>
        </row>
        <row r="3212">
          <cell r="D3212" t="str">
            <v>Pekerja / Buruh tak terlatih</v>
          </cell>
          <cell r="F3212">
            <v>0.2</v>
          </cell>
          <cell r="G3212" t="str">
            <v>Oh</v>
          </cell>
          <cell r="H3212">
            <v>24750</v>
          </cell>
          <cell r="I3212">
            <v>4950</v>
          </cell>
        </row>
        <row r="3213">
          <cell r="D3213" t="str">
            <v>BAHAN :</v>
          </cell>
        </row>
        <row r="3214">
          <cell r="D3214" t="str">
            <v>Paving Stone abu - abu tebal 6 cm</v>
          </cell>
          <cell r="F3214">
            <v>1.1000000000000001</v>
          </cell>
          <cell r="G3214" t="str">
            <v>M2</v>
          </cell>
          <cell r="H3214">
            <v>39000</v>
          </cell>
          <cell r="J3214">
            <v>42900</v>
          </cell>
        </row>
        <row r="3215">
          <cell r="D3215" t="str">
            <v xml:space="preserve">Pasir pasang / beton </v>
          </cell>
          <cell r="F3215">
            <v>3.5000000000000003E-2</v>
          </cell>
          <cell r="G3215" t="str">
            <v>M3</v>
          </cell>
          <cell r="H3215">
            <v>120000</v>
          </cell>
          <cell r="J3215">
            <v>4200</v>
          </cell>
        </row>
        <row r="3216">
          <cell r="A3216">
            <v>268</v>
          </cell>
          <cell r="I3216">
            <v>6930</v>
          </cell>
          <cell r="J3216">
            <v>47100</v>
          </cell>
          <cell r="K3216">
            <v>54030</v>
          </cell>
        </row>
        <row r="3217">
          <cell r="B3217">
            <v>9</v>
          </cell>
          <cell r="D3217" t="str">
            <v>1 M2 LANTAI  PATLAG 1 LAPIS  BATA  MERAH</v>
          </cell>
        </row>
        <row r="3218">
          <cell r="D3218" t="str">
            <v>CAMP. 1 SEMEN MERAH : 1 KPR : 3 PSR</v>
          </cell>
        </row>
        <row r="3219">
          <cell r="D3219" t="str">
            <v>TENAGA :</v>
          </cell>
        </row>
        <row r="3220">
          <cell r="D3220" t="str">
            <v>Tukang batu</v>
          </cell>
          <cell r="F3220">
            <v>0.16</v>
          </cell>
          <cell r="G3220" t="str">
            <v>Oh</v>
          </cell>
          <cell r="H3220">
            <v>33000</v>
          </cell>
          <cell r="I3220">
            <v>5280</v>
          </cell>
        </row>
        <row r="3221">
          <cell r="D3221" t="str">
            <v xml:space="preserve">Kepala Tukang </v>
          </cell>
          <cell r="F3221">
            <v>0.01</v>
          </cell>
          <cell r="G3221" t="str">
            <v>Oh</v>
          </cell>
          <cell r="H3221">
            <v>35750</v>
          </cell>
          <cell r="I3221">
            <v>357.5</v>
          </cell>
        </row>
        <row r="3222">
          <cell r="D3222" t="str">
            <v>Pekerja / Buruh tak terlatih</v>
          </cell>
          <cell r="F3222">
            <v>0.05</v>
          </cell>
          <cell r="G3222" t="str">
            <v>Oh</v>
          </cell>
          <cell r="H3222">
            <v>24750</v>
          </cell>
          <cell r="I3222">
            <v>1237.5</v>
          </cell>
        </row>
        <row r="3223">
          <cell r="D3223" t="str">
            <v>Mandor</v>
          </cell>
          <cell r="F3223">
            <v>2.5000000000000001E-2</v>
          </cell>
          <cell r="G3223" t="str">
            <v>Oh</v>
          </cell>
          <cell r="H3223">
            <v>38500</v>
          </cell>
          <cell r="I3223">
            <v>962.5</v>
          </cell>
        </row>
        <row r="3224">
          <cell r="D3224" t="str">
            <v>BAHAN :</v>
          </cell>
        </row>
        <row r="3225">
          <cell r="D3225" t="str">
            <v>Batu Bata / Merah</v>
          </cell>
          <cell r="F3225">
            <v>30</v>
          </cell>
          <cell r="G3225" t="str">
            <v>Bj</v>
          </cell>
          <cell r="H3225">
            <v>330</v>
          </cell>
          <cell r="J3225">
            <v>9900</v>
          </cell>
        </row>
        <row r="3226">
          <cell r="D3226" t="str">
            <v>Kapur Batu</v>
          </cell>
          <cell r="F3226">
            <v>1.2E-2</v>
          </cell>
          <cell r="G3226" t="str">
            <v>M3</v>
          </cell>
          <cell r="H3226">
            <v>600000</v>
          </cell>
          <cell r="J3226">
            <v>7200</v>
          </cell>
        </row>
        <row r="3227">
          <cell r="D3227" t="str">
            <v xml:space="preserve">Semen Merah </v>
          </cell>
          <cell r="F3227">
            <v>1.2E-2</v>
          </cell>
          <cell r="G3227" t="str">
            <v>M3</v>
          </cell>
          <cell r="H3227">
            <v>115000</v>
          </cell>
          <cell r="J3227">
            <v>1380</v>
          </cell>
        </row>
        <row r="3228">
          <cell r="D3228" t="str">
            <v xml:space="preserve">Pasir pasang / beton </v>
          </cell>
          <cell r="F3228">
            <v>3.5999999999999997E-2</v>
          </cell>
          <cell r="G3228" t="str">
            <v>M3</v>
          </cell>
          <cell r="H3228">
            <v>120000</v>
          </cell>
          <cell r="J3228">
            <v>4320</v>
          </cell>
        </row>
        <row r="3229">
          <cell r="A3229">
            <v>269</v>
          </cell>
          <cell r="I3229">
            <v>7837.5</v>
          </cell>
          <cell r="J3229">
            <v>22800</v>
          </cell>
          <cell r="K3229">
            <v>30638</v>
          </cell>
        </row>
        <row r="3230">
          <cell r="B3230">
            <v>10</v>
          </cell>
          <cell r="D3230" t="str">
            <v>1 M2  DINDING  MARMO  BIASA  10 X 10 CM</v>
          </cell>
        </row>
        <row r="3231">
          <cell r="D3231" t="str">
            <v>SPESI ; 1 PC : 2 PSR,  TEBAL  RATA - RATA  1  CM</v>
          </cell>
        </row>
        <row r="3233">
          <cell r="D3233" t="str">
            <v>TENAGA :</v>
          </cell>
        </row>
        <row r="3234">
          <cell r="D3234" t="str">
            <v>Tukang batu</v>
          </cell>
          <cell r="F3234">
            <v>0.35</v>
          </cell>
          <cell r="G3234" t="str">
            <v>Oh</v>
          </cell>
          <cell r="H3234">
            <v>33000</v>
          </cell>
          <cell r="I3234">
            <v>11550</v>
          </cell>
        </row>
        <row r="3235">
          <cell r="D3235" t="str">
            <v xml:space="preserve">Kepala Tukang </v>
          </cell>
          <cell r="F3235">
            <v>3.5000000000000003E-2</v>
          </cell>
          <cell r="G3235" t="str">
            <v>Oh</v>
          </cell>
          <cell r="H3235">
            <v>35750</v>
          </cell>
          <cell r="I3235">
            <v>1251.2500000000002</v>
          </cell>
        </row>
        <row r="3236">
          <cell r="D3236" t="str">
            <v>Pekerja / Buruh tak terlatih</v>
          </cell>
          <cell r="F3236">
            <v>0.62</v>
          </cell>
          <cell r="G3236" t="str">
            <v>Oh</v>
          </cell>
          <cell r="H3236">
            <v>24750</v>
          </cell>
          <cell r="I3236">
            <v>15345</v>
          </cell>
        </row>
        <row r="3237">
          <cell r="D3237" t="str">
            <v>Mandor</v>
          </cell>
          <cell r="F3237">
            <v>0.03</v>
          </cell>
          <cell r="G3237" t="str">
            <v>Oh</v>
          </cell>
          <cell r="H3237">
            <v>38500</v>
          </cell>
          <cell r="I3237">
            <v>1155</v>
          </cell>
        </row>
        <row r="3238">
          <cell r="D3238" t="str">
            <v>BAHAN :</v>
          </cell>
        </row>
        <row r="3239">
          <cell r="D3239" t="str">
            <v>Batu marmo  biasa</v>
          </cell>
          <cell r="F3239">
            <v>1.05</v>
          </cell>
          <cell r="G3239" t="str">
            <v>M2</v>
          </cell>
          <cell r="H3239">
            <v>85000</v>
          </cell>
          <cell r="J3239">
            <v>89250</v>
          </cell>
        </row>
        <row r="3240">
          <cell r="D3240" t="str">
            <v>Semen Putih / warna</v>
          </cell>
          <cell r="F3240">
            <v>0.94</v>
          </cell>
          <cell r="G3240" t="str">
            <v>Kg</v>
          </cell>
          <cell r="H3240">
            <v>1750</v>
          </cell>
          <cell r="J3240">
            <v>1645</v>
          </cell>
        </row>
        <row r="3241">
          <cell r="D3241" t="str">
            <v>PC / Portland cement</v>
          </cell>
          <cell r="F3241">
            <v>11.75</v>
          </cell>
          <cell r="G3241" t="str">
            <v>Kg</v>
          </cell>
          <cell r="H3241">
            <v>850</v>
          </cell>
          <cell r="J3241">
            <v>9987.5</v>
          </cell>
        </row>
        <row r="3242">
          <cell r="D3242" t="str">
            <v xml:space="preserve">Pasir pasang / beton </v>
          </cell>
          <cell r="F3242">
            <v>3.5000000000000003E-2</v>
          </cell>
          <cell r="G3242" t="str">
            <v>M3</v>
          </cell>
          <cell r="H3242">
            <v>120000</v>
          </cell>
          <cell r="J3242">
            <v>4200</v>
          </cell>
        </row>
        <row r="3243">
          <cell r="A3243">
            <v>270</v>
          </cell>
          <cell r="I3243">
            <v>29301.25</v>
          </cell>
          <cell r="J3243">
            <v>105082.5</v>
          </cell>
          <cell r="K3243">
            <v>134384</v>
          </cell>
        </row>
        <row r="3244">
          <cell r="B3244">
            <v>11</v>
          </cell>
          <cell r="D3244" t="str">
            <v>1 M2  DINDING MARMO  HIJAU  10 X 10 CM</v>
          </cell>
        </row>
        <row r="3245">
          <cell r="D3245" t="str">
            <v>SPESI ; 1 PC : 2 PSR,  TEBAL  RATA - RATA  1  CM</v>
          </cell>
        </row>
        <row r="3247">
          <cell r="D3247" t="str">
            <v>TENAGA :</v>
          </cell>
        </row>
        <row r="3248">
          <cell r="D3248" t="str">
            <v>Tukang batu</v>
          </cell>
          <cell r="F3248">
            <v>0.35</v>
          </cell>
          <cell r="G3248" t="str">
            <v>Oh</v>
          </cell>
          <cell r="H3248">
            <v>33000</v>
          </cell>
          <cell r="I3248">
            <v>11550</v>
          </cell>
        </row>
        <row r="3249">
          <cell r="D3249" t="str">
            <v xml:space="preserve">Kepala Tukang </v>
          </cell>
          <cell r="F3249">
            <v>3.5000000000000003E-2</v>
          </cell>
          <cell r="G3249" t="str">
            <v>Oh</v>
          </cell>
          <cell r="H3249">
            <v>35750</v>
          </cell>
          <cell r="I3249">
            <v>1251.2500000000002</v>
          </cell>
        </row>
        <row r="3250">
          <cell r="D3250" t="str">
            <v>Pekerja / Buruh tak terlatih</v>
          </cell>
          <cell r="F3250">
            <v>0.62</v>
          </cell>
          <cell r="G3250" t="str">
            <v>Oh</v>
          </cell>
          <cell r="H3250">
            <v>24750</v>
          </cell>
          <cell r="I3250">
            <v>15345</v>
          </cell>
        </row>
        <row r="3251">
          <cell r="D3251" t="str">
            <v>Mandor</v>
          </cell>
          <cell r="F3251">
            <v>0.03</v>
          </cell>
          <cell r="G3251" t="str">
            <v>Oh</v>
          </cell>
          <cell r="H3251">
            <v>38500</v>
          </cell>
          <cell r="I3251">
            <v>1155</v>
          </cell>
        </row>
        <row r="3252">
          <cell r="D3252" t="str">
            <v>BAHAN :</v>
          </cell>
        </row>
        <row r="3253">
          <cell r="D3253" t="str">
            <v>Batu  marmo  warna</v>
          </cell>
          <cell r="F3253">
            <v>1.05</v>
          </cell>
          <cell r="G3253" t="str">
            <v>M2</v>
          </cell>
          <cell r="H3253">
            <v>109000</v>
          </cell>
          <cell r="J3253">
            <v>114450</v>
          </cell>
        </row>
        <row r="3254">
          <cell r="D3254" t="str">
            <v>Semen Putih / warna</v>
          </cell>
          <cell r="F3254">
            <v>0.94</v>
          </cell>
          <cell r="G3254" t="str">
            <v>Kg</v>
          </cell>
          <cell r="H3254">
            <v>1750</v>
          </cell>
          <cell r="J3254">
            <v>1645</v>
          </cell>
        </row>
        <row r="3255">
          <cell r="D3255" t="str">
            <v>PC / Portland cement</v>
          </cell>
          <cell r="F3255">
            <v>11.75</v>
          </cell>
          <cell r="G3255" t="str">
            <v>Kg</v>
          </cell>
          <cell r="H3255">
            <v>850</v>
          </cell>
          <cell r="J3255">
            <v>9987.5</v>
          </cell>
        </row>
        <row r="3256">
          <cell r="D3256" t="str">
            <v xml:space="preserve">Pasir pasang / beton </v>
          </cell>
          <cell r="F3256">
            <v>3.5000000000000003E-2</v>
          </cell>
          <cell r="G3256" t="str">
            <v>M3</v>
          </cell>
          <cell r="H3256">
            <v>120000</v>
          </cell>
          <cell r="J3256">
            <v>4200</v>
          </cell>
        </row>
        <row r="3257">
          <cell r="A3257">
            <v>271</v>
          </cell>
          <cell r="I3257">
            <v>29301.25</v>
          </cell>
          <cell r="J3257">
            <v>130282.5</v>
          </cell>
          <cell r="K3257">
            <v>159584</v>
          </cell>
        </row>
        <row r="3259">
          <cell r="B3259">
            <v>12</v>
          </cell>
          <cell r="D3259" t="str">
            <v>1 M2 DINDING BATU  LEMPENG  15 X 20 CM /  20 X 25 CM</v>
          </cell>
        </row>
        <row r="3260">
          <cell r="D3260" t="str">
            <v>PEREKAT  1 PC : 2 PSR,   TEBAL  RATA - RATA  1  CM</v>
          </cell>
        </row>
        <row r="3261">
          <cell r="D3261" t="str">
            <v>TENAGA :</v>
          </cell>
        </row>
        <row r="3262">
          <cell r="D3262" t="str">
            <v>Tukang batu</v>
          </cell>
          <cell r="F3262">
            <v>0.35</v>
          </cell>
          <cell r="G3262" t="str">
            <v>Oh</v>
          </cell>
          <cell r="H3262">
            <v>33000</v>
          </cell>
          <cell r="I3262">
            <v>11550</v>
          </cell>
        </row>
        <row r="3263">
          <cell r="D3263" t="str">
            <v xml:space="preserve">Kepala Tukang </v>
          </cell>
          <cell r="F3263">
            <v>3.5000000000000003E-2</v>
          </cell>
          <cell r="G3263" t="str">
            <v>Oh</v>
          </cell>
          <cell r="H3263">
            <v>35750</v>
          </cell>
          <cell r="I3263">
            <v>1251.2500000000002</v>
          </cell>
        </row>
        <row r="3264">
          <cell r="D3264" t="str">
            <v>Pekerja / Buruh tak terlatih</v>
          </cell>
          <cell r="F3264">
            <v>0.62</v>
          </cell>
          <cell r="G3264" t="str">
            <v>Oh</v>
          </cell>
          <cell r="H3264">
            <v>24750</v>
          </cell>
          <cell r="I3264">
            <v>15345</v>
          </cell>
        </row>
        <row r="3265">
          <cell r="D3265" t="str">
            <v>Mandor</v>
          </cell>
          <cell r="F3265">
            <v>0.03</v>
          </cell>
          <cell r="G3265" t="str">
            <v>Oh</v>
          </cell>
          <cell r="H3265">
            <v>38500</v>
          </cell>
          <cell r="I3265">
            <v>1155</v>
          </cell>
        </row>
        <row r="3266">
          <cell r="D3266" t="str">
            <v>BAHAN :</v>
          </cell>
        </row>
        <row r="3267">
          <cell r="D3267" t="str">
            <v>Batu Lempeng</v>
          </cell>
          <cell r="F3267">
            <v>1.05</v>
          </cell>
          <cell r="G3267" t="str">
            <v>M2</v>
          </cell>
          <cell r="H3267">
            <v>66000</v>
          </cell>
          <cell r="J3267">
            <v>69300</v>
          </cell>
        </row>
        <row r="3268">
          <cell r="D3268" t="str">
            <v>PC / Portland cement</v>
          </cell>
          <cell r="F3268">
            <v>11.75</v>
          </cell>
          <cell r="G3268" t="str">
            <v>Kg</v>
          </cell>
          <cell r="H3268">
            <v>850</v>
          </cell>
          <cell r="J3268">
            <v>9987.5</v>
          </cell>
        </row>
        <row r="3269">
          <cell r="D3269" t="str">
            <v xml:space="preserve">Pasir pasang / beton </v>
          </cell>
          <cell r="F3269">
            <v>3.5000000000000003E-2</v>
          </cell>
          <cell r="G3269" t="str">
            <v>M3</v>
          </cell>
          <cell r="H3269">
            <v>120000</v>
          </cell>
          <cell r="J3269">
            <v>4200</v>
          </cell>
        </row>
        <row r="3270">
          <cell r="A3270">
            <v>272</v>
          </cell>
          <cell r="I3270">
            <v>29301.25</v>
          </cell>
          <cell r="J3270">
            <v>83487.5</v>
          </cell>
          <cell r="K3270">
            <v>112789</v>
          </cell>
        </row>
        <row r="3272">
          <cell r="B3272">
            <v>13</v>
          </cell>
          <cell r="D3272" t="str">
            <v xml:space="preserve">1 M2  PASANG  DINIDING KERAMIK  </v>
          </cell>
        </row>
        <row r="3273">
          <cell r="D3273" t="str">
            <v>TENAGA</v>
          </cell>
        </row>
        <row r="3274">
          <cell r="D3274" t="str">
            <v>Tukang batu</v>
          </cell>
          <cell r="F3274">
            <v>0.45</v>
          </cell>
          <cell r="G3274" t="str">
            <v>Oh</v>
          </cell>
          <cell r="H3274">
            <v>33000</v>
          </cell>
          <cell r="I3274">
            <v>14850</v>
          </cell>
        </row>
        <row r="3275">
          <cell r="D3275" t="str">
            <v xml:space="preserve">Kepala Tukang </v>
          </cell>
          <cell r="F3275">
            <v>4.4999999999999998E-2</v>
          </cell>
          <cell r="G3275" t="str">
            <v>Oh</v>
          </cell>
          <cell r="H3275">
            <v>35750</v>
          </cell>
          <cell r="I3275">
            <v>1608.75</v>
          </cell>
        </row>
        <row r="3276">
          <cell r="D3276" t="str">
            <v>Pekerja / Buruh tak terlatih</v>
          </cell>
          <cell r="F3276">
            <v>0.6</v>
          </cell>
          <cell r="G3276" t="str">
            <v>Oh</v>
          </cell>
          <cell r="H3276">
            <v>24750</v>
          </cell>
          <cell r="I3276">
            <v>14850</v>
          </cell>
        </row>
        <row r="3277">
          <cell r="D3277" t="str">
            <v>Mandor</v>
          </cell>
          <cell r="F3277">
            <v>0.03</v>
          </cell>
          <cell r="G3277" t="str">
            <v>Oh</v>
          </cell>
          <cell r="H3277">
            <v>38500</v>
          </cell>
          <cell r="I3277">
            <v>1155</v>
          </cell>
        </row>
        <row r="3278">
          <cell r="D3278" t="str">
            <v>BAHAN :</v>
          </cell>
        </row>
        <row r="3279">
          <cell r="D3279" t="str">
            <v>Keramik putih Uk. 30 cm x 30 cm</v>
          </cell>
          <cell r="F3279">
            <v>1.02</v>
          </cell>
          <cell r="G3279" t="str">
            <v>M2</v>
          </cell>
          <cell r="H3279">
            <v>40000</v>
          </cell>
          <cell r="J3279">
            <v>40800</v>
          </cell>
        </row>
        <row r="3280">
          <cell r="D3280" t="str">
            <v>Semen Putih / warna</v>
          </cell>
          <cell r="F3280">
            <v>1.5</v>
          </cell>
          <cell r="G3280" t="str">
            <v>Kg</v>
          </cell>
          <cell r="H3280">
            <v>1750</v>
          </cell>
          <cell r="J3280">
            <v>2625</v>
          </cell>
        </row>
        <row r="3281">
          <cell r="D3281" t="str">
            <v>PC / Portland cement</v>
          </cell>
          <cell r="F3281">
            <v>9.3000000000000007</v>
          </cell>
          <cell r="G3281" t="str">
            <v>Kg</v>
          </cell>
          <cell r="H3281">
            <v>850</v>
          </cell>
          <cell r="J3281">
            <v>7905.0000000000009</v>
          </cell>
        </row>
        <row r="3282">
          <cell r="D3282" t="str">
            <v xml:space="preserve">Pasir pasang / beton </v>
          </cell>
          <cell r="F3282">
            <v>1.8000000000000002E-2</v>
          </cell>
          <cell r="G3282" t="str">
            <v>M3</v>
          </cell>
          <cell r="H3282">
            <v>120000</v>
          </cell>
          <cell r="J3282">
            <v>2160.0000000000005</v>
          </cell>
        </row>
        <row r="3283">
          <cell r="A3283">
            <v>273</v>
          </cell>
          <cell r="I3283">
            <v>32463.75</v>
          </cell>
          <cell r="J3283">
            <v>53490</v>
          </cell>
          <cell r="K3283">
            <v>85954</v>
          </cell>
        </row>
        <row r="3284">
          <cell r="B3284">
            <v>14</v>
          </cell>
          <cell r="D3284" t="str">
            <v>1 M2  PASANG  DINIDING  BATU MARMER  PUTIH</v>
          </cell>
        </row>
        <row r="3285">
          <cell r="D3285" t="str">
            <v>TENAGA</v>
          </cell>
        </row>
        <row r="3286">
          <cell r="D3286" t="str">
            <v>Tukang batu</v>
          </cell>
          <cell r="F3286">
            <v>0.65</v>
          </cell>
          <cell r="G3286" t="str">
            <v>Oh</v>
          </cell>
          <cell r="H3286">
            <v>33000</v>
          </cell>
          <cell r="I3286">
            <v>21450</v>
          </cell>
        </row>
        <row r="3287">
          <cell r="D3287" t="str">
            <v xml:space="preserve">Kepala Tukang </v>
          </cell>
          <cell r="F3287">
            <v>6.5000000000000002E-2</v>
          </cell>
          <cell r="G3287" t="str">
            <v>Oh</v>
          </cell>
          <cell r="H3287">
            <v>35750</v>
          </cell>
          <cell r="I3287">
            <v>2323.75</v>
          </cell>
        </row>
        <row r="3288">
          <cell r="D3288" t="str">
            <v>Pekerja / Buruh tak terlatih</v>
          </cell>
          <cell r="F3288">
            <v>0.72</v>
          </cell>
          <cell r="G3288" t="str">
            <v>Oh</v>
          </cell>
          <cell r="H3288">
            <v>24750</v>
          </cell>
          <cell r="I3288">
            <v>17820</v>
          </cell>
        </row>
        <row r="3289">
          <cell r="D3289" t="str">
            <v>Mandor</v>
          </cell>
          <cell r="F3289">
            <v>3.5000000000000003E-2</v>
          </cell>
          <cell r="G3289" t="str">
            <v>Oh</v>
          </cell>
          <cell r="H3289">
            <v>38500</v>
          </cell>
          <cell r="I3289">
            <v>1347.5000000000002</v>
          </cell>
        </row>
        <row r="3291">
          <cell r="D3291" t="str">
            <v>BAHAN :</v>
          </cell>
        </row>
        <row r="3292">
          <cell r="D3292" t="str">
            <v>Marmer Putih</v>
          </cell>
          <cell r="F3292">
            <v>1.02</v>
          </cell>
          <cell r="G3292" t="str">
            <v>M2</v>
          </cell>
          <cell r="H3292">
            <v>172000</v>
          </cell>
          <cell r="J3292">
            <v>175440</v>
          </cell>
        </row>
        <row r="3293">
          <cell r="D3293" t="str">
            <v>Paku Sekrup</v>
          </cell>
          <cell r="F3293">
            <v>20</v>
          </cell>
          <cell r="G3293" t="str">
            <v>Bh</v>
          </cell>
          <cell r="H3293">
            <v>160</v>
          </cell>
          <cell r="J3293">
            <v>3200</v>
          </cell>
        </row>
        <row r="3294">
          <cell r="D3294" t="str">
            <v>PC / Portland cement</v>
          </cell>
          <cell r="F3294">
            <v>12.44</v>
          </cell>
          <cell r="G3294" t="str">
            <v>Kg</v>
          </cell>
          <cell r="H3294">
            <v>850</v>
          </cell>
          <cell r="J3294">
            <v>10574</v>
          </cell>
        </row>
        <row r="3295">
          <cell r="D3295" t="str">
            <v xml:space="preserve">Pasir pasang / beton </v>
          </cell>
          <cell r="F3295">
            <v>2.5000000000000001E-2</v>
          </cell>
          <cell r="G3295" t="str">
            <v>M3</v>
          </cell>
          <cell r="H3295">
            <v>120000</v>
          </cell>
          <cell r="J3295">
            <v>3000</v>
          </cell>
        </row>
        <row r="3296">
          <cell r="A3296">
            <v>274</v>
          </cell>
          <cell r="I3296">
            <v>42941.25</v>
          </cell>
          <cell r="J3296">
            <v>192214</v>
          </cell>
          <cell r="K3296">
            <v>235155</v>
          </cell>
        </row>
        <row r="3297">
          <cell r="B3297">
            <v>15</v>
          </cell>
          <cell r="D3297" t="str">
            <v>1 M2  PASANG  DINIDING  BATU MARMER  HITAM</v>
          </cell>
        </row>
        <row r="3298">
          <cell r="D3298" t="str">
            <v>TENAGA</v>
          </cell>
        </row>
        <row r="3299">
          <cell r="D3299" t="str">
            <v>Tukang batu</v>
          </cell>
          <cell r="F3299">
            <v>0.65</v>
          </cell>
          <cell r="G3299" t="str">
            <v>Oh</v>
          </cell>
          <cell r="H3299">
            <v>33000</v>
          </cell>
          <cell r="I3299">
            <v>21450</v>
          </cell>
        </row>
        <row r="3300">
          <cell r="D3300" t="str">
            <v xml:space="preserve">Kepala Tukang </v>
          </cell>
          <cell r="F3300">
            <v>6.5000000000000002E-2</v>
          </cell>
          <cell r="G3300" t="str">
            <v>Oh</v>
          </cell>
          <cell r="H3300">
            <v>35750</v>
          </cell>
          <cell r="I3300">
            <v>2323.75</v>
          </cell>
        </row>
        <row r="3301">
          <cell r="D3301" t="str">
            <v>Pekerja / Buruh tak terlatih</v>
          </cell>
          <cell r="F3301">
            <v>0.72</v>
          </cell>
          <cell r="G3301" t="str">
            <v>Oh</v>
          </cell>
          <cell r="H3301">
            <v>24750</v>
          </cell>
          <cell r="I3301">
            <v>17820</v>
          </cell>
        </row>
        <row r="3302">
          <cell r="D3302" t="str">
            <v>Mandor</v>
          </cell>
          <cell r="F3302">
            <v>3.5000000000000003E-2</v>
          </cell>
          <cell r="G3302" t="str">
            <v>Oh</v>
          </cell>
          <cell r="H3302">
            <v>38500</v>
          </cell>
          <cell r="I3302">
            <v>1347.5000000000002</v>
          </cell>
        </row>
        <row r="3304">
          <cell r="D3304" t="str">
            <v>BAHAN :</v>
          </cell>
        </row>
        <row r="3305">
          <cell r="D3305" t="str">
            <v>Marmer Hitam</v>
          </cell>
          <cell r="F3305">
            <v>1.02</v>
          </cell>
          <cell r="G3305" t="str">
            <v>M2</v>
          </cell>
          <cell r="H3305">
            <v>198000</v>
          </cell>
          <cell r="J3305">
            <v>201960</v>
          </cell>
        </row>
        <row r="3306">
          <cell r="D3306" t="str">
            <v>Paku Sekrup</v>
          </cell>
          <cell r="F3306">
            <v>20</v>
          </cell>
          <cell r="G3306" t="str">
            <v>Bh</v>
          </cell>
          <cell r="H3306">
            <v>160</v>
          </cell>
          <cell r="J3306">
            <v>3200</v>
          </cell>
        </row>
        <row r="3307">
          <cell r="D3307" t="str">
            <v>PC / Portland cement</v>
          </cell>
          <cell r="F3307">
            <v>12.44</v>
          </cell>
          <cell r="G3307" t="str">
            <v>Kg</v>
          </cell>
          <cell r="H3307">
            <v>850</v>
          </cell>
          <cell r="J3307">
            <v>10574</v>
          </cell>
        </row>
        <row r="3308">
          <cell r="D3308" t="str">
            <v xml:space="preserve">Pasir pasang / beton </v>
          </cell>
          <cell r="F3308">
            <v>2.5000000000000001E-2</v>
          </cell>
          <cell r="G3308" t="str">
            <v>M3</v>
          </cell>
          <cell r="H3308">
            <v>120000</v>
          </cell>
          <cell r="J3308">
            <v>3000</v>
          </cell>
        </row>
        <row r="3309">
          <cell r="A3309">
            <v>275</v>
          </cell>
          <cell r="I3309">
            <v>42941.25</v>
          </cell>
          <cell r="J3309">
            <v>218734</v>
          </cell>
          <cell r="K3309">
            <v>261675</v>
          </cell>
        </row>
        <row r="3310">
          <cell r="B3310">
            <v>16</v>
          </cell>
          <cell r="D3310" t="str">
            <v xml:space="preserve">1 M2  PASANG  DINIDING BATU TEMPEL </v>
          </cell>
        </row>
        <row r="3311">
          <cell r="D3311" t="str">
            <v>TENAGA</v>
          </cell>
        </row>
        <row r="3312">
          <cell r="D3312" t="str">
            <v>Tukang batu</v>
          </cell>
          <cell r="F3312">
            <v>0.35</v>
          </cell>
          <cell r="G3312" t="str">
            <v>Oh</v>
          </cell>
          <cell r="H3312">
            <v>33000</v>
          </cell>
          <cell r="I3312">
            <v>11550</v>
          </cell>
        </row>
        <row r="3313">
          <cell r="D3313" t="str">
            <v xml:space="preserve">Kepala Tukang </v>
          </cell>
          <cell r="F3313">
            <v>3.5000000000000003E-2</v>
          </cell>
          <cell r="G3313" t="str">
            <v>Oh</v>
          </cell>
          <cell r="H3313">
            <v>35750</v>
          </cell>
          <cell r="I3313">
            <v>1251.2500000000002</v>
          </cell>
        </row>
        <row r="3314">
          <cell r="D3314" t="str">
            <v>Pekerja / Buruh tak terlatih</v>
          </cell>
          <cell r="F3314">
            <v>0.62</v>
          </cell>
          <cell r="G3314" t="str">
            <v>Oh</v>
          </cell>
          <cell r="H3314">
            <v>24750</v>
          </cell>
          <cell r="I3314">
            <v>15345</v>
          </cell>
        </row>
        <row r="3315">
          <cell r="D3315" t="str">
            <v>Mandor</v>
          </cell>
          <cell r="F3315">
            <v>0.03</v>
          </cell>
          <cell r="G3315" t="str">
            <v>Oh</v>
          </cell>
          <cell r="H3315">
            <v>38500</v>
          </cell>
          <cell r="I3315">
            <v>1155</v>
          </cell>
        </row>
        <row r="3317">
          <cell r="D3317" t="str">
            <v>BAHAN :</v>
          </cell>
        </row>
        <row r="3318">
          <cell r="D3318" t="str">
            <v>Batu Bobos</v>
          </cell>
          <cell r="F3318">
            <v>1.05</v>
          </cell>
          <cell r="G3318" t="str">
            <v>M2</v>
          </cell>
          <cell r="H3318">
            <v>94000</v>
          </cell>
          <cell r="J3318">
            <v>98700</v>
          </cell>
        </row>
        <row r="3319">
          <cell r="D3319" t="str">
            <v>PC / Portland cement</v>
          </cell>
          <cell r="F3319">
            <v>11.75</v>
          </cell>
          <cell r="G3319" t="str">
            <v>Kg</v>
          </cell>
          <cell r="H3319">
            <v>850</v>
          </cell>
          <cell r="J3319">
            <v>9987.5</v>
          </cell>
        </row>
        <row r="3320">
          <cell r="D3320" t="str">
            <v xml:space="preserve">Pasir pasang / beton </v>
          </cell>
          <cell r="F3320">
            <v>3.5000000000000003E-2</v>
          </cell>
          <cell r="G3320" t="str">
            <v>M3</v>
          </cell>
          <cell r="H3320">
            <v>120000</v>
          </cell>
          <cell r="J3320">
            <v>4200</v>
          </cell>
        </row>
        <row r="3321">
          <cell r="A3321">
            <v>276</v>
          </cell>
          <cell r="I3321">
            <v>29301.25</v>
          </cell>
          <cell r="J3321">
            <v>112887.5</v>
          </cell>
          <cell r="K3321">
            <v>142189</v>
          </cell>
        </row>
        <row r="3322">
          <cell r="B3322">
            <v>17</v>
          </cell>
          <cell r="D3322" t="str">
            <v>1 M2  LANTAI  PAVING STONE  WARNA  TEBAL  8  CM  DIATAS  PASIR</v>
          </cell>
        </row>
        <row r="3323">
          <cell r="D3323" t="str">
            <v>TENAGA :</v>
          </cell>
        </row>
        <row r="3324">
          <cell r="D3324" t="str">
            <v>Tukang batu</v>
          </cell>
          <cell r="F3324">
            <v>0.06</v>
          </cell>
          <cell r="G3324" t="str">
            <v>Oh</v>
          </cell>
          <cell r="H3324">
            <v>33000</v>
          </cell>
          <cell r="I3324">
            <v>1980</v>
          </cell>
        </row>
        <row r="3325">
          <cell r="D3325" t="str">
            <v>Pekerja / Buruh tak terlatih</v>
          </cell>
          <cell r="F3325">
            <v>0.2</v>
          </cell>
          <cell r="G3325" t="str">
            <v>Oh</v>
          </cell>
          <cell r="H3325">
            <v>24750</v>
          </cell>
          <cell r="I3325">
            <v>4950</v>
          </cell>
        </row>
        <row r="3326">
          <cell r="D3326" t="str">
            <v>BAHAN :</v>
          </cell>
        </row>
        <row r="3327">
          <cell r="D3327" t="str">
            <v>Paving Stone Warna tebal 8 cm</v>
          </cell>
          <cell r="F3327">
            <v>1.1000000000000001</v>
          </cell>
          <cell r="G3327" t="str">
            <v>M2</v>
          </cell>
          <cell r="H3327">
            <v>46000</v>
          </cell>
          <cell r="J3327">
            <v>50600.000000000007</v>
          </cell>
        </row>
        <row r="3328">
          <cell r="D3328" t="str">
            <v>Pasir Urug</v>
          </cell>
          <cell r="F3328">
            <v>3.5000000000000003E-2</v>
          </cell>
          <cell r="G3328" t="str">
            <v>M3</v>
          </cell>
          <cell r="H3328">
            <v>60000</v>
          </cell>
          <cell r="J3328">
            <v>2100</v>
          </cell>
        </row>
        <row r="3329">
          <cell r="A3329">
            <v>277</v>
          </cell>
          <cell r="I3329">
            <v>6930</v>
          </cell>
          <cell r="J3329">
            <v>52700.000000000007</v>
          </cell>
          <cell r="K3329">
            <v>59630</v>
          </cell>
        </row>
        <row r="3330">
          <cell r="B3330">
            <v>18</v>
          </cell>
          <cell r="D3330" t="str">
            <v>1 M3 MEMBUAT BETON  1 Pc: 2 Psr : 4 Kr  ( BATU  PLONTOS )</v>
          </cell>
        </row>
        <row r="3331">
          <cell r="D3331" t="str">
            <v>TENAGA</v>
          </cell>
        </row>
        <row r="3332">
          <cell r="D3332" t="str">
            <v>Tukang batu</v>
          </cell>
          <cell r="F3332">
            <v>0.35</v>
          </cell>
          <cell r="G3332" t="str">
            <v>Oh</v>
          </cell>
          <cell r="H3332">
            <v>33000</v>
          </cell>
          <cell r="I3332">
            <v>11550</v>
          </cell>
        </row>
        <row r="3333">
          <cell r="D3333" t="str">
            <v xml:space="preserve">Kepala Tukang </v>
          </cell>
          <cell r="F3333">
            <v>3.5000000000000003E-2</v>
          </cell>
          <cell r="G3333" t="str">
            <v>Oh</v>
          </cell>
          <cell r="H3333">
            <v>35750</v>
          </cell>
          <cell r="I3333">
            <v>1251.2500000000002</v>
          </cell>
        </row>
        <row r="3334">
          <cell r="D3334" t="str">
            <v>Pekerja / Buruh tak terlatih</v>
          </cell>
          <cell r="F3334">
            <v>2</v>
          </cell>
          <cell r="G3334" t="str">
            <v>Oh</v>
          </cell>
          <cell r="H3334">
            <v>24750</v>
          </cell>
          <cell r="I3334">
            <v>49500</v>
          </cell>
        </row>
        <row r="3335">
          <cell r="D3335" t="str">
            <v>Mandor</v>
          </cell>
          <cell r="F3335">
            <v>1</v>
          </cell>
          <cell r="G3335" t="str">
            <v>Oh</v>
          </cell>
          <cell r="H3335">
            <v>38500</v>
          </cell>
          <cell r="I3335">
            <v>38500</v>
          </cell>
        </row>
        <row r="3336">
          <cell r="D3336" t="str">
            <v>BAHAN :</v>
          </cell>
        </row>
        <row r="3337">
          <cell r="D3337" t="str">
            <v>PC / Portland cement</v>
          </cell>
          <cell r="F3337">
            <v>280</v>
          </cell>
          <cell r="G3337" t="str">
            <v>Kg</v>
          </cell>
          <cell r="H3337">
            <v>850</v>
          </cell>
          <cell r="J3337">
            <v>238000</v>
          </cell>
        </row>
        <row r="3338">
          <cell r="D3338" t="str">
            <v>Pasir Urug</v>
          </cell>
          <cell r="F3338">
            <v>0.45</v>
          </cell>
          <cell r="G3338" t="str">
            <v>M3</v>
          </cell>
          <cell r="H3338">
            <v>60000</v>
          </cell>
          <cell r="J3338">
            <v>27000</v>
          </cell>
        </row>
        <row r="3339">
          <cell r="D3339" t="str">
            <v>Batu plontos  5/7 cm</v>
          </cell>
          <cell r="F3339">
            <v>0.9</v>
          </cell>
          <cell r="G3339" t="str">
            <v>M3</v>
          </cell>
          <cell r="H3339">
            <v>152000</v>
          </cell>
          <cell r="J3339">
            <v>136800</v>
          </cell>
        </row>
        <row r="3341">
          <cell r="A3341">
            <v>278</v>
          </cell>
          <cell r="I3341">
            <v>100801.25</v>
          </cell>
          <cell r="J3341">
            <v>401800</v>
          </cell>
          <cell r="K3341">
            <v>502601</v>
          </cell>
        </row>
        <row r="3342">
          <cell r="B3342">
            <v>19</v>
          </cell>
          <cell r="D3342" t="str">
            <v>1 M2  PASANG  LANTAI  BATU  LEMPENG</v>
          </cell>
        </row>
        <row r="3343">
          <cell r="D3343" t="str">
            <v>TENAGA</v>
          </cell>
        </row>
        <row r="3344">
          <cell r="D3344" t="str">
            <v>Tukang batu</v>
          </cell>
          <cell r="F3344">
            <v>0.13</v>
          </cell>
          <cell r="G3344" t="str">
            <v>Oh</v>
          </cell>
          <cell r="H3344">
            <v>33000</v>
          </cell>
          <cell r="I3344">
            <v>4290</v>
          </cell>
        </row>
        <row r="3345">
          <cell r="D3345" t="str">
            <v xml:space="preserve">Kepala Tukang </v>
          </cell>
          <cell r="F3345">
            <v>1.2999999999999999E-2</v>
          </cell>
          <cell r="G3345" t="str">
            <v>Oh</v>
          </cell>
          <cell r="H3345">
            <v>35750</v>
          </cell>
          <cell r="I3345">
            <v>464.75</v>
          </cell>
        </row>
        <row r="3346">
          <cell r="D3346" t="str">
            <v>Pekerja / Buruh tak terlatih</v>
          </cell>
          <cell r="F3346">
            <v>0.27</v>
          </cell>
          <cell r="G3346" t="str">
            <v>Oh</v>
          </cell>
          <cell r="H3346">
            <v>24750</v>
          </cell>
          <cell r="I3346">
            <v>6682.5</v>
          </cell>
        </row>
        <row r="3347">
          <cell r="D3347" t="str">
            <v>Mandor</v>
          </cell>
          <cell r="F3347">
            <v>1.35E-2</v>
          </cell>
          <cell r="G3347" t="str">
            <v>Oh</v>
          </cell>
          <cell r="H3347">
            <v>38500</v>
          </cell>
          <cell r="I3347">
            <v>519.75</v>
          </cell>
        </row>
        <row r="3348">
          <cell r="D3348" t="str">
            <v>BAHAN :</v>
          </cell>
        </row>
        <row r="3349">
          <cell r="D3349" t="str">
            <v>Batu Lempeng</v>
          </cell>
          <cell r="F3349">
            <v>1.02</v>
          </cell>
          <cell r="G3349" t="str">
            <v>M2</v>
          </cell>
          <cell r="H3349">
            <v>66000</v>
          </cell>
          <cell r="J3349">
            <v>67320</v>
          </cell>
        </row>
        <row r="3350">
          <cell r="D3350" t="str">
            <v>PC / Portland cement</v>
          </cell>
          <cell r="F3350">
            <v>10.4</v>
          </cell>
          <cell r="G3350" t="str">
            <v>Kg</v>
          </cell>
          <cell r="H3350">
            <v>850</v>
          </cell>
          <cell r="J3350">
            <v>8840</v>
          </cell>
        </row>
        <row r="3351">
          <cell r="D3351" t="str">
            <v xml:space="preserve">Pasir pasang / beton </v>
          </cell>
          <cell r="F3351">
            <v>1.35E-2</v>
          </cell>
          <cell r="G3351" t="str">
            <v>M3</v>
          </cell>
          <cell r="H3351">
            <v>120000</v>
          </cell>
          <cell r="J3351">
            <v>1620</v>
          </cell>
        </row>
        <row r="3352">
          <cell r="A3352">
            <v>279</v>
          </cell>
          <cell r="I3352">
            <v>11957</v>
          </cell>
          <cell r="J3352">
            <v>77780</v>
          </cell>
          <cell r="K3352">
            <v>89737</v>
          </cell>
        </row>
        <row r="3353">
          <cell r="B3353" t="str">
            <v>XIX</v>
          </cell>
          <cell r="D3353" t="str">
            <v>PEKERJAAN  PENGECATAN :</v>
          </cell>
        </row>
        <row r="3355">
          <cell r="B3355">
            <v>1</v>
          </cell>
          <cell r="D3355" t="str">
            <v xml:space="preserve">1 M2  MENGIKIS / MENGEROK PERMUKAAN CAT LAMA  </v>
          </cell>
        </row>
        <row r="3356">
          <cell r="D3356" t="str">
            <v>TENAGA</v>
          </cell>
        </row>
        <row r="3357">
          <cell r="D3357" t="str">
            <v>Tukang kayu</v>
          </cell>
          <cell r="F3357" t="str">
            <v xml:space="preserve"> -</v>
          </cell>
          <cell r="G3357" t="str">
            <v>Oh</v>
          </cell>
          <cell r="H3357">
            <v>33000</v>
          </cell>
          <cell r="I3357">
            <v>0</v>
          </cell>
        </row>
        <row r="3358">
          <cell r="D3358" t="str">
            <v xml:space="preserve">Kepala Tukang </v>
          </cell>
          <cell r="F3358" t="str">
            <v xml:space="preserve"> -</v>
          </cell>
          <cell r="G3358" t="str">
            <v>Oh</v>
          </cell>
          <cell r="H3358">
            <v>35750</v>
          </cell>
          <cell r="I3358">
            <v>0</v>
          </cell>
        </row>
        <row r="3359">
          <cell r="D3359" t="str">
            <v>Pekerja / Buruh tak terlatih</v>
          </cell>
          <cell r="F3359">
            <v>0.15</v>
          </cell>
          <cell r="G3359" t="str">
            <v>Oh</v>
          </cell>
          <cell r="H3359">
            <v>24750</v>
          </cell>
          <cell r="I3359">
            <v>3712.5</v>
          </cell>
        </row>
        <row r="3360">
          <cell r="D3360" t="str">
            <v>Mandor</v>
          </cell>
          <cell r="F3360">
            <v>2.5000000000000001E-3</v>
          </cell>
          <cell r="G3360" t="str">
            <v>Oh</v>
          </cell>
          <cell r="H3360">
            <v>38500</v>
          </cell>
          <cell r="I3360">
            <v>96.25</v>
          </cell>
        </row>
        <row r="3361">
          <cell r="D3361" t="str">
            <v>BAHAN :</v>
          </cell>
        </row>
        <row r="3362">
          <cell r="D3362" t="str">
            <v>Soda api</v>
          </cell>
          <cell r="F3362">
            <v>0.05</v>
          </cell>
          <cell r="G3362" t="str">
            <v>Kg</v>
          </cell>
          <cell r="H3362">
            <v>30000</v>
          </cell>
          <cell r="J3362">
            <v>1500</v>
          </cell>
        </row>
        <row r="3363">
          <cell r="A3363">
            <v>280</v>
          </cell>
          <cell r="I3363">
            <v>3808.75</v>
          </cell>
          <cell r="J3363">
            <v>1500</v>
          </cell>
          <cell r="K3363">
            <v>5309</v>
          </cell>
        </row>
        <row r="3364">
          <cell r="B3364">
            <v>2</v>
          </cell>
          <cell r="D3364" t="str">
            <v>1 M2  MENGECAT  TEMBOK BARU  ( 1 LAPIS PLAMIR, 1 LAPIS CAT DASAR, 2 LAPIS CAT PENUTUP)</v>
          </cell>
        </row>
        <row r="3365">
          <cell r="D3365" t="str">
            <v>TENAGA</v>
          </cell>
        </row>
        <row r="3366">
          <cell r="D3366" t="str">
            <v>Tukang kayu</v>
          </cell>
          <cell r="F3366">
            <v>6.3E-2</v>
          </cell>
          <cell r="G3366" t="str">
            <v>Oh</v>
          </cell>
          <cell r="H3366">
            <v>33000</v>
          </cell>
          <cell r="I3366">
            <v>2079</v>
          </cell>
        </row>
        <row r="3367">
          <cell r="D3367" t="str">
            <v xml:space="preserve">Kepala Tukang </v>
          </cell>
          <cell r="F3367">
            <v>6.3E-3</v>
          </cell>
          <cell r="G3367" t="str">
            <v>Oh</v>
          </cell>
          <cell r="H3367">
            <v>35750</v>
          </cell>
          <cell r="I3367">
            <v>225.22499999999999</v>
          </cell>
        </row>
        <row r="3368">
          <cell r="D3368" t="str">
            <v>Pekerja / Buruh tak terlatih</v>
          </cell>
          <cell r="F3368">
            <v>0.02</v>
          </cell>
          <cell r="G3368" t="str">
            <v>Oh</v>
          </cell>
          <cell r="H3368">
            <v>24750</v>
          </cell>
          <cell r="I3368">
            <v>495</v>
          </cell>
        </row>
        <row r="3369">
          <cell r="D3369" t="str">
            <v>Mandor</v>
          </cell>
          <cell r="F3369">
            <v>2.5000000000000001E-3</v>
          </cell>
          <cell r="G3369" t="str">
            <v>Oh</v>
          </cell>
          <cell r="H3369">
            <v>38500</v>
          </cell>
          <cell r="I3369">
            <v>96.25</v>
          </cell>
        </row>
        <row r="3370">
          <cell r="D3370" t="str">
            <v>BAHAN :</v>
          </cell>
        </row>
        <row r="3371">
          <cell r="D3371" t="str">
            <v xml:space="preserve">Cat Tembok </v>
          </cell>
          <cell r="F3371">
            <v>0.36</v>
          </cell>
          <cell r="G3371" t="str">
            <v>Kg</v>
          </cell>
          <cell r="H3371">
            <v>16000</v>
          </cell>
          <cell r="J3371">
            <v>5760</v>
          </cell>
        </row>
        <row r="3372">
          <cell r="D3372" t="str">
            <v>Plamur Tembok</v>
          </cell>
          <cell r="F3372">
            <v>0.1</v>
          </cell>
          <cell r="G3372" t="str">
            <v>Kg</v>
          </cell>
          <cell r="H3372">
            <v>7000</v>
          </cell>
          <cell r="J3372">
            <v>700</v>
          </cell>
        </row>
        <row r="3373">
          <cell r="A3373">
            <v>281</v>
          </cell>
          <cell r="I3373">
            <v>2895.4749999999999</v>
          </cell>
          <cell r="J3373">
            <v>6460</v>
          </cell>
          <cell r="K3373">
            <v>9355</v>
          </cell>
        </row>
        <row r="3375">
          <cell r="A3375">
            <v>282</v>
          </cell>
          <cell r="D3375" t="str">
            <v>MENGECAT  PLAFON  BARU  X  1,25</v>
          </cell>
          <cell r="I3375">
            <v>3619.34375</v>
          </cell>
          <cell r="J3375">
            <v>8075</v>
          </cell>
          <cell r="K3375">
            <v>11694</v>
          </cell>
        </row>
        <row r="3377">
          <cell r="B3377">
            <v>3</v>
          </cell>
          <cell r="D3377" t="str">
            <v>1 M2  MENGECAT  TEMBOK  LAMA  (  1 LAPIS CAT DASAR, 2 LAPIS CAT PENUTUP)</v>
          </cell>
        </row>
        <row r="3378">
          <cell r="D3378" t="str">
            <v>TENAGA</v>
          </cell>
        </row>
        <row r="3379">
          <cell r="D3379" t="str">
            <v>Tukang kayu</v>
          </cell>
          <cell r="F3379">
            <v>4.2000000000000003E-2</v>
          </cell>
          <cell r="G3379" t="str">
            <v>Oh</v>
          </cell>
          <cell r="H3379">
            <v>33000</v>
          </cell>
          <cell r="I3379">
            <v>1386</v>
          </cell>
        </row>
        <row r="3380">
          <cell r="D3380" t="str">
            <v xml:space="preserve">Kepala Tukang </v>
          </cell>
          <cell r="F3380">
            <v>4.2000000000000006E-3</v>
          </cell>
          <cell r="G3380" t="str">
            <v>Oh</v>
          </cell>
          <cell r="H3380">
            <v>35750</v>
          </cell>
          <cell r="I3380">
            <v>150.15000000000003</v>
          </cell>
        </row>
        <row r="3381">
          <cell r="D3381" t="str">
            <v>Pekerja / Buruh tak terlatih</v>
          </cell>
          <cell r="F3381">
            <v>2.8000000000000001E-2</v>
          </cell>
          <cell r="G3381" t="str">
            <v>Oh</v>
          </cell>
          <cell r="H3381">
            <v>24750</v>
          </cell>
          <cell r="I3381">
            <v>693</v>
          </cell>
        </row>
        <row r="3382">
          <cell r="D3382" t="str">
            <v>Mandor</v>
          </cell>
          <cell r="F3382">
            <v>2.5000000000000001E-3</v>
          </cell>
          <cell r="G3382" t="str">
            <v>Oh</v>
          </cell>
          <cell r="H3382">
            <v>38500</v>
          </cell>
          <cell r="I3382">
            <v>96.25</v>
          </cell>
        </row>
        <row r="3383">
          <cell r="D3383" t="str">
            <v>BAHAN :</v>
          </cell>
        </row>
        <row r="3384">
          <cell r="D3384" t="str">
            <v xml:space="preserve">Cat Tembok </v>
          </cell>
          <cell r="F3384">
            <v>0.3</v>
          </cell>
          <cell r="G3384" t="str">
            <v>Kg</v>
          </cell>
          <cell r="H3384">
            <v>16000</v>
          </cell>
          <cell r="J3384">
            <v>4800</v>
          </cell>
        </row>
        <row r="3385">
          <cell r="A3385">
            <v>283</v>
          </cell>
          <cell r="I3385">
            <v>2325.4</v>
          </cell>
          <cell r="J3385">
            <v>4800</v>
          </cell>
          <cell r="K3385">
            <v>7125</v>
          </cell>
        </row>
        <row r="3387">
          <cell r="A3387">
            <v>284</v>
          </cell>
          <cell r="D3387" t="str">
            <v>MENGECAT  PLAFON  ULANG  X  1,25</v>
          </cell>
          <cell r="I3387">
            <v>2906.75</v>
          </cell>
          <cell r="J3387">
            <v>6000</v>
          </cell>
          <cell r="K3387">
            <v>8907</v>
          </cell>
        </row>
        <row r="3389">
          <cell r="B3389">
            <v>4</v>
          </cell>
          <cell r="D3389" t="str">
            <v xml:space="preserve">1 M2  MENDEMPUL DAN MENGGOSOK BIDANG KAYU </v>
          </cell>
        </row>
        <row r="3390">
          <cell r="D3390" t="str">
            <v>TENAGA</v>
          </cell>
        </row>
        <row r="3391">
          <cell r="D3391" t="str">
            <v>Tukang cat</v>
          </cell>
          <cell r="F3391">
            <v>0.04</v>
          </cell>
          <cell r="G3391" t="str">
            <v>Oh</v>
          </cell>
          <cell r="H3391">
            <v>33000</v>
          </cell>
          <cell r="I3391">
            <v>1320</v>
          </cell>
        </row>
        <row r="3392">
          <cell r="D3392" t="str">
            <v xml:space="preserve">Kepala Tukang </v>
          </cell>
          <cell r="F3392">
            <v>4.0000000000000001E-3</v>
          </cell>
          <cell r="G3392" t="str">
            <v>Oh</v>
          </cell>
          <cell r="H3392">
            <v>35750</v>
          </cell>
          <cell r="I3392">
            <v>143</v>
          </cell>
        </row>
        <row r="3393">
          <cell r="D3393" t="str">
            <v>Pekerja / Buruh tak terlatih</v>
          </cell>
          <cell r="F3393">
            <v>0.04</v>
          </cell>
          <cell r="G3393" t="str">
            <v>Oh</v>
          </cell>
          <cell r="H3393">
            <v>24750</v>
          </cell>
          <cell r="I3393">
            <v>990</v>
          </cell>
        </row>
        <row r="3394">
          <cell r="D3394" t="str">
            <v>Mandor</v>
          </cell>
          <cell r="F3394">
            <v>2.5000000000000001E-3</v>
          </cell>
          <cell r="G3394" t="str">
            <v>Oh</v>
          </cell>
          <cell r="H3394">
            <v>38500</v>
          </cell>
          <cell r="I3394">
            <v>96.25</v>
          </cell>
        </row>
        <row r="3395">
          <cell r="D3395" t="str">
            <v>BAHAN :</v>
          </cell>
        </row>
        <row r="3396">
          <cell r="D3396" t="str">
            <v>Plamur Tembok</v>
          </cell>
          <cell r="F3396">
            <v>0.08</v>
          </cell>
          <cell r="G3396" t="str">
            <v>Kg</v>
          </cell>
          <cell r="H3396">
            <v>7000</v>
          </cell>
          <cell r="J3396">
            <v>560</v>
          </cell>
        </row>
        <row r="3397">
          <cell r="D3397" t="str">
            <v>Kertas gosok ( rempelas )</v>
          </cell>
          <cell r="F3397">
            <v>0.2</v>
          </cell>
          <cell r="G3397" t="str">
            <v>Lbr</v>
          </cell>
          <cell r="H3397">
            <v>2500</v>
          </cell>
          <cell r="J3397">
            <v>500</v>
          </cell>
        </row>
        <row r="3398">
          <cell r="D3398" t="str">
            <v>Minyak Cat / Thiner  B</v>
          </cell>
          <cell r="F3398">
            <v>0.02</v>
          </cell>
          <cell r="G3398" t="str">
            <v>Kg</v>
          </cell>
          <cell r="H3398">
            <v>7000</v>
          </cell>
          <cell r="J3398">
            <v>140</v>
          </cell>
        </row>
        <row r="3399">
          <cell r="A3399">
            <v>285</v>
          </cell>
          <cell r="I3399">
            <v>2549.25</v>
          </cell>
          <cell r="J3399">
            <v>1200</v>
          </cell>
          <cell r="K3399">
            <v>3749</v>
          </cell>
        </row>
        <row r="3400">
          <cell r="B3400">
            <v>5</v>
          </cell>
          <cell r="D3400" t="str">
            <v xml:space="preserve">1 M2  MENGECAT BIDANG  KAYU  LAMA </v>
          </cell>
        </row>
        <row r="3401">
          <cell r="D3401" t="str">
            <v>TENAGA</v>
          </cell>
        </row>
        <row r="3402">
          <cell r="D3402" t="str">
            <v>Tukang cat</v>
          </cell>
          <cell r="F3402">
            <v>7.4999999999999997E-2</v>
          </cell>
          <cell r="G3402" t="str">
            <v>Oh</v>
          </cell>
          <cell r="H3402">
            <v>33000</v>
          </cell>
          <cell r="I3402">
            <v>2475</v>
          </cell>
        </row>
        <row r="3403">
          <cell r="D3403" t="str">
            <v xml:space="preserve">Kepala Tukang </v>
          </cell>
          <cell r="F3403">
            <v>7.4999999999999997E-3</v>
          </cell>
          <cell r="G3403" t="str">
            <v>Oh</v>
          </cell>
          <cell r="H3403">
            <v>35750</v>
          </cell>
          <cell r="I3403">
            <v>268.125</v>
          </cell>
        </row>
        <row r="3404">
          <cell r="D3404" t="str">
            <v>Pekerja / Buruh tak terlatih</v>
          </cell>
          <cell r="F3404">
            <v>7.0000000000000007E-2</v>
          </cell>
          <cell r="G3404" t="str">
            <v>Oh</v>
          </cell>
          <cell r="H3404">
            <v>24750</v>
          </cell>
          <cell r="I3404">
            <v>1732.5000000000002</v>
          </cell>
        </row>
        <row r="3405">
          <cell r="D3405" t="str">
            <v>Mandor</v>
          </cell>
          <cell r="F3405">
            <v>2.5000000000000001E-3</v>
          </cell>
          <cell r="G3405" t="str">
            <v>Oh</v>
          </cell>
          <cell r="H3405">
            <v>38500</v>
          </cell>
          <cell r="I3405">
            <v>96.25</v>
          </cell>
        </row>
        <row r="3407">
          <cell r="D3407" t="str">
            <v>BAHAN :</v>
          </cell>
        </row>
        <row r="3408">
          <cell r="D3408" t="str">
            <v>Plamur  kayu</v>
          </cell>
          <cell r="F3408">
            <v>0.15</v>
          </cell>
          <cell r="G3408" t="str">
            <v>Kg</v>
          </cell>
          <cell r="H3408">
            <v>15000</v>
          </cell>
          <cell r="J3408">
            <v>2250</v>
          </cell>
        </row>
        <row r="3409">
          <cell r="D3409" t="str">
            <v>Cat Kayu Emco</v>
          </cell>
          <cell r="F3409">
            <v>0.34</v>
          </cell>
          <cell r="G3409" t="str">
            <v>Kg</v>
          </cell>
          <cell r="H3409">
            <v>42500</v>
          </cell>
          <cell r="J3409">
            <v>14450.000000000002</v>
          </cell>
        </row>
        <row r="3410">
          <cell r="A3410">
            <v>286</v>
          </cell>
          <cell r="I3410">
            <v>4571.875</v>
          </cell>
          <cell r="J3410">
            <v>16700</v>
          </cell>
          <cell r="K3410">
            <v>21272</v>
          </cell>
        </row>
        <row r="3411">
          <cell r="B3411">
            <v>6</v>
          </cell>
          <cell r="D3411" t="str">
            <v xml:space="preserve">1 M2  MENDEMPUL DAN MENGECAT 2 x SELESAI BIDANG KAYU BARU </v>
          </cell>
        </row>
        <row r="3412">
          <cell r="D3412" t="str">
            <v>TENAGA</v>
          </cell>
        </row>
        <row r="3413">
          <cell r="D3413" t="str">
            <v>Tukang cat</v>
          </cell>
          <cell r="F3413">
            <v>8.9999999999999993E-3</v>
          </cell>
          <cell r="G3413" t="str">
            <v>Oh</v>
          </cell>
          <cell r="H3413">
            <v>33000</v>
          </cell>
          <cell r="I3413">
            <v>297</v>
          </cell>
        </row>
        <row r="3414">
          <cell r="D3414" t="str">
            <v xml:space="preserve">Kepala Tukang </v>
          </cell>
          <cell r="F3414">
            <v>6.0000000000000001E-3</v>
          </cell>
          <cell r="G3414" t="str">
            <v>Oh</v>
          </cell>
          <cell r="H3414">
            <v>35750</v>
          </cell>
          <cell r="I3414">
            <v>214.5</v>
          </cell>
        </row>
        <row r="3415">
          <cell r="D3415" t="str">
            <v>Pekerja / Buruh tak terlatih</v>
          </cell>
          <cell r="F3415">
            <v>7.0000000000000007E-2</v>
          </cell>
          <cell r="G3415" t="str">
            <v>Oh</v>
          </cell>
          <cell r="H3415">
            <v>24750</v>
          </cell>
          <cell r="I3415">
            <v>1732.5000000000002</v>
          </cell>
        </row>
        <row r="3416">
          <cell r="D3416" t="str">
            <v>Mandor</v>
          </cell>
          <cell r="F3416">
            <v>2.5000000000000001E-3</v>
          </cell>
          <cell r="G3416" t="str">
            <v>Oh</v>
          </cell>
          <cell r="H3416">
            <v>38500</v>
          </cell>
          <cell r="I3416">
            <v>96.25</v>
          </cell>
        </row>
        <row r="3418">
          <cell r="D3418" t="str">
            <v>BAHAN :</v>
          </cell>
        </row>
        <row r="3419">
          <cell r="D3419" t="str">
            <v>Cat Meny  kayu</v>
          </cell>
          <cell r="F3419">
            <v>0.2</v>
          </cell>
          <cell r="G3419" t="str">
            <v>Kg</v>
          </cell>
          <cell r="H3419">
            <v>16000</v>
          </cell>
          <cell r="J3419">
            <v>3200</v>
          </cell>
        </row>
        <row r="3420">
          <cell r="D3420" t="str">
            <v>Plamur  kayu</v>
          </cell>
          <cell r="F3420">
            <v>0.15</v>
          </cell>
          <cell r="G3420" t="str">
            <v>Kg</v>
          </cell>
          <cell r="H3420">
            <v>15000</v>
          </cell>
          <cell r="J3420">
            <v>2250</v>
          </cell>
        </row>
        <row r="3421">
          <cell r="D3421" t="str">
            <v>Cat Kayu Emco</v>
          </cell>
          <cell r="F3421">
            <v>0.43</v>
          </cell>
          <cell r="G3421" t="str">
            <v>Kg</v>
          </cell>
          <cell r="H3421">
            <v>42500</v>
          </cell>
          <cell r="J3421">
            <v>18275</v>
          </cell>
        </row>
        <row r="3422">
          <cell r="A3422">
            <v>287</v>
          </cell>
          <cell r="I3422">
            <v>2340.25</v>
          </cell>
          <cell r="J3422">
            <v>23725</v>
          </cell>
          <cell r="K3422">
            <v>26065</v>
          </cell>
        </row>
        <row r="3423">
          <cell r="B3423">
            <v>7</v>
          </cell>
          <cell r="D3423" t="str">
            <v xml:space="preserve">1 M2  MELABUR BIDANG KAYU DENGAN TEAK OIL </v>
          </cell>
        </row>
        <row r="3424">
          <cell r="D3424" t="str">
            <v>TENAGA</v>
          </cell>
        </row>
        <row r="3425">
          <cell r="D3425" t="str">
            <v>Tukang cat</v>
          </cell>
          <cell r="F3425">
            <v>6.3E-2</v>
          </cell>
          <cell r="G3425" t="str">
            <v>Oh</v>
          </cell>
          <cell r="H3425">
            <v>33000</v>
          </cell>
          <cell r="I3425">
            <v>2079</v>
          </cell>
        </row>
        <row r="3426">
          <cell r="D3426" t="str">
            <v xml:space="preserve">Kepala Tukang </v>
          </cell>
          <cell r="F3426">
            <v>6.3E-2</v>
          </cell>
          <cell r="G3426" t="str">
            <v>Oh</v>
          </cell>
          <cell r="H3426">
            <v>35750</v>
          </cell>
          <cell r="I3426">
            <v>2252.25</v>
          </cell>
        </row>
        <row r="3427">
          <cell r="D3427" t="str">
            <v>Pekerja / Buruh tak terlatih</v>
          </cell>
          <cell r="F3427">
            <v>0.04</v>
          </cell>
          <cell r="G3427" t="str">
            <v>Oh</v>
          </cell>
          <cell r="H3427">
            <v>24750</v>
          </cell>
          <cell r="I3427">
            <v>990</v>
          </cell>
        </row>
        <row r="3428">
          <cell r="D3428" t="str">
            <v>Mandor</v>
          </cell>
          <cell r="F3428">
            <v>2.5000000000000001E-3</v>
          </cell>
          <cell r="G3428" t="str">
            <v>Oh</v>
          </cell>
          <cell r="H3428">
            <v>38500</v>
          </cell>
          <cell r="I3428">
            <v>96.25</v>
          </cell>
        </row>
        <row r="3430">
          <cell r="D3430" t="str">
            <v>BAHAN :</v>
          </cell>
        </row>
        <row r="3431">
          <cell r="D3431" t="str">
            <v>Teak oil</v>
          </cell>
          <cell r="F3431">
            <v>0.36</v>
          </cell>
          <cell r="G3431" t="str">
            <v>Ltr</v>
          </cell>
          <cell r="H3431">
            <v>7000</v>
          </cell>
          <cell r="J3431">
            <v>2520</v>
          </cell>
        </row>
        <row r="3432">
          <cell r="A3432">
            <v>288</v>
          </cell>
          <cell r="I3432">
            <v>5417.5</v>
          </cell>
          <cell r="J3432">
            <v>2520</v>
          </cell>
          <cell r="K3432">
            <v>7938</v>
          </cell>
        </row>
        <row r="3433">
          <cell r="B3433">
            <v>8</v>
          </cell>
          <cell r="D3433" t="str">
            <v>1 M2  MELABUR BIDANG KAYU DENGAN  PELITUR</v>
          </cell>
        </row>
        <row r="3434">
          <cell r="D3434" t="str">
            <v>TENAGA</v>
          </cell>
        </row>
        <row r="3435">
          <cell r="D3435" t="str">
            <v>Tukang cat</v>
          </cell>
          <cell r="F3435">
            <v>0.06</v>
          </cell>
          <cell r="G3435" t="str">
            <v>Oh</v>
          </cell>
          <cell r="H3435">
            <v>33000</v>
          </cell>
          <cell r="I3435">
            <v>1980</v>
          </cell>
        </row>
        <row r="3436">
          <cell r="D3436" t="str">
            <v xml:space="preserve">Kepala Tukang </v>
          </cell>
          <cell r="F3436">
            <v>1.6E-2</v>
          </cell>
          <cell r="G3436" t="str">
            <v>Oh</v>
          </cell>
          <cell r="H3436">
            <v>35750</v>
          </cell>
          <cell r="I3436">
            <v>572</v>
          </cell>
        </row>
        <row r="3437">
          <cell r="D3437" t="str">
            <v>Pekerja / Buruh tak terlatih</v>
          </cell>
          <cell r="F3437">
            <v>0</v>
          </cell>
          <cell r="G3437" t="str">
            <v>Oh</v>
          </cell>
          <cell r="H3437">
            <v>24750</v>
          </cell>
          <cell r="I3437">
            <v>0</v>
          </cell>
        </row>
        <row r="3438">
          <cell r="D3438" t="str">
            <v>Mandor</v>
          </cell>
          <cell r="F3438">
            <v>2.5000000000000001E-3</v>
          </cell>
          <cell r="G3438" t="str">
            <v>Oh</v>
          </cell>
          <cell r="H3438">
            <v>38500</v>
          </cell>
          <cell r="I3438">
            <v>96.25</v>
          </cell>
        </row>
        <row r="3440">
          <cell r="D3440" t="str">
            <v>BAHAN :</v>
          </cell>
        </row>
        <row r="3441">
          <cell r="D3441" t="str">
            <v xml:space="preserve">Politur jadi </v>
          </cell>
          <cell r="F3441">
            <v>0.52200000000000002</v>
          </cell>
          <cell r="G3441" t="str">
            <v>Ltr</v>
          </cell>
          <cell r="H3441">
            <v>35000</v>
          </cell>
          <cell r="J3441">
            <v>18270</v>
          </cell>
        </row>
        <row r="3442">
          <cell r="D3442" t="str">
            <v>Kertas gosok ( rempelas )</v>
          </cell>
          <cell r="F3442">
            <v>2</v>
          </cell>
          <cell r="G3442" t="str">
            <v>Lbr</v>
          </cell>
          <cell r="H3442">
            <v>2500</v>
          </cell>
          <cell r="J3442">
            <v>5000</v>
          </cell>
        </row>
        <row r="3443">
          <cell r="A3443">
            <v>289</v>
          </cell>
          <cell r="I3443">
            <v>2648.25</v>
          </cell>
          <cell r="J3443">
            <v>23270</v>
          </cell>
          <cell r="K3443">
            <v>25918</v>
          </cell>
        </row>
        <row r="3444">
          <cell r="B3444">
            <v>9</v>
          </cell>
          <cell r="D3444" t="str">
            <v>1 M2  MELABUR BIDANG KAYU DENGAN  RESIDU DAN TER</v>
          </cell>
        </row>
        <row r="3445">
          <cell r="D3445" t="str">
            <v>TENAGA</v>
          </cell>
        </row>
        <row r="3446">
          <cell r="D3446" t="str">
            <v>Pekerja / Buruh tak terlatih</v>
          </cell>
          <cell r="F3446">
            <v>0.1</v>
          </cell>
          <cell r="G3446" t="str">
            <v>Oh</v>
          </cell>
          <cell r="H3446">
            <v>24750</v>
          </cell>
          <cell r="I3446">
            <v>2475</v>
          </cell>
        </row>
        <row r="3447">
          <cell r="D3447" t="str">
            <v>Mandor</v>
          </cell>
          <cell r="F3447">
            <v>6.0000000000000001E-3</v>
          </cell>
          <cell r="G3447" t="str">
            <v>Oh</v>
          </cell>
          <cell r="H3447">
            <v>38500</v>
          </cell>
          <cell r="I3447">
            <v>231</v>
          </cell>
        </row>
        <row r="3448">
          <cell r="D3448" t="str">
            <v>BAHAN :</v>
          </cell>
        </row>
        <row r="3449">
          <cell r="D3449" t="str">
            <v>Residu ( Ter )</v>
          </cell>
          <cell r="F3449">
            <v>0.35</v>
          </cell>
          <cell r="G3449" t="str">
            <v>Ltr</v>
          </cell>
          <cell r="H3449">
            <v>6000</v>
          </cell>
          <cell r="J3449">
            <v>2100</v>
          </cell>
        </row>
        <row r="3450">
          <cell r="A3450">
            <v>290</v>
          </cell>
          <cell r="I3450">
            <v>2706</v>
          </cell>
          <cell r="J3450">
            <v>2100</v>
          </cell>
          <cell r="K3450">
            <v>4806</v>
          </cell>
        </row>
        <row r="3451">
          <cell r="B3451">
            <v>10</v>
          </cell>
          <cell r="D3451" t="str">
            <v>1 M2  MELABUR BIDANG KAYU DENGAN  VERNIS</v>
          </cell>
        </row>
        <row r="3452">
          <cell r="D3452" t="str">
            <v>TENAGA</v>
          </cell>
        </row>
        <row r="3453">
          <cell r="D3453" t="str">
            <v>Tukang cat</v>
          </cell>
          <cell r="F3453">
            <v>0.16</v>
          </cell>
          <cell r="G3453" t="str">
            <v>Oh</v>
          </cell>
          <cell r="H3453">
            <v>33000</v>
          </cell>
          <cell r="I3453">
            <v>5280</v>
          </cell>
        </row>
        <row r="3454">
          <cell r="D3454" t="str">
            <v xml:space="preserve">Kepala Tukang </v>
          </cell>
          <cell r="F3454">
            <v>1.6E-2</v>
          </cell>
          <cell r="G3454" t="str">
            <v>Oh</v>
          </cell>
          <cell r="H3454">
            <v>35750</v>
          </cell>
          <cell r="I3454">
            <v>572</v>
          </cell>
        </row>
        <row r="3455">
          <cell r="D3455" t="str">
            <v>Pekerja / Buruh tak terlatih</v>
          </cell>
          <cell r="F3455">
            <v>0.16</v>
          </cell>
          <cell r="G3455" t="str">
            <v>Oh</v>
          </cell>
          <cell r="H3455">
            <v>24750</v>
          </cell>
          <cell r="I3455">
            <v>3960</v>
          </cell>
        </row>
        <row r="3456">
          <cell r="D3456" t="str">
            <v>Mandor</v>
          </cell>
          <cell r="F3456">
            <v>2.5000000000000001E-3</v>
          </cell>
          <cell r="G3456" t="str">
            <v>Oh</v>
          </cell>
          <cell r="H3456">
            <v>38500</v>
          </cell>
          <cell r="I3456">
            <v>96.25</v>
          </cell>
        </row>
        <row r="3458">
          <cell r="D3458" t="str">
            <v>BAHAN :</v>
          </cell>
        </row>
        <row r="3459">
          <cell r="D3459" t="str">
            <v>Vernis</v>
          </cell>
          <cell r="F3459">
            <v>0.15</v>
          </cell>
          <cell r="G3459" t="str">
            <v>Ltr</v>
          </cell>
          <cell r="H3459">
            <v>15000</v>
          </cell>
          <cell r="J3459">
            <v>2250</v>
          </cell>
        </row>
        <row r="3460">
          <cell r="D3460" t="str">
            <v>Dempul Kayu</v>
          </cell>
          <cell r="F3460">
            <v>0.05</v>
          </cell>
          <cell r="G3460" t="str">
            <v>Kg</v>
          </cell>
          <cell r="H3460">
            <v>13000</v>
          </cell>
          <cell r="J3460">
            <v>650</v>
          </cell>
        </row>
        <row r="3461">
          <cell r="D3461" t="str">
            <v>Kertas gosok ( rempelas )</v>
          </cell>
          <cell r="F3461">
            <v>0.1</v>
          </cell>
          <cell r="G3461" t="str">
            <v>Lbr</v>
          </cell>
          <cell r="H3461">
            <v>2500</v>
          </cell>
          <cell r="J3461">
            <v>250</v>
          </cell>
        </row>
        <row r="3462">
          <cell r="D3462" t="str">
            <v>Kuas Eterna  4 "</v>
          </cell>
          <cell r="F3462">
            <v>0.01</v>
          </cell>
          <cell r="G3462" t="str">
            <v>M3</v>
          </cell>
          <cell r="H3462">
            <v>14000</v>
          </cell>
          <cell r="J3462">
            <v>140</v>
          </cell>
        </row>
        <row r="3463">
          <cell r="A3463">
            <v>291</v>
          </cell>
          <cell r="I3463">
            <v>9908.25</v>
          </cell>
          <cell r="J3463">
            <v>3290</v>
          </cell>
          <cell r="K3463">
            <v>13198</v>
          </cell>
        </row>
        <row r="3464">
          <cell r="B3464">
            <v>11</v>
          </cell>
          <cell r="D3464" t="str">
            <v>1 M2  MENGECAT PERMUKAAN BAJA DENGAN MENY BESI</v>
          </cell>
        </row>
        <row r="3465">
          <cell r="D3465" t="str">
            <v>TENAGA</v>
          </cell>
        </row>
        <row r="3466">
          <cell r="D3466" t="str">
            <v>Tukang cat</v>
          </cell>
          <cell r="F3466">
            <v>0.2</v>
          </cell>
          <cell r="G3466" t="str">
            <v>Oh</v>
          </cell>
          <cell r="H3466">
            <v>33000</v>
          </cell>
          <cell r="I3466">
            <v>6600</v>
          </cell>
        </row>
        <row r="3467">
          <cell r="D3467" t="str">
            <v xml:space="preserve">Kepala Tukang </v>
          </cell>
          <cell r="F3467">
            <v>0.02</v>
          </cell>
          <cell r="G3467" t="str">
            <v>Oh</v>
          </cell>
          <cell r="H3467">
            <v>35750</v>
          </cell>
          <cell r="I3467">
            <v>715</v>
          </cell>
        </row>
        <row r="3468">
          <cell r="D3468" t="str">
            <v>Pekerja / Buruh tak terlatih</v>
          </cell>
          <cell r="F3468">
            <v>0.02</v>
          </cell>
          <cell r="G3468" t="str">
            <v>Oh</v>
          </cell>
          <cell r="H3468">
            <v>24750</v>
          </cell>
          <cell r="I3468">
            <v>495</v>
          </cell>
        </row>
        <row r="3469">
          <cell r="D3469" t="str">
            <v>Mandor</v>
          </cell>
          <cell r="F3469">
            <v>0.01</v>
          </cell>
          <cell r="G3469" t="str">
            <v>Oh</v>
          </cell>
          <cell r="H3469">
            <v>38500</v>
          </cell>
          <cell r="I3469">
            <v>385</v>
          </cell>
        </row>
        <row r="3470">
          <cell r="D3470" t="str">
            <v>BAHAN :</v>
          </cell>
        </row>
        <row r="3471">
          <cell r="D3471" t="str">
            <v>Cat Meny  besi</v>
          </cell>
          <cell r="F3471">
            <v>0.1</v>
          </cell>
          <cell r="G3471" t="str">
            <v>Kg</v>
          </cell>
          <cell r="H3471">
            <v>24000</v>
          </cell>
          <cell r="J3471">
            <v>2400</v>
          </cell>
        </row>
        <row r="3472">
          <cell r="D3472" t="str">
            <v>Kuas Eterna  4 "</v>
          </cell>
          <cell r="F3472">
            <v>0.01</v>
          </cell>
          <cell r="G3472" t="str">
            <v>Bh</v>
          </cell>
          <cell r="H3472">
            <v>14000</v>
          </cell>
          <cell r="J3472">
            <v>140</v>
          </cell>
        </row>
        <row r="3473">
          <cell r="A3473">
            <v>292</v>
          </cell>
          <cell r="I3473">
            <v>8195</v>
          </cell>
          <cell r="J3473">
            <v>2540</v>
          </cell>
          <cell r="K3473">
            <v>10735</v>
          </cell>
        </row>
        <row r="3474">
          <cell r="B3474">
            <v>12</v>
          </cell>
          <cell r="D3474" t="str">
            <v>1 M2  MENGECAT PERMUKAAN BAJA DENGAN MENY BESI DAN PERANCAH</v>
          </cell>
        </row>
        <row r="3475">
          <cell r="D3475" t="str">
            <v>TENAGA</v>
          </cell>
        </row>
        <row r="3476">
          <cell r="D3476" t="str">
            <v>Tukang cat</v>
          </cell>
          <cell r="F3476">
            <v>0.22500000000000001</v>
          </cell>
          <cell r="G3476" t="str">
            <v>Oh</v>
          </cell>
          <cell r="H3476">
            <v>33000</v>
          </cell>
          <cell r="I3476">
            <v>7425</v>
          </cell>
        </row>
        <row r="3477">
          <cell r="D3477" t="str">
            <v xml:space="preserve">Kepala Tukang </v>
          </cell>
          <cell r="F3477">
            <v>2.2499999999999999E-2</v>
          </cell>
          <cell r="G3477" t="str">
            <v>Oh</v>
          </cell>
          <cell r="H3477">
            <v>35750</v>
          </cell>
          <cell r="I3477">
            <v>804.375</v>
          </cell>
        </row>
        <row r="3478">
          <cell r="D3478" t="str">
            <v>Pekerja / Buruh tak terlatih</v>
          </cell>
          <cell r="F3478">
            <v>0.25</v>
          </cell>
          <cell r="G3478" t="str">
            <v>Oh</v>
          </cell>
          <cell r="H3478">
            <v>24750</v>
          </cell>
          <cell r="I3478">
            <v>6187.5</v>
          </cell>
        </row>
        <row r="3479">
          <cell r="D3479" t="str">
            <v>Mandor</v>
          </cell>
          <cell r="F3479">
            <v>7.4999999999999997E-3</v>
          </cell>
          <cell r="G3479" t="str">
            <v>Oh</v>
          </cell>
          <cell r="H3479">
            <v>38500</v>
          </cell>
          <cell r="I3479">
            <v>288.75</v>
          </cell>
        </row>
        <row r="3481">
          <cell r="D3481" t="str">
            <v>BAHAN :</v>
          </cell>
        </row>
        <row r="3482">
          <cell r="D3482" t="str">
            <v>Cat Meny  besi</v>
          </cell>
          <cell r="F3482">
            <v>0.1</v>
          </cell>
          <cell r="G3482" t="str">
            <v>Kg</v>
          </cell>
          <cell r="H3482">
            <v>24000</v>
          </cell>
          <cell r="J3482">
            <v>2400</v>
          </cell>
        </row>
        <row r="3483">
          <cell r="D3483" t="str">
            <v>Kuas Eterna  4 "</v>
          </cell>
          <cell r="F3483">
            <v>0.01</v>
          </cell>
          <cell r="G3483" t="str">
            <v>Bh</v>
          </cell>
          <cell r="H3483">
            <v>14000</v>
          </cell>
          <cell r="J3483">
            <v>140</v>
          </cell>
        </row>
        <row r="3484">
          <cell r="D3484" t="str">
            <v>Balok Kayu Tahun ( Mauni/ Akasia )</v>
          </cell>
          <cell r="F3484">
            <v>2E-3</v>
          </cell>
          <cell r="G3484" t="str">
            <v>M3</v>
          </cell>
          <cell r="H3484">
            <v>1600000</v>
          </cell>
          <cell r="J3484">
            <v>3200</v>
          </cell>
        </row>
        <row r="3485">
          <cell r="A3485">
            <v>293</v>
          </cell>
          <cell r="I3485">
            <v>14705.625</v>
          </cell>
          <cell r="J3485">
            <v>5740</v>
          </cell>
          <cell r="K3485">
            <v>20446</v>
          </cell>
        </row>
        <row r="3486">
          <cell r="B3486">
            <v>13</v>
          </cell>
          <cell r="D3486" t="str">
            <v>1 M2 MENY  BESI 2 X DAN 2 X CAT KILAP ( PERMUKAAN  BARU )</v>
          </cell>
        </row>
        <row r="3487">
          <cell r="D3487" t="str">
            <v>TENAGA</v>
          </cell>
        </row>
        <row r="3488">
          <cell r="D3488" t="str">
            <v>Tukang cat</v>
          </cell>
          <cell r="F3488">
            <v>8.9999999999999993E-3</v>
          </cell>
          <cell r="G3488" t="str">
            <v>Oh</v>
          </cell>
          <cell r="H3488">
            <v>33000</v>
          </cell>
          <cell r="I3488">
            <v>297</v>
          </cell>
        </row>
        <row r="3489">
          <cell r="D3489" t="str">
            <v xml:space="preserve">Kepala Tukang </v>
          </cell>
          <cell r="F3489">
            <v>6.0000000000000001E-3</v>
          </cell>
          <cell r="G3489" t="str">
            <v>Oh</v>
          </cell>
          <cell r="H3489">
            <v>35750</v>
          </cell>
          <cell r="I3489">
            <v>214.5</v>
          </cell>
        </row>
        <row r="3490">
          <cell r="D3490" t="str">
            <v>Pekerja / Buruh tak terlatih</v>
          </cell>
          <cell r="F3490">
            <v>7.0000000000000007E-2</v>
          </cell>
          <cell r="G3490" t="str">
            <v>Oh</v>
          </cell>
          <cell r="H3490">
            <v>24750</v>
          </cell>
          <cell r="I3490">
            <v>1732.5000000000002</v>
          </cell>
        </row>
        <row r="3491">
          <cell r="D3491" t="str">
            <v>Mandor</v>
          </cell>
          <cell r="F3491">
            <v>2.5000000000000001E-3</v>
          </cell>
          <cell r="G3491" t="str">
            <v>Oh</v>
          </cell>
          <cell r="H3491">
            <v>38500</v>
          </cell>
          <cell r="I3491">
            <v>96.25</v>
          </cell>
        </row>
        <row r="3493">
          <cell r="D3493" t="str">
            <v>BAHAN :</v>
          </cell>
        </row>
        <row r="3494">
          <cell r="D3494" t="str">
            <v>Cat Meny  besi</v>
          </cell>
          <cell r="F3494">
            <v>0.2</v>
          </cell>
          <cell r="G3494" t="str">
            <v>kg</v>
          </cell>
          <cell r="H3494">
            <v>24000</v>
          </cell>
          <cell r="J3494">
            <v>4800</v>
          </cell>
        </row>
        <row r="3495">
          <cell r="D3495" t="str">
            <v>Cat  besi</v>
          </cell>
          <cell r="F3495">
            <v>0.43</v>
          </cell>
          <cell r="G3495" t="str">
            <v>Kg</v>
          </cell>
          <cell r="H3495">
            <v>42500</v>
          </cell>
          <cell r="J3495">
            <v>18275</v>
          </cell>
        </row>
        <row r="3496">
          <cell r="A3496">
            <v>294</v>
          </cell>
          <cell r="I3496">
            <v>2340.25</v>
          </cell>
          <cell r="J3496">
            <v>23075</v>
          </cell>
          <cell r="K3496">
            <v>25415</v>
          </cell>
        </row>
        <row r="3497">
          <cell r="B3497">
            <v>14</v>
          </cell>
          <cell r="D3497" t="str">
            <v>1 M2  2X CAT  KILAP BESI  ( PERMUKAAN  LAMA )</v>
          </cell>
        </row>
        <row r="3498">
          <cell r="D3498" t="str">
            <v>TENAGA</v>
          </cell>
        </row>
        <row r="3499">
          <cell r="D3499" t="str">
            <v>Tukang cat</v>
          </cell>
          <cell r="F3499">
            <v>7.4999999999999997E-2</v>
          </cell>
          <cell r="G3499" t="str">
            <v>Oh</v>
          </cell>
          <cell r="H3499">
            <v>33000</v>
          </cell>
          <cell r="I3499">
            <v>2475</v>
          </cell>
        </row>
        <row r="3500">
          <cell r="D3500" t="str">
            <v xml:space="preserve">Kepala Tukang </v>
          </cell>
          <cell r="F3500">
            <v>7.4999999999999997E-3</v>
          </cell>
          <cell r="G3500" t="str">
            <v>Oh</v>
          </cell>
          <cell r="H3500">
            <v>35750</v>
          </cell>
          <cell r="I3500">
            <v>268.125</v>
          </cell>
        </row>
        <row r="3501">
          <cell r="D3501" t="str">
            <v>Pekerja / Buruh tak terlatih</v>
          </cell>
          <cell r="F3501">
            <v>7.0000000000000007E-2</v>
          </cell>
          <cell r="G3501" t="str">
            <v>Oh</v>
          </cell>
          <cell r="H3501">
            <v>24750</v>
          </cell>
          <cell r="I3501">
            <v>1732.5000000000002</v>
          </cell>
        </row>
        <row r="3502">
          <cell r="D3502" t="str">
            <v>Mandor</v>
          </cell>
          <cell r="F3502">
            <v>2.5000000000000001E-3</v>
          </cell>
          <cell r="G3502" t="str">
            <v>Oh</v>
          </cell>
          <cell r="H3502">
            <v>38500</v>
          </cell>
          <cell r="I3502">
            <v>96.25</v>
          </cell>
        </row>
        <row r="3504">
          <cell r="D3504" t="str">
            <v>BAHAN :</v>
          </cell>
        </row>
        <row r="3505">
          <cell r="D3505" t="str">
            <v>Cat  besi</v>
          </cell>
          <cell r="F3505">
            <v>0.34</v>
          </cell>
          <cell r="G3505" t="str">
            <v>kg</v>
          </cell>
          <cell r="H3505">
            <v>42500</v>
          </cell>
          <cell r="J3505">
            <v>14450.000000000002</v>
          </cell>
        </row>
        <row r="3506">
          <cell r="A3506">
            <v>295</v>
          </cell>
          <cell r="I3506">
            <v>4571.875</v>
          </cell>
          <cell r="J3506">
            <v>14450.000000000002</v>
          </cell>
          <cell r="K3506">
            <v>19022</v>
          </cell>
        </row>
        <row r="3507">
          <cell r="D3507" t="str">
            <v>1 M2 MELABUR  TEMBOK DENGAN KAPUR  SIRIH ( BARU )</v>
          </cell>
        </row>
        <row r="3508">
          <cell r="D3508" t="str">
            <v>TENAGA</v>
          </cell>
        </row>
        <row r="3509">
          <cell r="D3509" t="str">
            <v>Tukang cat</v>
          </cell>
          <cell r="F3509">
            <v>1E-3</v>
          </cell>
          <cell r="G3509" t="str">
            <v>Oh</v>
          </cell>
          <cell r="H3509">
            <v>33000</v>
          </cell>
          <cell r="I3509">
            <v>33</v>
          </cell>
        </row>
        <row r="3510">
          <cell r="D3510" t="str">
            <v xml:space="preserve">Kepala Tukang </v>
          </cell>
          <cell r="F3510">
            <v>1E-4</v>
          </cell>
          <cell r="G3510" t="str">
            <v>Oh</v>
          </cell>
          <cell r="H3510">
            <v>35750</v>
          </cell>
          <cell r="I3510">
            <v>3.5750000000000002</v>
          </cell>
        </row>
        <row r="3511">
          <cell r="D3511" t="str">
            <v>Pekerja / Buruh tak terlatih</v>
          </cell>
          <cell r="F3511">
            <v>0.15</v>
          </cell>
          <cell r="G3511" t="str">
            <v>Oh</v>
          </cell>
          <cell r="H3511">
            <v>24750</v>
          </cell>
          <cell r="I3511">
            <v>3712.5</v>
          </cell>
        </row>
        <row r="3512">
          <cell r="D3512" t="str">
            <v>Mandor</v>
          </cell>
          <cell r="F3512">
            <v>2.5000000000000001E-3</v>
          </cell>
          <cell r="G3512" t="str">
            <v>Oh</v>
          </cell>
          <cell r="H3512">
            <v>38500</v>
          </cell>
          <cell r="I3512">
            <v>96.25</v>
          </cell>
        </row>
        <row r="3514">
          <cell r="D3514" t="str">
            <v>BAHAN :</v>
          </cell>
        </row>
        <row r="3515">
          <cell r="D3515" t="str">
            <v>Kertas gosok ( rempelas )</v>
          </cell>
          <cell r="F3515">
            <v>0.1</v>
          </cell>
          <cell r="G3515" t="str">
            <v>Lbr</v>
          </cell>
          <cell r="H3515">
            <v>2500</v>
          </cell>
          <cell r="J3515">
            <v>250</v>
          </cell>
        </row>
        <row r="3516">
          <cell r="D3516" t="str">
            <v>Kuas Eterna  4 "</v>
          </cell>
          <cell r="F3516">
            <v>0.25</v>
          </cell>
          <cell r="G3516" t="str">
            <v>Bh</v>
          </cell>
          <cell r="H3516">
            <v>14000</v>
          </cell>
          <cell r="J3516">
            <v>3500</v>
          </cell>
        </row>
        <row r="3517">
          <cell r="D3517" t="str">
            <v>Kapur Batu</v>
          </cell>
          <cell r="F3517">
            <v>0.15</v>
          </cell>
          <cell r="G3517" t="str">
            <v>Kg</v>
          </cell>
          <cell r="H3517">
            <v>750</v>
          </cell>
          <cell r="J3517">
            <v>112.5</v>
          </cell>
        </row>
        <row r="3518">
          <cell r="I3518">
            <v>3845.3249999999998</v>
          </cell>
          <cell r="J3518">
            <v>3862.5</v>
          </cell>
          <cell r="K3518">
            <v>7708</v>
          </cell>
        </row>
        <row r="3519">
          <cell r="D3519" t="str">
            <v>1 M2 MELABUR  TEMBOK DENGAN KAPUR  SIRIH ( UNTUK  PEMEIHARAAN )</v>
          </cell>
        </row>
        <row r="3520">
          <cell r="D3520" t="str">
            <v>TENAGA</v>
          </cell>
        </row>
        <row r="3521">
          <cell r="D3521" t="str">
            <v>Tukang cat</v>
          </cell>
          <cell r="F3521">
            <v>5.0000000000000001E-3</v>
          </cell>
          <cell r="G3521" t="str">
            <v>Oh</v>
          </cell>
          <cell r="H3521">
            <v>33000</v>
          </cell>
          <cell r="I3521">
            <v>165</v>
          </cell>
        </row>
        <row r="3522">
          <cell r="D3522" t="str">
            <v xml:space="preserve">Kepala Tukang </v>
          </cell>
          <cell r="F3522">
            <v>5.0000000000000001E-4</v>
          </cell>
          <cell r="G3522" t="str">
            <v>Oh</v>
          </cell>
          <cell r="H3522">
            <v>35750</v>
          </cell>
          <cell r="I3522">
            <v>17.875</v>
          </cell>
        </row>
        <row r="3523">
          <cell r="D3523" t="str">
            <v>Pekerja / Buruh tak terlatih</v>
          </cell>
          <cell r="F3523">
            <v>0.04</v>
          </cell>
          <cell r="G3523" t="str">
            <v>Oh</v>
          </cell>
          <cell r="H3523">
            <v>24750</v>
          </cell>
          <cell r="I3523">
            <v>990</v>
          </cell>
        </row>
        <row r="3524">
          <cell r="D3524" t="str">
            <v>Mandor</v>
          </cell>
          <cell r="F3524">
            <v>2.5000000000000001E-3</v>
          </cell>
          <cell r="G3524" t="str">
            <v>Oh</v>
          </cell>
          <cell r="H3524">
            <v>38500</v>
          </cell>
          <cell r="I3524">
            <v>96.25</v>
          </cell>
        </row>
        <row r="3526">
          <cell r="D3526" t="str">
            <v>BAHAN :</v>
          </cell>
        </row>
        <row r="3527">
          <cell r="D3527" t="str">
            <v>Kapur Batu</v>
          </cell>
          <cell r="F3527">
            <v>0.3</v>
          </cell>
          <cell r="G3527" t="str">
            <v>Kg</v>
          </cell>
          <cell r="H3527">
            <v>750</v>
          </cell>
          <cell r="J3527">
            <v>225</v>
          </cell>
        </row>
        <row r="3528">
          <cell r="I3528">
            <v>1269.125</v>
          </cell>
          <cell r="J3528">
            <v>225</v>
          </cell>
          <cell r="K3528">
            <v>1494</v>
          </cell>
        </row>
        <row r="3530">
          <cell r="B3530">
            <v>15</v>
          </cell>
          <cell r="D3530" t="str">
            <v>1 M2 COUTTING  ( GLASUR  BATU ALAM )</v>
          </cell>
        </row>
        <row r="3531">
          <cell r="D3531" t="str">
            <v>TENAGA</v>
          </cell>
        </row>
        <row r="3532">
          <cell r="D3532" t="str">
            <v>Tukang cat</v>
          </cell>
          <cell r="F3532">
            <v>7.4999999999999997E-2</v>
          </cell>
          <cell r="G3532" t="str">
            <v>Oh</v>
          </cell>
          <cell r="H3532">
            <v>33000</v>
          </cell>
          <cell r="I3532">
            <v>2475</v>
          </cell>
        </row>
        <row r="3533">
          <cell r="D3533" t="str">
            <v xml:space="preserve">Kepala Tukang </v>
          </cell>
          <cell r="F3533">
            <v>7.4999999999999997E-3</v>
          </cell>
          <cell r="G3533" t="str">
            <v>Oh</v>
          </cell>
          <cell r="H3533">
            <v>35750</v>
          </cell>
          <cell r="I3533">
            <v>268.125</v>
          </cell>
        </row>
        <row r="3534">
          <cell r="D3534" t="str">
            <v>Pekerja / Buruh tak terlatih</v>
          </cell>
          <cell r="F3534">
            <v>0.05</v>
          </cell>
          <cell r="G3534" t="str">
            <v>Oh</v>
          </cell>
          <cell r="H3534">
            <v>24750</v>
          </cell>
          <cell r="I3534">
            <v>1237.5</v>
          </cell>
        </row>
        <row r="3535">
          <cell r="D3535" t="str">
            <v>Mandor</v>
          </cell>
          <cell r="F3535">
            <v>2.5000000000000001E-3</v>
          </cell>
          <cell r="G3535" t="str">
            <v>Oh</v>
          </cell>
          <cell r="H3535">
            <v>38500</v>
          </cell>
          <cell r="I3535">
            <v>96.25</v>
          </cell>
        </row>
        <row r="3536">
          <cell r="D3536" t="str">
            <v>Pekerja / Buruh tak terlatih</v>
          </cell>
        </row>
        <row r="3537">
          <cell r="D3537" t="str">
            <v>Coutting</v>
          </cell>
          <cell r="F3537">
            <v>0.35</v>
          </cell>
          <cell r="G3537" t="str">
            <v>Ltr</v>
          </cell>
          <cell r="H3537">
            <v>66000</v>
          </cell>
          <cell r="J3537">
            <v>23100</v>
          </cell>
        </row>
        <row r="3538">
          <cell r="D3538" t="str">
            <v>HCL / air keras</v>
          </cell>
          <cell r="F3538">
            <v>0.16</v>
          </cell>
          <cell r="G3538" t="str">
            <v>Ltr</v>
          </cell>
          <cell r="H3538">
            <v>13000</v>
          </cell>
          <cell r="J3538">
            <v>2080</v>
          </cell>
        </row>
        <row r="3539">
          <cell r="A3539">
            <v>296</v>
          </cell>
          <cell r="I3539">
            <v>4076.875</v>
          </cell>
          <cell r="J3539">
            <v>25180</v>
          </cell>
          <cell r="K3539">
            <v>29257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EA UMUM (2)"/>
      <sheetName val="BIAYA UMUM (2)"/>
      <sheetName val="RAB Total rekap item"/>
      <sheetName val="RAB rekap item"/>
      <sheetName val="HSPK PU Lingkungan hdp"/>
      <sheetName val="HSPK PU ME"/>
      <sheetName val="HSPK PU Perkerasan jalan"/>
      <sheetName val="HSPK PU Finishing"/>
      <sheetName val="DAFTAR HARGA"/>
      <sheetName val="HSPK garapanku"/>
      <sheetName val="RAB garapanku"/>
      <sheetName val="REKAP STRKTR"/>
      <sheetName val="VOL"/>
      <sheetName val="BIAYA UMUM"/>
      <sheetName val="REKAP BEA UMUM"/>
      <sheetName val="Alt. Precast2"/>
      <sheetName val="Anal Precast"/>
      <sheetName val="Vol. Balok"/>
      <sheetName val="Vol. 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"/>
      <sheetName val="Analisa"/>
      <sheetName val="Contoh SD1"/>
      <sheetName val="Contoh SD2"/>
      <sheetName val="SD BT.PERAHU"/>
      <sheetName val="SD JUHU"/>
      <sheetName val="SD HUNGI"/>
      <sheetName val="SDN 3 LBNGANAK"/>
      <sheetName val="SDN 2 KRTUNGAN"/>
      <sheetName val="MIS PENGAMBAU HLR DLM"/>
      <sheetName val="SMPN 1 BAT"/>
      <sheetName val="SMPN 2 BAS"/>
      <sheetName val="SMPN 3 BAU"/>
      <sheetName val="3 LAU"/>
      <sheetName val="SMPN 3 LAU"/>
      <sheetName val="Analisa Sat"/>
      <sheetName val="Harga Oke"/>
      <sheetName val="SMPN 2 HARUYAN"/>
      <sheetName val="MTs DRL INABAH"/>
      <sheetName val="MA LMPSU OKE!"/>
      <sheetName val="MA LMPSU (2)"/>
      <sheetName val="Rek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K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JDL"/>
      <sheetName val="RAB"/>
      <sheetName val="SUB"/>
      <sheetName val="PNWR"/>
      <sheetName val="HDS"/>
      <sheetName val="ALAT"/>
      <sheetName val="Sheet6"/>
      <sheetName val="USAL"/>
      <sheetName val="BAHAN"/>
      <sheetName val="ANAL"/>
      <sheetName val="ANHRG"/>
      <sheetName val="AMIN"/>
      <sheetName val="LS"/>
      <sheetName val="ATEK"/>
      <sheetName val="APER"/>
      <sheetName val="MPER"/>
      <sheetName val="MPEL"/>
      <sheetName val="MPU"/>
      <sheetName val="DAKON"/>
      <sheetName val="DALAM"/>
      <sheetName val="PSONIL"/>
      <sheetName val="CHKLIS"/>
      <sheetName val="TBL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3">
          <cell r="H63">
            <v>14800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"/>
      <sheetName val="RAB 1"/>
      <sheetName val="RAB 2"/>
      <sheetName val="Saluran"/>
      <sheetName val="Analisa"/>
      <sheetName val="Harga Bahan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4">
          <cell r="I24">
            <v>43200</v>
          </cell>
        </row>
      </sheetData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.sat.B"/>
      <sheetName val="AN.BERAT"/>
      <sheetName val="RAB (2)"/>
      <sheetName val="REKAP"/>
      <sheetName val="shert"/>
      <sheetName val="RAB"/>
    </sheetNames>
    <sheetDataSet>
      <sheetData sheetId="0" refreshError="1">
        <row r="8">
          <cell r="H8">
            <v>55000</v>
          </cell>
        </row>
        <row r="151">
          <cell r="H151">
            <v>30000</v>
          </cell>
        </row>
      </sheetData>
      <sheetData sheetId="1"/>
      <sheetData sheetId="2" refreshError="1"/>
      <sheetData sheetId="3" refreshError="1"/>
      <sheetData sheetId="4"/>
      <sheetData sheetId="5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DINAS  90 ME"/>
      <sheetName val="ASRAMA ME "/>
      <sheetName val="POS JAGA ME"/>
      <sheetName val="RUMAH JAGA ME"/>
      <sheetName val="GARASI ME  "/>
      <sheetName val="HB"/>
      <sheetName val="ANALISA"/>
      <sheetName val="REKAP Usulan 2004"/>
      <sheetName val="RWT. Inap LAKI"/>
      <sheetName val="ASRAMA"/>
      <sheetName val="RUMAH DINAS 90"/>
      <sheetName val="R JAGA"/>
      <sheetName val="RWT. Inap VIP"/>
      <sheetName val="R. IPAL "/>
      <sheetName val="PAGAR &amp; P.NAMA"/>
      <sheetName val="SELASAR"/>
      <sheetName val="GARASI"/>
      <sheetName val="POS JAGA"/>
      <sheetName val="INFRASTRUKTUR"/>
      <sheetName val="ME TOTAL"/>
      <sheetName val=" REKAP_SIMPEL"/>
      <sheetName val="REKAP EE"/>
      <sheetName val="1.A. STD_STR"/>
      <sheetName val="1. B. STD_ARC"/>
      <sheetName val="B.2.1 NON STD_PEMAT &amp; DDG PNHN"/>
      <sheetName val="Lnascape"/>
      <sheetName val="Drainase KAwasan"/>
      <sheetName val="Pondasi DAlam"/>
      <sheetName val="B_2_1 NON STD_PEMAT _ DDG PNHN"/>
      <sheetName val="A"/>
      <sheetName val="Basic Price"/>
      <sheetName val="Peralatan"/>
      <sheetName val="Harsat"/>
      <sheetName val="MATERIAL"/>
      <sheetName val="Rekap Prelim"/>
      <sheetName val="DAF-1"/>
      <sheetName val="HARGA MATERIAL"/>
      <sheetName val="Harga Upah"/>
      <sheetName val="upah_bahan_alat"/>
      <sheetName val="HB me"/>
      <sheetName val="A-11 Steel Str"/>
      <sheetName val="A-03 Pile"/>
      <sheetName val="Rekap Direct Cost"/>
      <sheetName val="Ahs"/>
      <sheetName val="Meto"/>
      <sheetName val="Lokasi"/>
      <sheetName val="LAP. MINGG"/>
      <sheetName val="DIVI6"/>
      <sheetName val="Upah&amp;Bahan"/>
      <sheetName val="HSBU "/>
      <sheetName val="D7"/>
      <sheetName val="D4"/>
      <sheetName val="D6"/>
      <sheetName val="D8"/>
      <sheetName val="Uph&amp;bhn"/>
      <sheetName val="XLR_NoRangeSheet"/>
      <sheetName val="Upah+Bahan"/>
      <sheetName val="BQ (by owner)"/>
      <sheetName val="rab me (fisik)"/>
      <sheetName val="HARGA"/>
      <sheetName val="Mall"/>
      <sheetName val="rekap"/>
      <sheetName val="sub rekap str-ars"/>
      <sheetName val="subrekap me"/>
      <sheetName val="rab str-ars"/>
      <sheetName val="RAB ME"/>
      <sheetName val="analisa str - ars"/>
      <sheetName val="ANALISA ME"/>
      <sheetName val="bahan str"/>
      <sheetName val="HARGA ME"/>
      <sheetName val="RWT__LAKI_ME"/>
      <sheetName val="RWT__Inap_VIP_ME"/>
      <sheetName val="RUMAH_DINAS__90_ME"/>
      <sheetName val="ASRAMA_ME_"/>
      <sheetName val="POS_JAGA_ME"/>
      <sheetName val="RUMAH_JAGA_ME"/>
      <sheetName val="GARASI_ME__"/>
      <sheetName val="REKAP_Usulan_2004"/>
      <sheetName val="RWT__Inap_LAKI"/>
      <sheetName val="RUMAH_DINAS_90"/>
      <sheetName val="R_JAGA"/>
      <sheetName val="RWT__Inap_VIP"/>
      <sheetName val="R__IPAL_"/>
      <sheetName val="PAGAR_&amp;_P_NAMA"/>
      <sheetName val="POS_JAGA"/>
      <sheetName val="ME_TOTAL"/>
      <sheetName val="_REKAP_SIMPEL"/>
      <sheetName val="REKAP_EE"/>
      <sheetName val="1_A__STD_STR"/>
      <sheetName val="1__B__STD_ARC"/>
      <sheetName val="B_2_1_NON_STD_PEMAT_&amp;_DDG_PNHN"/>
      <sheetName val="Drainase_KAwasan"/>
      <sheetName val="Pondasi_DAlam"/>
      <sheetName val="B_2_1_NON_STD_PEMAT___DDG_PNHN"/>
      <sheetName val="Harga Bahan &amp; Upah"/>
      <sheetName val="Break Down"/>
      <sheetName val="Supl.X"/>
      <sheetName val="analisa ARS"/>
      <sheetName val="Summary"/>
      <sheetName val="bahan"/>
      <sheetName val="RAB RIIL kayu"/>
      <sheetName val="HM"/>
      <sheetName val="Hargamat"/>
      <sheetName val="TIE-INS"/>
      <sheetName val="Harga Alat"/>
      <sheetName val="ALAT"/>
      <sheetName val="Anals BM"/>
      <sheetName val="analisa precast"/>
      <sheetName val="Scedulle"/>
      <sheetName val="RAB"/>
      <sheetName val="H-BHN"/>
      <sheetName val="Anal_ Pancang"/>
      <sheetName val="#REF!"/>
      <sheetName val="Volume"/>
      <sheetName val="RE-BAR"/>
      <sheetName val="LM1"/>
      <sheetName val="BASIC"/>
      <sheetName val="Koefisien"/>
      <sheetName val="Daf Harga"/>
      <sheetName val="D3"/>
      <sheetName val="RWT__LAKI_ME1"/>
      <sheetName val="RWT__Inap_VIP_ME1"/>
      <sheetName val="RUMAH_DINAS__90_ME1"/>
      <sheetName val="ASRAMA_ME_1"/>
      <sheetName val="POS_JAGA_ME1"/>
      <sheetName val="RUMAH_JAGA_ME1"/>
      <sheetName val="GARASI_ME__1"/>
      <sheetName val="REKAP_Usulan_20041"/>
      <sheetName val="RWT__Inap_LAKI1"/>
      <sheetName val="RUMAH_DINAS_901"/>
      <sheetName val="R_JAGA1"/>
      <sheetName val="RWT__Inap_VIP1"/>
      <sheetName val="R__IPAL_1"/>
      <sheetName val="PAGAR_&amp;_P_NAMA1"/>
      <sheetName val="POS_JAGA1"/>
      <sheetName val="ME_TOTAL1"/>
      <sheetName val="_REKAP_SIMPEL1"/>
      <sheetName val="REKAP_EE1"/>
      <sheetName val="1_A__STD_STR1"/>
      <sheetName val="1__B__STD_ARC1"/>
      <sheetName val="B_2_1_NON_STD_PEMAT_&amp;_DDG_PNHN1"/>
      <sheetName val="Drainase_KAwasan1"/>
      <sheetName val="Pondasi_DAlam1"/>
      <sheetName val="B_2_1_NON_STD_PEMAT___DDG_PNHN1"/>
      <sheetName val="COV"/>
      <sheetName val="Daf-Har-Pening"/>
      <sheetName val="為替前提"/>
      <sheetName val="概総括1"/>
      <sheetName val="daftar harga dan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ANALISA"/>
      <sheetName val="HARGA"/>
      <sheetName val="PERINCIAN"/>
    </sheetNames>
    <sheetDataSet>
      <sheetData sheetId="0"/>
      <sheetData sheetId="1">
        <row r="328">
          <cell r="G328">
            <v>2196130.9375</v>
          </cell>
        </row>
      </sheetData>
      <sheetData sheetId="2"/>
      <sheetData sheetId="3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W_NG"/>
      <sheetName val="TW3"/>
      <sheetName val="TW2"/>
      <sheetName val="TW1"/>
      <sheetName val="OE"/>
      <sheetName val="NEGO"/>
      <sheetName val="BAAdm"/>
      <sheetName val="BATeknis"/>
      <sheetName val="Sheet4"/>
      <sheetName val="BAMasuk"/>
      <sheetName val="BANego"/>
    </sheetNames>
    <sheetDataSet>
      <sheetData sheetId="0"/>
      <sheetData sheetId="1"/>
      <sheetData sheetId="2"/>
      <sheetData sheetId="3"/>
      <sheetData sheetId="4"/>
      <sheetData sheetId="5"/>
      <sheetData sheetId="6">
        <row r="58">
          <cell r="U58">
            <v>1917288000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PEK UMUM"/>
      <sheetName val="ANALISA PEK BETON"/>
      <sheetName val="ANAL PEK ATAP"/>
      <sheetName val="SHSD"/>
      <sheetName val="ARITMATIK"/>
      <sheetName val="Sloof"/>
      <sheetName val="balok"/>
      <sheetName val="Kolom"/>
      <sheetName val="plat"/>
      <sheetName val="poer"/>
      <sheetName val="bor pile"/>
      <sheetName val="Sheet1"/>
    </sheetNames>
    <sheetDataSet>
      <sheetData sheetId="0"/>
      <sheetData sheetId="1">
        <row r="24">
          <cell r="H24">
            <v>94500</v>
          </cell>
        </row>
      </sheetData>
      <sheetData sheetId="2"/>
      <sheetData sheetId="3"/>
      <sheetData sheetId="4"/>
      <sheetData sheetId="5"/>
      <sheetData sheetId="6">
        <row r="8">
          <cell r="N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 "/>
      <sheetName val="ANALIS GORONG2"/>
      <sheetName val="ANALIS"/>
      <sheetName val="Harga Satuan"/>
      <sheetName val="Satuan Jadi"/>
      <sheetName val="Analisa K"/>
      <sheetName val="Satuan Alat"/>
      <sheetName val="Analisa E"/>
      <sheetName val="DATA DEK BATU GUNUNG"/>
      <sheetName val="VOLUME"/>
      <sheetName val="vol uru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Supl.X"/>
      <sheetName val="DAF_2"/>
      <sheetName val="HB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C6" t="str">
            <v>UNIT</v>
          </cell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piah"/>
      <sheetName val="Rekap"/>
      <sheetName val="I. PRELIMINARY"/>
      <sheetName val="II. STRUKTUR "/>
      <sheetName val="VOL STR"/>
      <sheetName val="III. ARSITEKTUR"/>
      <sheetName val="A"/>
      <sheetName val="B"/>
      <sheetName val="C"/>
      <sheetName val="D"/>
      <sheetName val="E"/>
      <sheetName val="F"/>
      <sheetName val="IV. MEKANIKAL"/>
      <sheetName val="V. ELEKTRIKAL"/>
      <sheetName val="HSP"/>
      <sheetName val="Analisa PU"/>
      <sheetName val="Upah &amp; Bahan"/>
    </sheetNames>
    <sheetDataSet>
      <sheetData sheetId="0">
        <row r="6">
          <cell r="B6">
            <v>1</v>
          </cell>
          <cell r="C6" t="str">
            <v>Satu</v>
          </cell>
        </row>
        <row r="7">
          <cell r="B7">
            <v>2</v>
          </cell>
          <cell r="C7" t="str">
            <v xml:space="preserve"> Dua</v>
          </cell>
        </row>
        <row r="8">
          <cell r="B8">
            <v>3</v>
          </cell>
          <cell r="C8" t="str">
            <v xml:space="preserve"> Tiga</v>
          </cell>
        </row>
        <row r="9">
          <cell r="B9">
            <v>4</v>
          </cell>
          <cell r="C9" t="str">
            <v xml:space="preserve"> Empat</v>
          </cell>
        </row>
        <row r="10">
          <cell r="B10">
            <v>5</v>
          </cell>
          <cell r="C10" t="str">
            <v xml:space="preserve"> Lima</v>
          </cell>
        </row>
        <row r="11">
          <cell r="B11">
            <v>6</v>
          </cell>
          <cell r="C11" t="str">
            <v xml:space="preserve"> Enam</v>
          </cell>
        </row>
        <row r="12">
          <cell r="B12">
            <v>7</v>
          </cell>
          <cell r="C12" t="str">
            <v xml:space="preserve"> Tujuh</v>
          </cell>
        </row>
        <row r="13">
          <cell r="B13">
            <v>8</v>
          </cell>
          <cell r="C13" t="str">
            <v xml:space="preserve"> Delapan</v>
          </cell>
        </row>
        <row r="14">
          <cell r="B14">
            <v>9</v>
          </cell>
          <cell r="C14" t="str">
            <v xml:space="preserve"> Sembilan</v>
          </cell>
        </row>
        <row r="15">
          <cell r="B15">
            <v>10</v>
          </cell>
          <cell r="C15" t="str">
            <v xml:space="preserve"> Sepuluh</v>
          </cell>
        </row>
        <row r="16">
          <cell r="B16">
            <v>11</v>
          </cell>
          <cell r="C16" t="str">
            <v xml:space="preserve"> Sebelas</v>
          </cell>
        </row>
        <row r="17">
          <cell r="B17">
            <v>12</v>
          </cell>
          <cell r="C17" t="str">
            <v xml:space="preserve"> Dua belas</v>
          </cell>
        </row>
        <row r="18">
          <cell r="B18">
            <v>13</v>
          </cell>
          <cell r="C18" t="str">
            <v xml:space="preserve"> Tiga Belas</v>
          </cell>
        </row>
        <row r="19">
          <cell r="B19">
            <v>14</v>
          </cell>
          <cell r="C19" t="str">
            <v xml:space="preserve"> Empat Belas</v>
          </cell>
        </row>
        <row r="20">
          <cell r="B20">
            <v>15</v>
          </cell>
          <cell r="C20" t="str">
            <v xml:space="preserve"> Lima Belas</v>
          </cell>
        </row>
        <row r="21">
          <cell r="B21">
            <v>16</v>
          </cell>
          <cell r="C21" t="str">
            <v xml:space="preserve"> Enam Belas</v>
          </cell>
        </row>
        <row r="22">
          <cell r="B22">
            <v>17</v>
          </cell>
          <cell r="C22" t="str">
            <v xml:space="preserve"> Tujuh Belas</v>
          </cell>
        </row>
        <row r="23">
          <cell r="B23">
            <v>18</v>
          </cell>
          <cell r="C23" t="str">
            <v xml:space="preserve"> Delapan belas</v>
          </cell>
        </row>
        <row r="24">
          <cell r="B24">
            <v>19</v>
          </cell>
          <cell r="C24" t="str">
            <v xml:space="preserve"> Sembilan Belas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HB"/>
      <sheetName val="RAB.SEKRETARIAT (1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8">
          <cell r="E58" t="str">
            <v>Pipa besi dia 4''</v>
          </cell>
          <cell r="G58" t="str">
            <v>M'</v>
          </cell>
          <cell r="M5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  <sheetName val="ANALISA railing"/>
    </sheetNames>
    <sheetDataSet>
      <sheetData sheetId="0"/>
      <sheetData sheetId="1"/>
      <sheetData sheetId="2"/>
      <sheetData sheetId="3"/>
      <sheetData sheetId="4">
        <row r="11">
          <cell r="B11">
            <v>1</v>
          </cell>
          <cell r="C11">
            <v>4.75</v>
          </cell>
          <cell r="D11">
            <v>3</v>
          </cell>
          <cell r="E11">
            <v>0.12</v>
          </cell>
          <cell r="F11">
            <v>12</v>
          </cell>
          <cell r="G11" t="str">
            <v>-</v>
          </cell>
          <cell r="H11">
            <v>150</v>
          </cell>
          <cell r="I11">
            <v>12</v>
          </cell>
          <cell r="J11" t="str">
            <v>-</v>
          </cell>
          <cell r="K11">
            <v>150</v>
          </cell>
          <cell r="N11">
            <v>62.324905263157902</v>
          </cell>
          <cell r="Q11">
            <v>8.3333333333333339</v>
          </cell>
          <cell r="R11" t="str">
            <v>atas</v>
          </cell>
          <cell r="U11">
            <v>62.324905263157902</v>
          </cell>
        </row>
        <row r="12">
          <cell r="F12">
            <v>12</v>
          </cell>
          <cell r="G12" t="str">
            <v>-</v>
          </cell>
          <cell r="H12">
            <v>150</v>
          </cell>
          <cell r="I12">
            <v>12</v>
          </cell>
          <cell r="J12" t="str">
            <v>-</v>
          </cell>
          <cell r="K12">
            <v>150</v>
          </cell>
          <cell r="N12">
            <v>53.603052631578954</v>
          </cell>
          <cell r="R12" t="str">
            <v xml:space="preserve">bawah </v>
          </cell>
          <cell r="U12">
            <v>53.603052631578954</v>
          </cell>
        </row>
        <row r="13">
          <cell r="U13">
            <v>115.92795789473686</v>
          </cell>
        </row>
        <row r="14">
          <cell r="B14">
            <v>2</v>
          </cell>
          <cell r="C14">
            <v>6</v>
          </cell>
          <cell r="D14">
            <v>4</v>
          </cell>
          <cell r="E14">
            <v>0.12</v>
          </cell>
          <cell r="F14">
            <v>12</v>
          </cell>
          <cell r="G14" t="str">
            <v>-</v>
          </cell>
          <cell r="H14">
            <v>150</v>
          </cell>
          <cell r="I14">
            <v>12</v>
          </cell>
          <cell r="J14" t="str">
            <v>-</v>
          </cell>
          <cell r="K14">
            <v>150</v>
          </cell>
          <cell r="N14">
            <v>60.293700000000008</v>
          </cell>
          <cell r="Q14">
            <v>8.3333333333333339</v>
          </cell>
          <cell r="R14" t="str">
            <v>atas</v>
          </cell>
        </row>
        <row r="15">
          <cell r="F15">
            <v>12</v>
          </cell>
          <cell r="G15" t="str">
            <v>-</v>
          </cell>
          <cell r="H15">
            <v>150</v>
          </cell>
          <cell r="I15">
            <v>12</v>
          </cell>
          <cell r="J15" t="str">
            <v>-</v>
          </cell>
          <cell r="K15">
            <v>150</v>
          </cell>
          <cell r="N15">
            <v>53.635500000000008</v>
          </cell>
          <cell r="R15" t="str">
            <v xml:space="preserve">bawah </v>
          </cell>
        </row>
        <row r="20">
          <cell r="B20">
            <v>4</v>
          </cell>
          <cell r="C20">
            <v>5</v>
          </cell>
          <cell r="D20">
            <v>4</v>
          </cell>
          <cell r="E20">
            <v>0.12</v>
          </cell>
          <cell r="F20">
            <v>12</v>
          </cell>
          <cell r="G20" t="str">
            <v>-</v>
          </cell>
          <cell r="H20">
            <v>150</v>
          </cell>
          <cell r="I20">
            <v>12</v>
          </cell>
          <cell r="J20" t="str">
            <v>-</v>
          </cell>
          <cell r="K20">
            <v>150</v>
          </cell>
          <cell r="N20">
            <v>61.699320000000021</v>
          </cell>
          <cell r="Q20">
            <v>8.3333333333333339</v>
          </cell>
          <cell r="R20" t="str">
            <v>atas</v>
          </cell>
        </row>
        <row r="21">
          <cell r="F21">
            <v>12</v>
          </cell>
          <cell r="G21" t="str">
            <v>-</v>
          </cell>
          <cell r="H21">
            <v>150</v>
          </cell>
          <cell r="I21">
            <v>12</v>
          </cell>
          <cell r="J21" t="str">
            <v>-</v>
          </cell>
          <cell r="K21">
            <v>150</v>
          </cell>
          <cell r="N21">
            <v>54.375300000000003</v>
          </cell>
          <cell r="R21" t="str">
            <v xml:space="preserve">bawah </v>
          </cell>
        </row>
        <row r="71">
          <cell r="B71" t="str">
            <v>PA1 T=10</v>
          </cell>
          <cell r="C71">
            <v>4</v>
          </cell>
          <cell r="D71">
            <v>4</v>
          </cell>
          <cell r="E71">
            <v>0.1</v>
          </cell>
          <cell r="F71">
            <v>12</v>
          </cell>
          <cell r="G71" t="str">
            <v>-</v>
          </cell>
          <cell r="H71">
            <v>300</v>
          </cell>
          <cell r="I71">
            <v>12</v>
          </cell>
          <cell r="J71" t="str">
            <v>-</v>
          </cell>
          <cell r="K71">
            <v>300</v>
          </cell>
          <cell r="N71">
            <v>40.836959999999998</v>
          </cell>
          <cell r="Q71">
            <v>10</v>
          </cell>
          <cell r="R71" t="str">
            <v>atas</v>
          </cell>
          <cell r="S71">
            <v>1.6</v>
          </cell>
          <cell r="T71">
            <v>4</v>
          </cell>
          <cell r="U71">
            <v>6.4</v>
          </cell>
          <cell r="V71" t="str">
            <v>Ø 10</v>
          </cell>
          <cell r="W71" t="str">
            <v>Ø 12</v>
          </cell>
          <cell r="X71" t="str">
            <v>Ø 10</v>
          </cell>
          <cell r="Y71" t="str">
            <v>Ø 12</v>
          </cell>
          <cell r="Z71" t="str">
            <v>Ø 10</v>
          </cell>
          <cell r="AA71" t="str">
            <v>Ø 12</v>
          </cell>
          <cell r="AB71">
            <v>1</v>
          </cell>
        </row>
        <row r="72">
          <cell r="F72">
            <v>12</v>
          </cell>
          <cell r="G72" t="str">
            <v>-</v>
          </cell>
          <cell r="H72">
            <v>300</v>
          </cell>
          <cell r="I72">
            <v>12</v>
          </cell>
          <cell r="J72" t="str">
            <v>-</v>
          </cell>
          <cell r="K72">
            <v>300</v>
          </cell>
          <cell r="N72">
            <v>35.510400000000004</v>
          </cell>
          <cell r="R72" t="str">
            <v xml:space="preserve">bawah </v>
          </cell>
          <cell r="V72">
            <v>0</v>
          </cell>
          <cell r="W72" t="e">
            <v>#REF!</v>
          </cell>
          <cell r="X72">
            <v>0</v>
          </cell>
          <cell r="Y72" t="e">
            <v>#REF!</v>
          </cell>
          <cell r="Z72">
            <v>0</v>
          </cell>
          <cell r="AA72" t="e">
            <v>#REF!</v>
          </cell>
        </row>
        <row r="73">
          <cell r="F73">
            <v>8</v>
          </cell>
          <cell r="G73" t="str">
            <v>-</v>
          </cell>
          <cell r="H73">
            <v>200</v>
          </cell>
          <cell r="I73">
            <v>8</v>
          </cell>
          <cell r="J73" t="str">
            <v>-</v>
          </cell>
          <cell r="K73">
            <v>200</v>
          </cell>
          <cell r="L73">
            <v>21.700799999999997</v>
          </cell>
          <cell r="R73" t="str">
            <v>tul. bagi/susut</v>
          </cell>
        </row>
        <row r="76">
          <cell r="S76">
            <v>0</v>
          </cell>
          <cell r="T76">
            <v>8</v>
          </cell>
          <cell r="U76">
            <v>0</v>
          </cell>
          <cell r="V76" t="e">
            <v>#REF!</v>
          </cell>
          <cell r="W76">
            <v>0</v>
          </cell>
          <cell r="X76" t="e">
            <v>#REF!</v>
          </cell>
          <cell r="Y76">
            <v>0</v>
          </cell>
          <cell r="Z76" t="e">
            <v>#REF!</v>
          </cell>
          <cell r="AA76">
            <v>0</v>
          </cell>
          <cell r="AB76">
            <v>6</v>
          </cell>
        </row>
        <row r="81">
          <cell r="B81" t="str">
            <v>Tandon</v>
          </cell>
          <cell r="C81">
            <v>2.8</v>
          </cell>
          <cell r="D81">
            <v>4.4000000000000004</v>
          </cell>
          <cell r="E81">
            <v>0.15</v>
          </cell>
          <cell r="F81">
            <v>12</v>
          </cell>
          <cell r="G81" t="str">
            <v>-</v>
          </cell>
          <cell r="H81">
            <v>125</v>
          </cell>
          <cell r="I81">
            <v>12</v>
          </cell>
          <cell r="J81" t="str">
            <v>-</v>
          </cell>
          <cell r="K81">
            <v>125</v>
          </cell>
          <cell r="N81">
            <v>62.258493506493515</v>
          </cell>
          <cell r="Q81">
            <v>6.666666666666667</v>
          </cell>
          <cell r="R81" t="str">
            <v>atas</v>
          </cell>
          <cell r="S81">
            <v>1.8479999999999999</v>
          </cell>
          <cell r="T81">
            <v>11</v>
          </cell>
          <cell r="U81">
            <v>20.327999999999999</v>
          </cell>
          <cell r="V81">
            <v>0</v>
          </cell>
          <cell r="W81">
            <v>62.258493506493515</v>
          </cell>
          <cell r="X81">
            <v>0</v>
          </cell>
          <cell r="Y81">
            <v>1265.5906560000001</v>
          </cell>
          <cell r="Z81">
            <v>0</v>
          </cell>
          <cell r="AA81">
            <v>0</v>
          </cell>
          <cell r="AB81">
            <v>5</v>
          </cell>
        </row>
        <row r="82">
          <cell r="B82" t="str">
            <v>t=15</v>
          </cell>
          <cell r="F82">
            <v>12</v>
          </cell>
          <cell r="G82" t="str">
            <v>-</v>
          </cell>
          <cell r="H82">
            <v>125</v>
          </cell>
          <cell r="I82">
            <v>12</v>
          </cell>
          <cell r="J82" t="str">
            <v>-</v>
          </cell>
          <cell r="K82">
            <v>125</v>
          </cell>
          <cell r="N82">
            <v>53.035012987013005</v>
          </cell>
          <cell r="R82" t="str">
            <v xml:space="preserve">bawah </v>
          </cell>
        </row>
        <row r="84">
          <cell r="B84" t="str">
            <v>Plat Precast</v>
          </cell>
        </row>
        <row r="85">
          <cell r="D85" t="str">
            <v>Bj</v>
          </cell>
          <cell r="E85" t="str">
            <v>panjang</v>
          </cell>
          <cell r="F85" t="str">
            <v>Berat</v>
          </cell>
          <cell r="L85" t="str">
            <v>Jumlah besi vertikal</v>
          </cell>
          <cell r="O85" t="str">
            <v>Luas bekisting</v>
          </cell>
        </row>
        <row r="86">
          <cell r="B86" t="str">
            <v>vertikal</v>
          </cell>
          <cell r="C86" t="str">
            <v>besi 10</v>
          </cell>
          <cell r="D86">
            <v>0.6166666666666667</v>
          </cell>
          <cell r="E86">
            <v>3.3678999999999997</v>
          </cell>
          <cell r="F86">
            <v>15.922682777777776</v>
          </cell>
          <cell r="I86">
            <v>7.666666666666667</v>
          </cell>
          <cell r="L86">
            <v>7.666666666666667</v>
          </cell>
          <cell r="O86">
            <v>10.56910569105691</v>
          </cell>
          <cell r="T86">
            <v>1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4</v>
          </cell>
        </row>
        <row r="87">
          <cell r="C87" t="str">
            <v>besi 12</v>
          </cell>
          <cell r="D87">
            <v>0.89170000000000005</v>
          </cell>
          <cell r="F87">
            <v>0</v>
          </cell>
          <cell r="I87">
            <v>12.111111111111111</v>
          </cell>
          <cell r="L87" t="str">
            <v>Volume beton</v>
          </cell>
        </row>
        <row r="88">
          <cell r="B88" t="str">
            <v>horisontal</v>
          </cell>
          <cell r="C88" t="str">
            <v>besi 10</v>
          </cell>
          <cell r="D88">
            <v>0.6166666666666667</v>
          </cell>
          <cell r="E88">
            <v>16</v>
          </cell>
          <cell r="F88">
            <v>9.8666666666666671</v>
          </cell>
          <cell r="L88">
            <v>0.1845</v>
          </cell>
        </row>
        <row r="89">
          <cell r="C89" t="str">
            <v>besi 12</v>
          </cell>
          <cell r="D89">
            <v>0.89170000000000005</v>
          </cell>
          <cell r="E89">
            <v>4</v>
          </cell>
          <cell r="F89">
            <v>3.5668000000000002</v>
          </cell>
          <cell r="L89" t="str">
            <v>Berat besi per m3 beton</v>
          </cell>
        </row>
        <row r="90">
          <cell r="F90">
            <v>29.356149444444444</v>
          </cell>
          <cell r="G90" t="str">
            <v>total</v>
          </cell>
          <cell r="L90">
            <v>159.11192110809998</v>
          </cell>
        </row>
        <row r="91">
          <cell r="S91">
            <v>0</v>
          </cell>
          <cell r="T91">
            <v>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</v>
          </cell>
        </row>
        <row r="96">
          <cell r="B96" t="str">
            <v>G"</v>
          </cell>
          <cell r="C96">
            <v>6</v>
          </cell>
          <cell r="D96">
            <v>4.5999999999999996</v>
          </cell>
          <cell r="E96">
            <v>0.12</v>
          </cell>
          <cell r="F96">
            <v>12</v>
          </cell>
          <cell r="G96" t="str">
            <v>-</v>
          </cell>
          <cell r="H96">
            <v>200</v>
          </cell>
          <cell r="I96">
            <v>12</v>
          </cell>
          <cell r="J96" t="str">
            <v>-</v>
          </cell>
          <cell r="K96">
            <v>200</v>
          </cell>
          <cell r="N96">
            <v>45.299347826086965</v>
          </cell>
          <cell r="Q96">
            <v>8.3333333333333339</v>
          </cell>
          <cell r="R96" t="str">
            <v>atas</v>
          </cell>
          <cell r="S96">
            <v>3.3119999999999998</v>
          </cell>
          <cell r="T96">
            <v>1</v>
          </cell>
          <cell r="U96">
            <v>3.3119999999999998</v>
          </cell>
          <cell r="V96">
            <v>28.219021739130437</v>
          </cell>
          <cell r="W96">
            <v>45.299347826086965</v>
          </cell>
          <cell r="X96">
            <v>93.461399999999998</v>
          </cell>
          <cell r="Y96">
            <v>150.03144000000003</v>
          </cell>
          <cell r="Z96">
            <v>0</v>
          </cell>
          <cell r="AA96">
            <v>0</v>
          </cell>
          <cell r="AB96">
            <v>8</v>
          </cell>
        </row>
        <row r="97">
          <cell r="F97">
            <v>12</v>
          </cell>
          <cell r="G97" t="str">
            <v>-</v>
          </cell>
          <cell r="H97">
            <v>200</v>
          </cell>
          <cell r="I97">
            <v>12</v>
          </cell>
          <cell r="J97" t="str">
            <v>-</v>
          </cell>
          <cell r="K97">
            <v>200</v>
          </cell>
          <cell r="N97">
            <v>40.635391304347827</v>
          </cell>
          <cell r="R97" t="str">
            <v xml:space="preserve">bawah </v>
          </cell>
        </row>
        <row r="98">
          <cell r="F98">
            <v>10</v>
          </cell>
          <cell r="G98" t="str">
            <v>-</v>
          </cell>
          <cell r="H98">
            <v>200</v>
          </cell>
          <cell r="I98">
            <v>10</v>
          </cell>
          <cell r="J98" t="str">
            <v>-</v>
          </cell>
          <cell r="K98">
            <v>200</v>
          </cell>
          <cell r="M98">
            <v>28.219021739130437</v>
          </cell>
          <cell r="R98" t="str">
            <v xml:space="preserve">bawah </v>
          </cell>
        </row>
        <row r="99">
          <cell r="F99">
            <v>10</v>
          </cell>
          <cell r="G99" t="str">
            <v>-</v>
          </cell>
          <cell r="H99">
            <v>300</v>
          </cell>
          <cell r="I99">
            <v>10</v>
          </cell>
          <cell r="J99" t="str">
            <v>-</v>
          </cell>
          <cell r="K99">
            <v>300</v>
          </cell>
          <cell r="M99">
            <v>38.940760869565217</v>
          </cell>
          <cell r="R99" t="str">
            <v xml:space="preserve">susut </v>
          </cell>
        </row>
        <row r="101">
          <cell r="B101" t="str">
            <v>H"</v>
          </cell>
          <cell r="C101">
            <v>8</v>
          </cell>
          <cell r="D101">
            <v>3.5</v>
          </cell>
          <cell r="E101">
            <v>0.12</v>
          </cell>
          <cell r="F101">
            <v>12</v>
          </cell>
          <cell r="G101" t="str">
            <v>-</v>
          </cell>
          <cell r="H101">
            <v>200</v>
          </cell>
          <cell r="I101">
            <v>12</v>
          </cell>
          <cell r="J101" t="str">
            <v>-</v>
          </cell>
          <cell r="K101">
            <v>200</v>
          </cell>
          <cell r="N101">
            <v>45.471278571428577</v>
          </cell>
          <cell r="Q101">
            <v>8.3333333333333339</v>
          </cell>
          <cell r="R101" t="str">
            <v>atas</v>
          </cell>
          <cell r="S101">
            <v>3.36</v>
          </cell>
          <cell r="T101">
            <v>2</v>
          </cell>
          <cell r="U101">
            <v>6.72</v>
          </cell>
          <cell r="V101">
            <v>28.164508928571429</v>
          </cell>
          <cell r="W101">
            <v>45.471278571428577</v>
          </cell>
          <cell r="X101">
            <v>189.2655</v>
          </cell>
          <cell r="Y101">
            <v>305.56699200000003</v>
          </cell>
          <cell r="Z101">
            <v>0</v>
          </cell>
          <cell r="AA101">
            <v>0</v>
          </cell>
          <cell r="AB101">
            <v>9</v>
          </cell>
        </row>
        <row r="102">
          <cell r="F102">
            <v>12</v>
          </cell>
          <cell r="G102" t="str">
            <v>-</v>
          </cell>
          <cell r="H102">
            <v>200</v>
          </cell>
          <cell r="I102">
            <v>12</v>
          </cell>
          <cell r="J102" t="str">
            <v>-</v>
          </cell>
          <cell r="K102">
            <v>200</v>
          </cell>
          <cell r="N102">
            <v>40.556892857142863</v>
          </cell>
          <cell r="R102" t="str">
            <v xml:space="preserve">bawah </v>
          </cell>
        </row>
        <row r="103">
          <cell r="F103">
            <v>10</v>
          </cell>
          <cell r="G103" t="str">
            <v>-</v>
          </cell>
          <cell r="H103">
            <v>200</v>
          </cell>
          <cell r="I103">
            <v>10</v>
          </cell>
          <cell r="J103" t="str">
            <v>-</v>
          </cell>
          <cell r="K103">
            <v>200</v>
          </cell>
          <cell r="M103">
            <v>28.164508928571429</v>
          </cell>
          <cell r="R103" t="str">
            <v xml:space="preserve">bawah </v>
          </cell>
        </row>
        <row r="104">
          <cell r="F104">
            <v>10</v>
          </cell>
          <cell r="G104" t="str">
            <v>-</v>
          </cell>
          <cell r="H104">
            <v>300</v>
          </cell>
          <cell r="I104">
            <v>10</v>
          </cell>
          <cell r="J104" t="str">
            <v>-</v>
          </cell>
          <cell r="K104">
            <v>300</v>
          </cell>
          <cell r="M104">
            <v>39.815625000000004</v>
          </cell>
          <cell r="R104" t="str">
            <v xml:space="preserve">susut </v>
          </cell>
        </row>
        <row r="111">
          <cell r="B111" t="str">
            <v>J"</v>
          </cell>
          <cell r="C111">
            <v>4.5</v>
          </cell>
          <cell r="D111">
            <v>4.5999999999999996</v>
          </cell>
          <cell r="E111">
            <v>0.12</v>
          </cell>
          <cell r="F111">
            <v>12</v>
          </cell>
          <cell r="G111" t="str">
            <v>-</v>
          </cell>
          <cell r="H111">
            <v>200</v>
          </cell>
          <cell r="I111">
            <v>12</v>
          </cell>
          <cell r="J111" t="str">
            <v>-</v>
          </cell>
          <cell r="K111">
            <v>200</v>
          </cell>
          <cell r="N111">
            <v>47.854695652173909</v>
          </cell>
          <cell r="Q111">
            <v>8.3333333333333339</v>
          </cell>
          <cell r="R111" t="str">
            <v>atas</v>
          </cell>
          <cell r="S111">
            <v>2.484</v>
          </cell>
          <cell r="T111">
            <v>1</v>
          </cell>
          <cell r="U111">
            <v>2.484</v>
          </cell>
          <cell r="V111">
            <v>29.360688405797102</v>
          </cell>
          <cell r="W111">
            <v>47.854695652173909</v>
          </cell>
          <cell r="X111">
            <v>72.931950000000001</v>
          </cell>
          <cell r="Y111">
            <v>118.87106399999999</v>
          </cell>
          <cell r="Z111">
            <v>0</v>
          </cell>
          <cell r="AA111">
            <v>0</v>
          </cell>
          <cell r="AB111">
            <v>7</v>
          </cell>
        </row>
        <row r="112">
          <cell r="F112">
            <v>12</v>
          </cell>
          <cell r="G112" t="str">
            <v>-</v>
          </cell>
          <cell r="H112">
            <v>200</v>
          </cell>
          <cell r="I112">
            <v>12</v>
          </cell>
          <cell r="J112" t="str">
            <v>-</v>
          </cell>
          <cell r="K112">
            <v>200</v>
          </cell>
          <cell r="N112">
            <v>42.279391304347833</v>
          </cell>
          <cell r="R112" t="str">
            <v xml:space="preserve">bawah </v>
          </cell>
        </row>
        <row r="113">
          <cell r="F113">
            <v>10</v>
          </cell>
          <cell r="G113" t="str">
            <v>-</v>
          </cell>
          <cell r="H113">
            <v>200</v>
          </cell>
          <cell r="I113">
            <v>10</v>
          </cell>
          <cell r="J113" t="str">
            <v>-</v>
          </cell>
          <cell r="K113">
            <v>200</v>
          </cell>
          <cell r="M113">
            <v>29.360688405797102</v>
          </cell>
          <cell r="R113" t="str">
            <v xml:space="preserve">bawah </v>
          </cell>
        </row>
        <row r="114">
          <cell r="F114">
            <v>10</v>
          </cell>
          <cell r="G114" t="str">
            <v>-</v>
          </cell>
          <cell r="H114">
            <v>300</v>
          </cell>
          <cell r="I114">
            <v>10</v>
          </cell>
          <cell r="J114" t="str">
            <v>-</v>
          </cell>
          <cell r="K114">
            <v>300</v>
          </cell>
          <cell r="M114">
            <v>40.653260869565223</v>
          </cell>
          <cell r="R114" t="str">
            <v xml:space="preserve">susut </v>
          </cell>
        </row>
        <row r="115">
          <cell r="X115" t="str">
            <v>Ø 10</v>
          </cell>
          <cell r="Y115" t="str">
            <v>Ø 12</v>
          </cell>
        </row>
        <row r="126">
          <cell r="B126" t="str">
            <v>B'</v>
          </cell>
          <cell r="C126">
            <v>3.33</v>
          </cell>
          <cell r="D126">
            <v>2</v>
          </cell>
          <cell r="E126">
            <v>0.12</v>
          </cell>
          <cell r="F126">
            <v>10</v>
          </cell>
          <cell r="G126" t="str">
            <v>-</v>
          </cell>
          <cell r="H126">
            <v>175</v>
          </cell>
          <cell r="I126">
            <v>10</v>
          </cell>
          <cell r="J126" t="str">
            <v>-</v>
          </cell>
          <cell r="K126">
            <v>175</v>
          </cell>
          <cell r="M126">
            <v>43.283051801801804</v>
          </cell>
          <cell r="Q126">
            <v>8.3333333333333339</v>
          </cell>
          <cell r="R126" t="str">
            <v>atas</v>
          </cell>
        </row>
        <row r="127">
          <cell r="F127">
            <v>10</v>
          </cell>
          <cell r="G127" t="str">
            <v>-</v>
          </cell>
          <cell r="H127">
            <v>175</v>
          </cell>
          <cell r="I127">
            <v>10</v>
          </cell>
          <cell r="J127" t="str">
            <v>-</v>
          </cell>
          <cell r="K127">
            <v>175</v>
          </cell>
          <cell r="M127">
            <v>34.951970720720723</v>
          </cell>
          <cell r="R127" t="str">
            <v xml:space="preserve">bawah </v>
          </cell>
        </row>
        <row r="128">
          <cell r="F128">
            <v>10</v>
          </cell>
          <cell r="G128" t="str">
            <v>-</v>
          </cell>
          <cell r="H128">
            <v>175</v>
          </cell>
          <cell r="I128">
            <v>10</v>
          </cell>
          <cell r="J128" t="str">
            <v>-</v>
          </cell>
          <cell r="K128">
            <v>175</v>
          </cell>
          <cell r="M128">
            <v>43.283051801801804</v>
          </cell>
          <cell r="R128" t="str">
            <v xml:space="preserve">bawah </v>
          </cell>
        </row>
        <row r="129">
          <cell r="F129">
            <v>8</v>
          </cell>
          <cell r="G129" t="str">
            <v>-</v>
          </cell>
          <cell r="H129">
            <v>300</v>
          </cell>
          <cell r="I129">
            <v>8</v>
          </cell>
          <cell r="J129" t="str">
            <v>-</v>
          </cell>
          <cell r="K129">
            <v>300</v>
          </cell>
          <cell r="L129">
            <v>30.263423423423422</v>
          </cell>
          <cell r="R129" t="str">
            <v xml:space="preserve">susut </v>
          </cell>
        </row>
        <row r="131">
          <cell r="B131" t="str">
            <v>C'</v>
          </cell>
          <cell r="C131">
            <v>2</v>
          </cell>
          <cell r="D131">
            <v>6</v>
          </cell>
          <cell r="E131">
            <v>0.12</v>
          </cell>
          <cell r="F131">
            <v>10</v>
          </cell>
          <cell r="G131" t="str">
            <v>-</v>
          </cell>
          <cell r="H131">
            <v>175</v>
          </cell>
          <cell r="I131">
            <v>10</v>
          </cell>
          <cell r="J131" t="str">
            <v>-</v>
          </cell>
          <cell r="K131">
            <v>175</v>
          </cell>
          <cell r="M131">
            <v>40.928750000000001</v>
          </cell>
          <cell r="Q131">
            <v>8.3333333333333339</v>
          </cell>
          <cell r="R131" t="str">
            <v>atas</v>
          </cell>
        </row>
        <row r="132">
          <cell r="F132">
            <v>10</v>
          </cell>
          <cell r="G132" t="str">
            <v>-</v>
          </cell>
          <cell r="H132">
            <v>175</v>
          </cell>
          <cell r="I132">
            <v>10</v>
          </cell>
          <cell r="J132" t="str">
            <v>-</v>
          </cell>
          <cell r="K132">
            <v>175</v>
          </cell>
          <cell r="M132">
            <v>34.250000000000007</v>
          </cell>
          <cell r="R132" t="str">
            <v xml:space="preserve">bawah </v>
          </cell>
        </row>
        <row r="133">
          <cell r="F133">
            <v>10</v>
          </cell>
          <cell r="G133" t="str">
            <v>-</v>
          </cell>
          <cell r="H133">
            <v>175</v>
          </cell>
          <cell r="I133">
            <v>10</v>
          </cell>
          <cell r="J133" t="str">
            <v>-</v>
          </cell>
          <cell r="K133">
            <v>175</v>
          </cell>
          <cell r="M133">
            <v>40.928750000000001</v>
          </cell>
          <cell r="R133" t="str">
            <v xml:space="preserve">bawah </v>
          </cell>
        </row>
        <row r="134">
          <cell r="F134">
            <v>8</v>
          </cell>
          <cell r="G134" t="str">
            <v>-</v>
          </cell>
          <cell r="H134">
            <v>300</v>
          </cell>
          <cell r="I134">
            <v>8</v>
          </cell>
          <cell r="J134" t="str">
            <v>-</v>
          </cell>
          <cell r="K134">
            <v>300</v>
          </cell>
          <cell r="L134">
            <v>28.496000000000002</v>
          </cell>
          <cell r="R134" t="str">
            <v xml:space="preserve">susut </v>
          </cell>
        </row>
        <row r="136">
          <cell r="B136" t="str">
            <v>D'</v>
          </cell>
          <cell r="C136">
            <v>2</v>
          </cell>
          <cell r="D136">
            <v>4</v>
          </cell>
          <cell r="E136">
            <v>0.12</v>
          </cell>
          <cell r="F136">
            <v>10</v>
          </cell>
          <cell r="G136" t="str">
            <v>-</v>
          </cell>
          <cell r="H136">
            <v>175</v>
          </cell>
          <cell r="I136">
            <v>10</v>
          </cell>
          <cell r="J136" t="str">
            <v>-</v>
          </cell>
          <cell r="K136">
            <v>175</v>
          </cell>
          <cell r="M136">
            <v>42.384374999999999</v>
          </cell>
          <cell r="Q136">
            <v>8.3333333333333339</v>
          </cell>
          <cell r="R136" t="str">
            <v>atas</v>
          </cell>
        </row>
        <row r="137">
          <cell r="F137">
            <v>10</v>
          </cell>
          <cell r="G137" t="str">
            <v>-</v>
          </cell>
          <cell r="H137">
            <v>175</v>
          </cell>
          <cell r="I137">
            <v>10</v>
          </cell>
          <cell r="J137" t="str">
            <v>-</v>
          </cell>
          <cell r="K137">
            <v>175</v>
          </cell>
          <cell r="M137">
            <v>34.678125000000009</v>
          </cell>
          <cell r="R137" t="str">
            <v xml:space="preserve">bawah </v>
          </cell>
        </row>
        <row r="138">
          <cell r="F138">
            <v>10</v>
          </cell>
          <cell r="G138" t="str">
            <v>-</v>
          </cell>
          <cell r="H138">
            <v>175</v>
          </cell>
          <cell r="I138">
            <v>10</v>
          </cell>
          <cell r="J138" t="str">
            <v>-</v>
          </cell>
          <cell r="K138">
            <v>175</v>
          </cell>
          <cell r="M138">
            <v>42.384374999999999</v>
          </cell>
          <cell r="R138" t="str">
            <v xml:space="preserve">bawah </v>
          </cell>
        </row>
        <row r="139">
          <cell r="F139">
            <v>8</v>
          </cell>
          <cell r="G139" t="str">
            <v>-</v>
          </cell>
          <cell r="H139">
            <v>300</v>
          </cell>
          <cell r="I139">
            <v>8</v>
          </cell>
          <cell r="J139" t="str">
            <v>-</v>
          </cell>
          <cell r="K139">
            <v>300</v>
          </cell>
          <cell r="L139">
            <v>29.592000000000006</v>
          </cell>
          <cell r="R139" t="str">
            <v xml:space="preserve">susut </v>
          </cell>
        </row>
        <row r="141">
          <cell r="B141" t="str">
            <v>E'</v>
          </cell>
          <cell r="C141">
            <v>2</v>
          </cell>
          <cell r="D141">
            <v>4.6500000000000004</v>
          </cell>
          <cell r="E141">
            <v>0.12</v>
          </cell>
          <cell r="F141">
            <v>10</v>
          </cell>
          <cell r="G141" t="str">
            <v>-</v>
          </cell>
          <cell r="H141">
            <v>175</v>
          </cell>
          <cell r="I141">
            <v>10</v>
          </cell>
          <cell r="J141" t="str">
            <v>-</v>
          </cell>
          <cell r="K141">
            <v>175</v>
          </cell>
          <cell r="M141">
            <v>41.845766129032256</v>
          </cell>
          <cell r="Q141">
            <v>8.3333333333333339</v>
          </cell>
          <cell r="R141" t="str">
            <v>atas</v>
          </cell>
        </row>
        <row r="142">
          <cell r="F142">
            <v>10</v>
          </cell>
          <cell r="G142" t="str">
            <v>-</v>
          </cell>
          <cell r="H142">
            <v>175</v>
          </cell>
          <cell r="I142">
            <v>10</v>
          </cell>
          <cell r="J142" t="str">
            <v>-</v>
          </cell>
          <cell r="K142">
            <v>175</v>
          </cell>
          <cell r="M142">
            <v>34.553830645161291</v>
          </cell>
          <cell r="R142" t="str">
            <v xml:space="preserve">bawah </v>
          </cell>
        </row>
        <row r="143">
          <cell r="F143">
            <v>10</v>
          </cell>
          <cell r="G143" t="str">
            <v>-</v>
          </cell>
          <cell r="H143">
            <v>175</v>
          </cell>
          <cell r="I143">
            <v>10</v>
          </cell>
          <cell r="J143" t="str">
            <v>-</v>
          </cell>
          <cell r="K143">
            <v>175</v>
          </cell>
          <cell r="M143">
            <v>41.845766129032256</v>
          </cell>
          <cell r="R143" t="str">
            <v xml:space="preserve">bawah </v>
          </cell>
        </row>
        <row r="144">
          <cell r="F144">
            <v>8</v>
          </cell>
          <cell r="G144" t="str">
            <v>-</v>
          </cell>
          <cell r="H144">
            <v>300</v>
          </cell>
          <cell r="I144">
            <v>8</v>
          </cell>
          <cell r="J144" t="str">
            <v>-</v>
          </cell>
          <cell r="K144">
            <v>300</v>
          </cell>
          <cell r="L144">
            <v>29.167741935483871</v>
          </cell>
          <cell r="R144" t="str">
            <v xml:space="preserve">susut </v>
          </cell>
        </row>
        <row r="147">
          <cell r="B147" t="str">
            <v>A</v>
          </cell>
          <cell r="C147">
            <v>2</v>
          </cell>
          <cell r="D147">
            <v>2.6</v>
          </cell>
          <cell r="E147">
            <v>0.12</v>
          </cell>
          <cell r="F147">
            <v>10</v>
          </cell>
          <cell r="G147" t="str">
            <v>-</v>
          </cell>
          <cell r="H147">
            <v>175</v>
          </cell>
          <cell r="I147">
            <v>10</v>
          </cell>
          <cell r="J147" t="str">
            <v>-</v>
          </cell>
          <cell r="K147">
            <v>175</v>
          </cell>
          <cell r="M147">
            <v>45.249519230769238</v>
          </cell>
          <cell r="Q147">
            <v>8.3333333333333339</v>
          </cell>
          <cell r="R147" t="str">
            <v>atas</v>
          </cell>
        </row>
        <row r="148">
          <cell r="F148">
            <v>10</v>
          </cell>
          <cell r="G148" t="str">
            <v>-</v>
          </cell>
          <cell r="H148">
            <v>175</v>
          </cell>
          <cell r="I148">
            <v>10</v>
          </cell>
          <cell r="J148" t="str">
            <v>-</v>
          </cell>
          <cell r="K148">
            <v>175</v>
          </cell>
          <cell r="M148">
            <v>35.76490384615385</v>
          </cell>
          <cell r="R148" t="str">
            <v xml:space="preserve">bawah </v>
          </cell>
          <cell r="T148" t="str">
            <v>SAMBUNGANE TULANGAN ATAS</v>
          </cell>
        </row>
        <row r="149">
          <cell r="F149">
            <v>10</v>
          </cell>
          <cell r="G149" t="str">
            <v>-</v>
          </cell>
          <cell r="H149">
            <v>175</v>
          </cell>
          <cell r="I149">
            <v>10</v>
          </cell>
          <cell r="J149" t="str">
            <v>-</v>
          </cell>
          <cell r="K149">
            <v>175</v>
          </cell>
          <cell r="M149">
            <v>45.249519230769238</v>
          </cell>
          <cell r="R149" t="str">
            <v xml:space="preserve">bawah </v>
          </cell>
          <cell r="T149" t="str">
            <v xml:space="preserve">TULANGAN TUMPUAN BAGIAN BAWAH </v>
          </cell>
        </row>
        <row r="150">
          <cell r="F150">
            <v>8</v>
          </cell>
          <cell r="G150" t="str">
            <v>-</v>
          </cell>
          <cell r="H150">
            <v>300</v>
          </cell>
          <cell r="I150">
            <v>8</v>
          </cell>
          <cell r="J150" t="str">
            <v>-</v>
          </cell>
          <cell r="K150">
            <v>300</v>
          </cell>
          <cell r="L150">
            <v>31.615384615384617</v>
          </cell>
          <cell r="R150" t="str">
            <v xml:space="preserve">susut </v>
          </cell>
        </row>
        <row r="152">
          <cell r="B152" t="str">
            <v>B</v>
          </cell>
          <cell r="C152">
            <v>2.6</v>
          </cell>
          <cell r="D152">
            <v>3</v>
          </cell>
          <cell r="E152">
            <v>0.12</v>
          </cell>
          <cell r="F152">
            <v>10</v>
          </cell>
          <cell r="G152" t="str">
            <v>-</v>
          </cell>
          <cell r="H152">
            <v>175</v>
          </cell>
          <cell r="I152">
            <v>10</v>
          </cell>
          <cell r="J152" t="str">
            <v>-</v>
          </cell>
          <cell r="K152">
            <v>175</v>
          </cell>
          <cell r="M152">
            <v>42.417307692307695</v>
          </cell>
          <cell r="Q152">
            <v>8.3333333333333339</v>
          </cell>
          <cell r="R152" t="str">
            <v>atas</v>
          </cell>
        </row>
        <row r="153">
          <cell r="F153">
            <v>10</v>
          </cell>
          <cell r="G153" t="str">
            <v>-</v>
          </cell>
          <cell r="H153">
            <v>175</v>
          </cell>
          <cell r="I153">
            <v>10</v>
          </cell>
          <cell r="J153" t="str">
            <v>-</v>
          </cell>
          <cell r="K153">
            <v>175</v>
          </cell>
          <cell r="M153">
            <v>34.908653846153847</v>
          </cell>
          <cell r="R153" t="str">
            <v xml:space="preserve">bawah </v>
          </cell>
        </row>
        <row r="154">
          <cell r="F154">
            <v>10</v>
          </cell>
          <cell r="G154" t="str">
            <v>-</v>
          </cell>
          <cell r="H154">
            <v>175</v>
          </cell>
          <cell r="I154">
            <v>10</v>
          </cell>
          <cell r="J154" t="str">
            <v>-</v>
          </cell>
          <cell r="K154">
            <v>175</v>
          </cell>
          <cell r="M154">
            <v>42.417307692307695</v>
          </cell>
          <cell r="R154" t="str">
            <v xml:space="preserve">bawah </v>
          </cell>
        </row>
        <row r="155">
          <cell r="F155">
            <v>8</v>
          </cell>
          <cell r="G155" t="str">
            <v>-</v>
          </cell>
          <cell r="H155">
            <v>300</v>
          </cell>
          <cell r="I155">
            <v>8</v>
          </cell>
          <cell r="J155" t="str">
            <v>-</v>
          </cell>
          <cell r="K155">
            <v>300</v>
          </cell>
          <cell r="L155">
            <v>28.327384615384616</v>
          </cell>
          <cell r="R155" t="str">
            <v xml:space="preserve">susut </v>
          </cell>
        </row>
        <row r="157">
          <cell r="B157" t="str">
            <v>C</v>
          </cell>
          <cell r="C157">
            <v>2.6</v>
          </cell>
          <cell r="D157">
            <v>4</v>
          </cell>
          <cell r="E157">
            <v>0.12</v>
          </cell>
          <cell r="F157">
            <v>10</v>
          </cell>
          <cell r="G157" t="str">
            <v>-</v>
          </cell>
          <cell r="H157">
            <v>175</v>
          </cell>
          <cell r="I157">
            <v>10</v>
          </cell>
          <cell r="J157" t="str">
            <v>-</v>
          </cell>
          <cell r="K157">
            <v>175</v>
          </cell>
          <cell r="M157">
            <v>41.001201923076927</v>
          </cell>
          <cell r="Q157">
            <v>8.3333333333333339</v>
          </cell>
          <cell r="R157" t="str">
            <v>atas</v>
          </cell>
        </row>
        <row r="158">
          <cell r="F158">
            <v>10</v>
          </cell>
          <cell r="G158" t="str">
            <v>-</v>
          </cell>
          <cell r="H158">
            <v>175</v>
          </cell>
          <cell r="I158">
            <v>10</v>
          </cell>
          <cell r="J158" t="str">
            <v>-</v>
          </cell>
          <cell r="K158">
            <v>175</v>
          </cell>
          <cell r="M158">
            <v>34.480528846153852</v>
          </cell>
          <cell r="R158" t="str">
            <v xml:space="preserve">bawah </v>
          </cell>
        </row>
        <row r="159">
          <cell r="F159">
            <v>10</v>
          </cell>
          <cell r="G159" t="str">
            <v>-</v>
          </cell>
          <cell r="H159">
            <v>175</v>
          </cell>
          <cell r="I159">
            <v>10</v>
          </cell>
          <cell r="J159" t="str">
            <v>-</v>
          </cell>
          <cell r="K159">
            <v>175</v>
          </cell>
          <cell r="M159">
            <v>41.001201923076927</v>
          </cell>
          <cell r="R159" t="str">
            <v xml:space="preserve">bawah </v>
          </cell>
        </row>
        <row r="160">
          <cell r="F160">
            <v>8</v>
          </cell>
          <cell r="G160" t="str">
            <v>-</v>
          </cell>
          <cell r="H160">
            <v>300</v>
          </cell>
          <cell r="I160">
            <v>8</v>
          </cell>
          <cell r="J160" t="str">
            <v>-</v>
          </cell>
          <cell r="K160">
            <v>300</v>
          </cell>
          <cell r="L160">
            <v>28.327384615384613</v>
          </cell>
          <cell r="R160" t="str">
            <v xml:space="preserve">susut </v>
          </cell>
        </row>
        <row r="162">
          <cell r="B162" t="str">
            <v>D</v>
          </cell>
          <cell r="C162">
            <v>2.35</v>
          </cell>
          <cell r="D162">
            <v>3</v>
          </cell>
          <cell r="E162">
            <v>0.12</v>
          </cell>
          <cell r="F162">
            <v>10</v>
          </cell>
          <cell r="G162" t="str">
            <v>-</v>
          </cell>
          <cell r="H162">
            <v>175</v>
          </cell>
          <cell r="I162">
            <v>10</v>
          </cell>
          <cell r="J162" t="str">
            <v>-</v>
          </cell>
          <cell r="K162">
            <v>175</v>
          </cell>
          <cell r="M162">
            <v>42.4845744680851</v>
          </cell>
          <cell r="Q162">
            <v>8.3333333333333339</v>
          </cell>
          <cell r="R162" t="str">
            <v>atas</v>
          </cell>
        </row>
        <row r="163">
          <cell r="F163">
            <v>10</v>
          </cell>
          <cell r="G163" t="str">
            <v>-</v>
          </cell>
          <cell r="H163">
            <v>175</v>
          </cell>
          <cell r="I163">
            <v>10</v>
          </cell>
          <cell r="J163" t="str">
            <v>-</v>
          </cell>
          <cell r="K163">
            <v>175</v>
          </cell>
          <cell r="M163">
            <v>34.61436170212766</v>
          </cell>
          <cell r="R163" t="str">
            <v xml:space="preserve">bawah </v>
          </cell>
        </row>
        <row r="164">
          <cell r="F164">
            <v>10</v>
          </cell>
          <cell r="G164" t="str">
            <v>-</v>
          </cell>
          <cell r="H164">
            <v>175</v>
          </cell>
          <cell r="I164">
            <v>10</v>
          </cell>
          <cell r="J164" t="str">
            <v>-</v>
          </cell>
          <cell r="K164">
            <v>175</v>
          </cell>
          <cell r="M164">
            <v>42.4845744680851</v>
          </cell>
          <cell r="R164" t="str">
            <v xml:space="preserve">bawah </v>
          </cell>
        </row>
        <row r="165">
          <cell r="F165">
            <v>8</v>
          </cell>
          <cell r="G165" t="str">
            <v>-</v>
          </cell>
          <cell r="H165">
            <v>300</v>
          </cell>
          <cell r="I165">
            <v>8</v>
          </cell>
          <cell r="J165" t="str">
            <v>-</v>
          </cell>
          <cell r="K165">
            <v>300</v>
          </cell>
          <cell r="L165">
            <v>27.143489361702127</v>
          </cell>
          <cell r="R165" t="str">
            <v xml:space="preserve">susut </v>
          </cell>
        </row>
        <row r="167">
          <cell r="B167" t="str">
            <v>E</v>
          </cell>
          <cell r="C167">
            <v>3</v>
          </cell>
          <cell r="D167">
            <v>3</v>
          </cell>
          <cell r="E167">
            <v>0.12</v>
          </cell>
          <cell r="F167">
            <v>10</v>
          </cell>
          <cell r="G167" t="str">
            <v>-</v>
          </cell>
          <cell r="H167">
            <v>175</v>
          </cell>
          <cell r="I167">
            <v>10</v>
          </cell>
          <cell r="J167" t="str">
            <v>-</v>
          </cell>
          <cell r="K167">
            <v>175</v>
          </cell>
          <cell r="M167">
            <v>41.1</v>
          </cell>
          <cell r="Q167">
            <v>8.3333333333333321</v>
          </cell>
          <cell r="R167" t="str">
            <v>atas</v>
          </cell>
        </row>
        <row r="168">
          <cell r="F168">
            <v>10</v>
          </cell>
          <cell r="G168" t="str">
            <v>-</v>
          </cell>
          <cell r="H168">
            <v>175</v>
          </cell>
          <cell r="I168">
            <v>10</v>
          </cell>
          <cell r="J168" t="str">
            <v>-</v>
          </cell>
          <cell r="K168">
            <v>175</v>
          </cell>
          <cell r="M168">
            <v>34.25</v>
          </cell>
          <cell r="R168" t="str">
            <v xml:space="preserve">bawah </v>
          </cell>
        </row>
        <row r="169">
          <cell r="F169">
            <v>10</v>
          </cell>
          <cell r="G169" t="str">
            <v>-</v>
          </cell>
          <cell r="H169">
            <v>175</v>
          </cell>
          <cell r="I169">
            <v>10</v>
          </cell>
          <cell r="J169" t="str">
            <v>-</v>
          </cell>
          <cell r="K169">
            <v>175</v>
          </cell>
          <cell r="M169">
            <v>41.1</v>
          </cell>
          <cell r="R169" t="str">
            <v xml:space="preserve">bawah </v>
          </cell>
        </row>
        <row r="170">
          <cell r="F170">
            <v>8</v>
          </cell>
          <cell r="G170" t="str">
            <v>-</v>
          </cell>
          <cell r="H170">
            <v>300</v>
          </cell>
          <cell r="I170">
            <v>8</v>
          </cell>
          <cell r="J170" t="str">
            <v>-</v>
          </cell>
          <cell r="K170">
            <v>300</v>
          </cell>
          <cell r="L170">
            <v>26.304000000000002</v>
          </cell>
          <cell r="R170" t="str">
            <v xml:space="preserve">susut </v>
          </cell>
        </row>
        <row r="172">
          <cell r="B172" t="str">
            <v>F</v>
          </cell>
          <cell r="C172">
            <v>4</v>
          </cell>
          <cell r="D172">
            <v>4.7</v>
          </cell>
          <cell r="E172">
            <v>0.12</v>
          </cell>
          <cell r="F172">
            <v>10</v>
          </cell>
          <cell r="G172" t="str">
            <v>-</v>
          </cell>
          <cell r="H172">
            <v>175</v>
          </cell>
          <cell r="I172">
            <v>10</v>
          </cell>
          <cell r="J172" t="str">
            <v>-</v>
          </cell>
          <cell r="K172">
            <v>175</v>
          </cell>
          <cell r="M172">
            <v>37.684109042553196</v>
          </cell>
          <cell r="Q172">
            <v>8.3333333333333339</v>
          </cell>
          <cell r="R172" t="str">
            <v>atas</v>
          </cell>
        </row>
        <row r="173">
          <cell r="F173">
            <v>10</v>
          </cell>
          <cell r="G173" t="str">
            <v>-</v>
          </cell>
          <cell r="H173">
            <v>175</v>
          </cell>
          <cell r="I173">
            <v>10</v>
          </cell>
          <cell r="J173" t="str">
            <v>-</v>
          </cell>
          <cell r="K173">
            <v>175</v>
          </cell>
          <cell r="M173">
            <v>33.093151595744686</v>
          </cell>
          <cell r="R173" t="str">
            <v xml:space="preserve">bawah </v>
          </cell>
        </row>
        <row r="174">
          <cell r="F174">
            <v>10</v>
          </cell>
          <cell r="G174" t="str">
            <v>-</v>
          </cell>
          <cell r="H174">
            <v>175</v>
          </cell>
          <cell r="I174">
            <v>10</v>
          </cell>
          <cell r="J174" t="str">
            <v>-</v>
          </cell>
          <cell r="K174">
            <v>175</v>
          </cell>
          <cell r="M174">
            <v>37.684109042553196</v>
          </cell>
          <cell r="R174" t="str">
            <v xml:space="preserve">bawah </v>
          </cell>
        </row>
        <row r="175">
          <cell r="F175">
            <v>8</v>
          </cell>
          <cell r="G175" t="str">
            <v>-</v>
          </cell>
          <cell r="H175">
            <v>300</v>
          </cell>
          <cell r="I175">
            <v>8</v>
          </cell>
          <cell r="J175" t="str">
            <v>-</v>
          </cell>
          <cell r="K175">
            <v>300</v>
          </cell>
          <cell r="L175">
            <v>25.744340425531917</v>
          </cell>
          <cell r="R175" t="str">
            <v xml:space="preserve">susut </v>
          </cell>
        </row>
        <row r="177">
          <cell r="B177" t="str">
            <v>G</v>
          </cell>
          <cell r="C177">
            <v>2</v>
          </cell>
          <cell r="D177">
            <v>6</v>
          </cell>
          <cell r="E177">
            <v>0.12</v>
          </cell>
          <cell r="F177">
            <v>10</v>
          </cell>
          <cell r="G177" t="str">
            <v>-</v>
          </cell>
          <cell r="H177">
            <v>175</v>
          </cell>
          <cell r="I177">
            <v>10</v>
          </cell>
          <cell r="J177" t="str">
            <v>-</v>
          </cell>
          <cell r="K177">
            <v>175</v>
          </cell>
          <cell r="M177">
            <v>40.928750000000001</v>
          </cell>
          <cell r="Q177">
            <v>8.3333333333333339</v>
          </cell>
          <cell r="R177" t="str">
            <v>atas</v>
          </cell>
        </row>
        <row r="178">
          <cell r="F178">
            <v>10</v>
          </cell>
          <cell r="G178" t="str">
            <v>-</v>
          </cell>
          <cell r="H178">
            <v>175</v>
          </cell>
          <cell r="I178">
            <v>10</v>
          </cell>
          <cell r="J178" t="str">
            <v>-</v>
          </cell>
          <cell r="K178">
            <v>175</v>
          </cell>
          <cell r="M178">
            <v>34.250000000000007</v>
          </cell>
          <cell r="R178" t="str">
            <v xml:space="preserve">bawah </v>
          </cell>
        </row>
        <row r="179">
          <cell r="F179">
            <v>10</v>
          </cell>
          <cell r="G179" t="str">
            <v>-</v>
          </cell>
          <cell r="H179">
            <v>175</v>
          </cell>
          <cell r="I179">
            <v>10</v>
          </cell>
          <cell r="J179" t="str">
            <v>-</v>
          </cell>
          <cell r="K179">
            <v>175</v>
          </cell>
          <cell r="M179">
            <v>40.928750000000001</v>
          </cell>
          <cell r="R179" t="str">
            <v xml:space="preserve">bawah </v>
          </cell>
        </row>
        <row r="180">
          <cell r="F180">
            <v>8</v>
          </cell>
          <cell r="G180" t="str">
            <v>-</v>
          </cell>
          <cell r="H180">
            <v>300</v>
          </cell>
          <cell r="I180">
            <v>8</v>
          </cell>
          <cell r="J180" t="str">
            <v>-</v>
          </cell>
          <cell r="K180">
            <v>300</v>
          </cell>
          <cell r="L180">
            <v>28.496000000000002</v>
          </cell>
          <cell r="R180" t="str">
            <v xml:space="preserve">susut </v>
          </cell>
        </row>
        <row r="182">
          <cell r="B182" t="str">
            <v>H</v>
          </cell>
          <cell r="C182">
            <v>3</v>
          </cell>
          <cell r="D182">
            <v>4.5</v>
          </cell>
          <cell r="E182">
            <v>0.12</v>
          </cell>
          <cell r="F182">
            <v>10</v>
          </cell>
          <cell r="G182" t="str">
            <v>-</v>
          </cell>
          <cell r="H182">
            <v>175</v>
          </cell>
          <cell r="I182">
            <v>10</v>
          </cell>
          <cell r="J182" t="str">
            <v>-</v>
          </cell>
          <cell r="K182">
            <v>175</v>
          </cell>
          <cell r="M182">
            <v>38.588333333333338</v>
          </cell>
          <cell r="Q182">
            <v>8.3333333333333339</v>
          </cell>
          <cell r="R182" t="str">
            <v>atas</v>
          </cell>
        </row>
        <row r="183">
          <cell r="F183">
            <v>10</v>
          </cell>
          <cell r="G183" t="str">
            <v>-</v>
          </cell>
          <cell r="H183">
            <v>175</v>
          </cell>
          <cell r="I183">
            <v>10</v>
          </cell>
          <cell r="J183" t="str">
            <v>-</v>
          </cell>
          <cell r="K183">
            <v>175</v>
          </cell>
          <cell r="M183">
            <v>33.108333333333341</v>
          </cell>
          <cell r="R183" t="str">
            <v xml:space="preserve">bawah </v>
          </cell>
        </row>
        <row r="184">
          <cell r="F184">
            <v>10</v>
          </cell>
          <cell r="G184" t="str">
            <v>-</v>
          </cell>
          <cell r="H184">
            <v>175</v>
          </cell>
          <cell r="I184">
            <v>10</v>
          </cell>
          <cell r="J184" t="str">
            <v>-</v>
          </cell>
          <cell r="K184">
            <v>175</v>
          </cell>
          <cell r="M184">
            <v>38.588333333333338</v>
          </cell>
          <cell r="R184" t="str">
            <v xml:space="preserve">bawah </v>
          </cell>
        </row>
        <row r="185">
          <cell r="F185">
            <v>8</v>
          </cell>
          <cell r="G185" t="str">
            <v>-</v>
          </cell>
          <cell r="H185">
            <v>300</v>
          </cell>
          <cell r="I185">
            <v>8</v>
          </cell>
          <cell r="J185" t="str">
            <v>-</v>
          </cell>
          <cell r="K185">
            <v>300</v>
          </cell>
          <cell r="L185">
            <v>26.304000000000006</v>
          </cell>
          <cell r="R185" t="str">
            <v xml:space="preserve">susut </v>
          </cell>
        </row>
        <row r="187">
          <cell r="B187" t="str">
            <v>I</v>
          </cell>
          <cell r="C187">
            <v>4</v>
          </cell>
          <cell r="D187">
            <v>4.5</v>
          </cell>
          <cell r="E187">
            <v>0.12</v>
          </cell>
          <cell r="F187">
            <v>10</v>
          </cell>
          <cell r="G187" t="str">
            <v>-</v>
          </cell>
          <cell r="H187">
            <v>175</v>
          </cell>
          <cell r="I187">
            <v>10</v>
          </cell>
          <cell r="J187" t="str">
            <v>-</v>
          </cell>
          <cell r="K187">
            <v>175</v>
          </cell>
          <cell r="M187">
            <v>37.303958333333327</v>
          </cell>
          <cell r="Q187">
            <v>8.3333333333333321</v>
          </cell>
          <cell r="R187" t="str">
            <v>atas</v>
          </cell>
          <cell r="AA187">
            <v>0</v>
          </cell>
        </row>
        <row r="188">
          <cell r="F188">
            <v>10</v>
          </cell>
          <cell r="G188" t="str">
            <v>-</v>
          </cell>
          <cell r="H188">
            <v>175</v>
          </cell>
          <cell r="I188">
            <v>10</v>
          </cell>
          <cell r="J188" t="str">
            <v>-</v>
          </cell>
          <cell r="K188">
            <v>175</v>
          </cell>
          <cell r="M188">
            <v>32.680208333333333</v>
          </cell>
          <cell r="R188" t="str">
            <v xml:space="preserve">bawah </v>
          </cell>
        </row>
        <row r="189">
          <cell r="F189">
            <v>10</v>
          </cell>
          <cell r="G189" t="str">
            <v>-</v>
          </cell>
          <cell r="H189">
            <v>175</v>
          </cell>
          <cell r="I189">
            <v>10</v>
          </cell>
          <cell r="J189" t="str">
            <v>-</v>
          </cell>
          <cell r="K189">
            <v>175</v>
          </cell>
          <cell r="M189">
            <v>37.303958333333327</v>
          </cell>
          <cell r="R189" t="str">
            <v xml:space="preserve">bawah </v>
          </cell>
        </row>
        <row r="190">
          <cell r="F190">
            <v>8</v>
          </cell>
          <cell r="G190" t="str">
            <v>-</v>
          </cell>
          <cell r="H190">
            <v>300</v>
          </cell>
          <cell r="I190">
            <v>8</v>
          </cell>
          <cell r="J190" t="str">
            <v>-</v>
          </cell>
          <cell r="K190">
            <v>300</v>
          </cell>
          <cell r="L190">
            <v>26.304000000000002</v>
          </cell>
          <cell r="R190" t="str">
            <v xml:space="preserve">susut </v>
          </cell>
        </row>
        <row r="192">
          <cell r="B192" t="str">
            <v>J</v>
          </cell>
          <cell r="C192">
            <v>3</v>
          </cell>
          <cell r="D192">
            <v>4</v>
          </cell>
          <cell r="E192">
            <v>0.12</v>
          </cell>
          <cell r="F192">
            <v>10</v>
          </cell>
          <cell r="G192" t="str">
            <v>-</v>
          </cell>
          <cell r="H192">
            <v>175</v>
          </cell>
          <cell r="I192">
            <v>10</v>
          </cell>
          <cell r="J192" t="str">
            <v>-</v>
          </cell>
          <cell r="K192">
            <v>175</v>
          </cell>
          <cell r="M192">
            <v>39.730000000000011</v>
          </cell>
          <cell r="Q192">
            <v>8.3333333333333339</v>
          </cell>
          <cell r="R192" t="str">
            <v>atas</v>
          </cell>
        </row>
        <row r="193">
          <cell r="F193">
            <v>10</v>
          </cell>
          <cell r="G193" t="str">
            <v>-</v>
          </cell>
          <cell r="H193">
            <v>175</v>
          </cell>
          <cell r="I193">
            <v>10</v>
          </cell>
          <cell r="J193" t="str">
            <v>-</v>
          </cell>
          <cell r="K193">
            <v>175</v>
          </cell>
          <cell r="M193">
            <v>33.821875000000006</v>
          </cell>
          <cell r="R193" t="str">
            <v xml:space="preserve">bawah </v>
          </cell>
        </row>
        <row r="194">
          <cell r="F194">
            <v>10</v>
          </cell>
          <cell r="G194" t="str">
            <v>-</v>
          </cell>
          <cell r="H194">
            <v>175</v>
          </cell>
          <cell r="I194">
            <v>10</v>
          </cell>
          <cell r="J194" t="str">
            <v>-</v>
          </cell>
          <cell r="K194">
            <v>175</v>
          </cell>
          <cell r="M194">
            <v>39.730000000000011</v>
          </cell>
          <cell r="R194" t="str">
            <v xml:space="preserve">bawah </v>
          </cell>
        </row>
        <row r="195">
          <cell r="F195">
            <v>8</v>
          </cell>
          <cell r="G195" t="str">
            <v>-</v>
          </cell>
          <cell r="H195">
            <v>300</v>
          </cell>
          <cell r="I195">
            <v>8</v>
          </cell>
          <cell r="J195" t="str">
            <v>-</v>
          </cell>
          <cell r="K195">
            <v>300</v>
          </cell>
          <cell r="L195">
            <v>26.304000000000002</v>
          </cell>
          <cell r="R195" t="str">
            <v xml:space="preserve">susut </v>
          </cell>
        </row>
        <row r="197">
          <cell r="B197" t="str">
            <v>K</v>
          </cell>
          <cell r="C197">
            <v>3</v>
          </cell>
          <cell r="D197">
            <v>4.6500000000000004</v>
          </cell>
          <cell r="E197">
            <v>0.12</v>
          </cell>
          <cell r="F197">
            <v>10</v>
          </cell>
          <cell r="G197" t="str">
            <v>-</v>
          </cell>
          <cell r="H197">
            <v>175</v>
          </cell>
          <cell r="I197">
            <v>10</v>
          </cell>
          <cell r="J197" t="str">
            <v>-</v>
          </cell>
          <cell r="K197">
            <v>175</v>
          </cell>
          <cell r="M197">
            <v>39.221774193548384</v>
          </cell>
          <cell r="Q197">
            <v>8.3333333333333339</v>
          </cell>
          <cell r="R197" t="str">
            <v>atas</v>
          </cell>
        </row>
        <row r="198">
          <cell r="F198">
            <v>10</v>
          </cell>
          <cell r="G198" t="str">
            <v>-</v>
          </cell>
          <cell r="H198">
            <v>175</v>
          </cell>
          <cell r="I198">
            <v>10</v>
          </cell>
          <cell r="J198" t="str">
            <v>-</v>
          </cell>
          <cell r="K198">
            <v>175</v>
          </cell>
          <cell r="M198">
            <v>33.697580645161288</v>
          </cell>
          <cell r="R198" t="str">
            <v xml:space="preserve">bawah </v>
          </cell>
        </row>
        <row r="199">
          <cell r="F199">
            <v>10</v>
          </cell>
          <cell r="G199" t="str">
            <v>-</v>
          </cell>
          <cell r="H199">
            <v>175</v>
          </cell>
          <cell r="I199">
            <v>10</v>
          </cell>
          <cell r="J199" t="str">
            <v>-</v>
          </cell>
          <cell r="K199">
            <v>175</v>
          </cell>
          <cell r="M199">
            <v>39.221774193548384</v>
          </cell>
          <cell r="R199" t="str">
            <v xml:space="preserve">bawah </v>
          </cell>
        </row>
        <row r="200">
          <cell r="F200">
            <v>8</v>
          </cell>
          <cell r="G200" t="str">
            <v>-</v>
          </cell>
          <cell r="H200">
            <v>300</v>
          </cell>
          <cell r="I200">
            <v>8</v>
          </cell>
          <cell r="J200" t="str">
            <v>-</v>
          </cell>
          <cell r="K200">
            <v>300</v>
          </cell>
          <cell r="L200">
            <v>25.879741935483871</v>
          </cell>
          <cell r="R200" t="str">
            <v xml:space="preserve">susut </v>
          </cell>
        </row>
        <row r="202">
          <cell r="B202" t="str">
            <v>L</v>
          </cell>
          <cell r="C202">
            <v>2</v>
          </cell>
          <cell r="D202">
            <v>4.6500000000000004</v>
          </cell>
          <cell r="E202">
            <v>0.12</v>
          </cell>
          <cell r="F202">
            <v>10</v>
          </cell>
          <cell r="G202" t="str">
            <v>-</v>
          </cell>
          <cell r="H202">
            <v>175</v>
          </cell>
          <cell r="I202">
            <v>10</v>
          </cell>
          <cell r="J202" t="str">
            <v>-</v>
          </cell>
          <cell r="K202">
            <v>175</v>
          </cell>
          <cell r="M202">
            <v>41.845766129032256</v>
          </cell>
          <cell r="Q202">
            <v>8.3333333333333339</v>
          </cell>
          <cell r="R202" t="str">
            <v>atas</v>
          </cell>
        </row>
        <row r="203">
          <cell r="F203">
            <v>10</v>
          </cell>
          <cell r="G203" t="str">
            <v>-</v>
          </cell>
          <cell r="H203">
            <v>175</v>
          </cell>
          <cell r="I203">
            <v>10</v>
          </cell>
          <cell r="J203" t="str">
            <v>-</v>
          </cell>
          <cell r="K203">
            <v>175</v>
          </cell>
          <cell r="M203">
            <v>34.553830645161291</v>
          </cell>
          <cell r="R203" t="str">
            <v xml:space="preserve">bawah </v>
          </cell>
        </row>
        <row r="204">
          <cell r="F204">
            <v>10</v>
          </cell>
          <cell r="G204" t="str">
            <v>-</v>
          </cell>
          <cell r="H204">
            <v>175</v>
          </cell>
          <cell r="I204">
            <v>10</v>
          </cell>
          <cell r="J204" t="str">
            <v>-</v>
          </cell>
          <cell r="K204">
            <v>175</v>
          </cell>
          <cell r="M204">
            <v>41.845766129032256</v>
          </cell>
          <cell r="R204" t="str">
            <v xml:space="preserve">bawah </v>
          </cell>
        </row>
        <row r="205">
          <cell r="F205">
            <v>8</v>
          </cell>
          <cell r="G205" t="str">
            <v>-</v>
          </cell>
          <cell r="H205">
            <v>300</v>
          </cell>
          <cell r="I205">
            <v>8</v>
          </cell>
          <cell r="J205" t="str">
            <v>-</v>
          </cell>
          <cell r="K205">
            <v>300</v>
          </cell>
          <cell r="L205">
            <v>29.167741935483871</v>
          </cell>
          <cell r="R205" t="str">
            <v xml:space="preserve">susut </v>
          </cell>
        </row>
        <row r="207">
          <cell r="B207" t="str">
            <v>M</v>
          </cell>
          <cell r="C207">
            <v>2</v>
          </cell>
          <cell r="D207">
            <v>3.35</v>
          </cell>
          <cell r="E207">
            <v>0.12</v>
          </cell>
          <cell r="F207">
            <v>10</v>
          </cell>
          <cell r="G207" t="str">
            <v>-</v>
          </cell>
          <cell r="H207">
            <v>175</v>
          </cell>
          <cell r="I207">
            <v>10</v>
          </cell>
          <cell r="J207" t="str">
            <v>-</v>
          </cell>
          <cell r="K207">
            <v>175</v>
          </cell>
          <cell r="M207">
            <v>43.131996268656721</v>
          </cell>
          <cell r="Q207">
            <v>8.3333333333333339</v>
          </cell>
          <cell r="R207" t="str">
            <v>atas</v>
          </cell>
        </row>
        <row r="208">
          <cell r="F208">
            <v>10</v>
          </cell>
          <cell r="G208" t="str">
            <v>-</v>
          </cell>
          <cell r="H208">
            <v>175</v>
          </cell>
          <cell r="I208">
            <v>10</v>
          </cell>
          <cell r="J208" t="str">
            <v>-</v>
          </cell>
          <cell r="K208">
            <v>175</v>
          </cell>
          <cell r="M208">
            <v>34.850652985074632</v>
          </cell>
          <cell r="R208" t="str">
            <v xml:space="preserve">bawah </v>
          </cell>
        </row>
        <row r="209">
          <cell r="F209">
            <v>10</v>
          </cell>
          <cell r="G209" t="str">
            <v>-</v>
          </cell>
          <cell r="H209">
            <v>175</v>
          </cell>
          <cell r="I209">
            <v>10</v>
          </cell>
          <cell r="J209" t="str">
            <v>-</v>
          </cell>
          <cell r="K209">
            <v>175</v>
          </cell>
          <cell r="M209">
            <v>43.131996268656721</v>
          </cell>
          <cell r="R209" t="str">
            <v xml:space="preserve">bawah </v>
          </cell>
        </row>
        <row r="210">
          <cell r="F210">
            <v>8</v>
          </cell>
          <cell r="G210" t="str">
            <v>-</v>
          </cell>
          <cell r="H210">
            <v>300</v>
          </cell>
          <cell r="I210">
            <v>8</v>
          </cell>
          <cell r="J210" t="str">
            <v>-</v>
          </cell>
          <cell r="K210">
            <v>300</v>
          </cell>
          <cell r="L210">
            <v>30.180895522388063</v>
          </cell>
          <cell r="R210" t="str">
            <v xml:space="preserve">susut </v>
          </cell>
        </row>
        <row r="212">
          <cell r="B212" t="str">
            <v>N</v>
          </cell>
          <cell r="C212">
            <v>2.5</v>
          </cell>
          <cell r="D212">
            <v>3</v>
          </cell>
          <cell r="E212">
            <v>0.12</v>
          </cell>
          <cell r="F212">
            <v>10</v>
          </cell>
          <cell r="G212" t="str">
            <v>-</v>
          </cell>
          <cell r="H212">
            <v>175</v>
          </cell>
          <cell r="I212">
            <v>10</v>
          </cell>
          <cell r="J212" t="str">
            <v>-</v>
          </cell>
          <cell r="K212">
            <v>175</v>
          </cell>
          <cell r="M212">
            <v>43.429000000000009</v>
          </cell>
          <cell r="Q212">
            <v>8.3333333333333339</v>
          </cell>
          <cell r="R212" t="str">
            <v>atas</v>
          </cell>
        </row>
        <row r="213">
          <cell r="F213">
            <v>10</v>
          </cell>
          <cell r="G213" t="str">
            <v>-</v>
          </cell>
          <cell r="H213">
            <v>175</v>
          </cell>
          <cell r="I213">
            <v>10</v>
          </cell>
          <cell r="J213" t="str">
            <v>-</v>
          </cell>
          <cell r="K213">
            <v>175</v>
          </cell>
          <cell r="M213">
            <v>35.620000000000005</v>
          </cell>
          <cell r="R213" t="str">
            <v xml:space="preserve">bawah </v>
          </cell>
        </row>
        <row r="214">
          <cell r="F214">
            <v>10</v>
          </cell>
          <cell r="G214" t="str">
            <v>-</v>
          </cell>
          <cell r="H214">
            <v>175</v>
          </cell>
          <cell r="I214">
            <v>10</v>
          </cell>
          <cell r="J214" t="str">
            <v>-</v>
          </cell>
          <cell r="K214">
            <v>175</v>
          </cell>
          <cell r="M214">
            <v>43.429000000000009</v>
          </cell>
          <cell r="R214" t="str">
            <v xml:space="preserve">bawah </v>
          </cell>
        </row>
        <row r="215">
          <cell r="F215">
            <v>8</v>
          </cell>
          <cell r="G215" t="str">
            <v>-</v>
          </cell>
          <cell r="H215">
            <v>300</v>
          </cell>
          <cell r="I215">
            <v>8</v>
          </cell>
          <cell r="J215" t="str">
            <v>-</v>
          </cell>
          <cell r="K215">
            <v>300</v>
          </cell>
          <cell r="L215">
            <v>28.934400000000004</v>
          </cell>
          <cell r="R215" t="str">
            <v xml:space="preserve">susut </v>
          </cell>
        </row>
        <row r="217">
          <cell r="B217" t="str">
            <v>O</v>
          </cell>
          <cell r="C217">
            <v>2.5</v>
          </cell>
          <cell r="D217">
            <v>4</v>
          </cell>
          <cell r="E217">
            <v>0.12</v>
          </cell>
          <cell r="F217">
            <v>10</v>
          </cell>
          <cell r="G217" t="str">
            <v>-</v>
          </cell>
          <cell r="H217">
            <v>175</v>
          </cell>
          <cell r="I217">
            <v>10</v>
          </cell>
          <cell r="J217" t="str">
            <v>-</v>
          </cell>
          <cell r="K217">
            <v>175</v>
          </cell>
          <cell r="M217">
            <v>41.973375000000004</v>
          </cell>
          <cell r="Q217">
            <v>8.3333333333333339</v>
          </cell>
          <cell r="R217" t="str">
            <v>atas</v>
          </cell>
        </row>
        <row r="218">
          <cell r="F218">
            <v>10</v>
          </cell>
          <cell r="G218" t="str">
            <v>-</v>
          </cell>
          <cell r="H218">
            <v>175</v>
          </cell>
          <cell r="I218">
            <v>10</v>
          </cell>
          <cell r="J218" t="str">
            <v>-</v>
          </cell>
          <cell r="K218">
            <v>175</v>
          </cell>
          <cell r="M218">
            <v>35.191875000000003</v>
          </cell>
          <cell r="R218" t="str">
            <v xml:space="preserve">bawah </v>
          </cell>
        </row>
        <row r="219">
          <cell r="F219">
            <v>10</v>
          </cell>
          <cell r="G219" t="str">
            <v>-</v>
          </cell>
          <cell r="H219">
            <v>175</v>
          </cell>
          <cell r="I219">
            <v>10</v>
          </cell>
          <cell r="J219" t="str">
            <v>-</v>
          </cell>
          <cell r="K219">
            <v>175</v>
          </cell>
          <cell r="M219">
            <v>41.973375000000004</v>
          </cell>
          <cell r="R219" t="str">
            <v xml:space="preserve">bawah </v>
          </cell>
        </row>
        <row r="220">
          <cell r="F220">
            <v>8</v>
          </cell>
          <cell r="G220" t="str">
            <v>-</v>
          </cell>
          <cell r="H220">
            <v>300</v>
          </cell>
          <cell r="I220">
            <v>8</v>
          </cell>
          <cell r="J220" t="str">
            <v>-</v>
          </cell>
          <cell r="K220">
            <v>300</v>
          </cell>
          <cell r="L220">
            <v>28.9344</v>
          </cell>
          <cell r="R220" t="str">
            <v xml:space="preserve">susut </v>
          </cell>
        </row>
        <row r="222">
          <cell r="B222" t="str">
            <v>P</v>
          </cell>
          <cell r="C222">
            <v>1.1499999999999999</v>
          </cell>
          <cell r="D222">
            <v>4</v>
          </cell>
          <cell r="E222">
            <v>0.12</v>
          </cell>
          <cell r="F222">
            <v>10</v>
          </cell>
          <cell r="G222" t="str">
            <v>-</v>
          </cell>
          <cell r="H222">
            <v>175</v>
          </cell>
          <cell r="I222">
            <v>10</v>
          </cell>
          <cell r="J222" t="str">
            <v>-</v>
          </cell>
          <cell r="K222">
            <v>175</v>
          </cell>
          <cell r="M222">
            <v>51.095788043478272</v>
          </cell>
          <cell r="Q222">
            <v>8.3333333333333339</v>
          </cell>
          <cell r="R222" t="str">
            <v>atas</v>
          </cell>
        </row>
        <row r="223">
          <cell r="F223">
            <v>10</v>
          </cell>
          <cell r="G223" t="str">
            <v>-</v>
          </cell>
          <cell r="H223">
            <v>175</v>
          </cell>
          <cell r="I223">
            <v>10</v>
          </cell>
          <cell r="J223" t="str">
            <v>-</v>
          </cell>
          <cell r="K223">
            <v>175</v>
          </cell>
          <cell r="M223">
            <v>39.033831521739145</v>
          </cell>
          <cell r="R223" t="str">
            <v xml:space="preserve">bawah </v>
          </cell>
        </row>
        <row r="224">
          <cell r="F224">
            <v>10</v>
          </cell>
          <cell r="G224" t="str">
            <v>-</v>
          </cell>
          <cell r="H224">
            <v>175</v>
          </cell>
          <cell r="I224">
            <v>10</v>
          </cell>
          <cell r="J224" t="str">
            <v>-</v>
          </cell>
          <cell r="K224">
            <v>175</v>
          </cell>
          <cell r="M224">
            <v>51.095788043478272</v>
          </cell>
          <cell r="R224" t="str">
            <v xml:space="preserve">bawah </v>
          </cell>
        </row>
        <row r="225">
          <cell r="F225">
            <v>8</v>
          </cell>
          <cell r="G225" t="str">
            <v>-</v>
          </cell>
          <cell r="H225">
            <v>300</v>
          </cell>
          <cell r="I225">
            <v>8</v>
          </cell>
          <cell r="J225" t="str">
            <v>-</v>
          </cell>
          <cell r="K225">
            <v>300</v>
          </cell>
          <cell r="L225">
            <v>30.306782608695659</v>
          </cell>
          <cell r="R225" t="str">
            <v xml:space="preserve">susut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25">
          <cell r="B1325">
            <v>1</v>
          </cell>
          <cell r="C1325" t="str">
            <v>Plat Bordes T=15 ; 1 m3 (Pb1)</v>
          </cell>
        </row>
        <row r="1326">
          <cell r="C1326">
            <v>1</v>
          </cell>
          <cell r="D1326" t="str">
            <v>M3</v>
          </cell>
          <cell r="E1326" t="str">
            <v>Beton Readymix + CP</v>
          </cell>
          <cell r="F1326" t="str">
            <v>@Rp</v>
          </cell>
          <cell r="G1326">
            <v>638000</v>
          </cell>
          <cell r="H1326" t="str">
            <v>=Rp</v>
          </cell>
          <cell r="I1326">
            <v>638000</v>
          </cell>
          <cell r="K1326" t="str">
            <v>BETON</v>
          </cell>
          <cell r="L1326">
            <v>1</v>
          </cell>
          <cell r="M1326" t="str">
            <v>M3</v>
          </cell>
          <cell r="N1326" t="str">
            <v>@Rp</v>
          </cell>
          <cell r="O1326">
            <v>22000</v>
          </cell>
          <cell r="P1326" t="str">
            <v>=Rp</v>
          </cell>
          <cell r="Q1326">
            <v>22000</v>
          </cell>
        </row>
        <row r="1327">
          <cell r="C1327">
            <v>330.30208333333331</v>
          </cell>
          <cell r="D1327" t="str">
            <v>Kg</v>
          </cell>
          <cell r="E1327" t="str">
            <v>Pembesian Ulir D 16</v>
          </cell>
          <cell r="F1327" t="str">
            <v>@Rp</v>
          </cell>
          <cell r="G1327">
            <v>9987</v>
          </cell>
          <cell r="H1327" t="str">
            <v>=Rp</v>
          </cell>
          <cell r="I1327">
            <v>3298726.90625</v>
          </cell>
          <cell r="K1327" t="str">
            <v>BESI BETON</v>
          </cell>
          <cell r="L1327">
            <v>330.30208333333331</v>
          </cell>
          <cell r="M1327" t="str">
            <v>Kg</v>
          </cell>
          <cell r="N1327" t="str">
            <v>@Rp</v>
          </cell>
          <cell r="O1327">
            <v>500</v>
          </cell>
          <cell r="P1327" t="str">
            <v>=Rp</v>
          </cell>
          <cell r="Q1327">
            <v>165151.04166666666</v>
          </cell>
        </row>
        <row r="1328">
          <cell r="C1328">
            <v>0</v>
          </cell>
          <cell r="D1328" t="str">
            <v>Kg</v>
          </cell>
          <cell r="E1328" t="str">
            <v>Pembesian Ulir D 13</v>
          </cell>
          <cell r="F1328" t="str">
            <v>@Rp</v>
          </cell>
          <cell r="G1328">
            <v>9987</v>
          </cell>
          <cell r="H1328" t="str">
            <v>=Rp</v>
          </cell>
          <cell r="I1328">
            <v>0</v>
          </cell>
          <cell r="K1328" t="str">
            <v>BEKISTING</v>
          </cell>
          <cell r="L1328">
            <v>8.3333333333333339</v>
          </cell>
          <cell r="M1328" t="str">
            <v>M2</v>
          </cell>
          <cell r="N1328" t="str">
            <v>@Rp</v>
          </cell>
          <cell r="O1328">
            <v>13000</v>
          </cell>
          <cell r="P1328" t="str">
            <v>=Rp</v>
          </cell>
          <cell r="Q1328">
            <v>108333.33333333334</v>
          </cell>
        </row>
        <row r="1329">
          <cell r="C1329">
            <v>8.3333333333333339</v>
          </cell>
          <cell r="D1329" t="str">
            <v>M2</v>
          </cell>
          <cell r="E1329" t="str">
            <v>Bekisting Struktur+Scafolding</v>
          </cell>
          <cell r="F1329" t="str">
            <v>@Rp</v>
          </cell>
          <cell r="G1329">
            <v>17428.666666666668</v>
          </cell>
          <cell r="H1329" t="str">
            <v>=Rp</v>
          </cell>
          <cell r="I1329">
            <v>145238.88888888891</v>
          </cell>
          <cell r="K1329" t="str">
            <v>DEKING</v>
          </cell>
          <cell r="L1329">
            <v>8.3333333333333339</v>
          </cell>
          <cell r="M1329" t="str">
            <v>M2</v>
          </cell>
          <cell r="N1329" t="str">
            <v>@Rp</v>
          </cell>
          <cell r="O1329">
            <v>200</v>
          </cell>
          <cell r="P1329" t="str">
            <v>=Rp</v>
          </cell>
          <cell r="Q1329">
            <v>1666.6666666666667</v>
          </cell>
        </row>
        <row r="1330">
          <cell r="G1330" t="str">
            <v>Jumlah</v>
          </cell>
          <cell r="H1330" t="str">
            <v>=Rp</v>
          </cell>
          <cell r="I1330">
            <v>4081965.795138889</v>
          </cell>
          <cell r="K1330" t="str">
            <v xml:space="preserve">BONGKARAN </v>
          </cell>
          <cell r="L1330">
            <v>8.3333333333333339</v>
          </cell>
          <cell r="M1330" t="str">
            <v>M2</v>
          </cell>
          <cell r="N1330" t="str">
            <v>@Rp</v>
          </cell>
          <cell r="O1330">
            <v>1500</v>
          </cell>
          <cell r="P1330" t="str">
            <v>=Rp</v>
          </cell>
          <cell r="Q1330">
            <v>12500</v>
          </cell>
        </row>
        <row r="1331">
          <cell r="G1331" t="str">
            <v>Dibulatkan</v>
          </cell>
          <cell r="H1331" t="str">
            <v>=Rp</v>
          </cell>
          <cell r="I1331">
            <v>4081965.795138889</v>
          </cell>
          <cell r="O1331" t="str">
            <v>Jumlah</v>
          </cell>
          <cell r="P1331" t="str">
            <v>=Rp</v>
          </cell>
          <cell r="Q1331">
            <v>309651.04166666669</v>
          </cell>
        </row>
        <row r="1332">
          <cell r="O1332" t="str">
            <v>Dibulatkan</v>
          </cell>
          <cell r="P1332" t="str">
            <v>=Rp</v>
          </cell>
          <cell r="Q1332">
            <v>309651.04166666669</v>
          </cell>
        </row>
        <row r="1333">
          <cell r="B1333">
            <v>2</v>
          </cell>
          <cell r="C1333" t="str">
            <v>Plat Bordes T=15 ; 1 m3 (Pb2)</v>
          </cell>
        </row>
        <row r="1334">
          <cell r="C1334">
            <v>1</v>
          </cell>
          <cell r="D1334" t="str">
            <v>M3</v>
          </cell>
          <cell r="E1334" t="str">
            <v>Beton Readymix + CP</v>
          </cell>
          <cell r="F1334" t="str">
            <v>@Rp</v>
          </cell>
          <cell r="G1334">
            <v>638000</v>
          </cell>
          <cell r="H1334" t="str">
            <v>=Rp</v>
          </cell>
          <cell r="I1334">
            <v>638000</v>
          </cell>
          <cell r="K1334" t="str">
            <v>BETON</v>
          </cell>
          <cell r="L1334">
            <v>1</v>
          </cell>
          <cell r="M1334" t="str">
            <v>M3</v>
          </cell>
          <cell r="N1334" t="str">
            <v>@Rp</v>
          </cell>
          <cell r="O1334">
            <v>22000</v>
          </cell>
          <cell r="P1334" t="str">
            <v>=Rp</v>
          </cell>
          <cell r="Q1334">
            <v>22000</v>
          </cell>
        </row>
        <row r="1335">
          <cell r="D1335" t="str">
            <v>Kg</v>
          </cell>
          <cell r="E1335" t="str">
            <v>Pembesian Polos Ø 8</v>
          </cell>
          <cell r="F1335" t="str">
            <v>@Rp</v>
          </cell>
          <cell r="G1335">
            <v>9987</v>
          </cell>
          <cell r="H1335" t="str">
            <v>=Rp</v>
          </cell>
          <cell r="I1335">
            <v>0</v>
          </cell>
          <cell r="K1335" t="str">
            <v>BESI BETON</v>
          </cell>
          <cell r="L1335">
            <v>0</v>
          </cell>
          <cell r="M1335" t="str">
            <v>Kg</v>
          </cell>
          <cell r="N1335" t="str">
            <v>@Rp</v>
          </cell>
          <cell r="O1335">
            <v>500</v>
          </cell>
          <cell r="P1335" t="str">
            <v>=Rp</v>
          </cell>
          <cell r="Q1335">
            <v>0</v>
          </cell>
        </row>
        <row r="1336">
          <cell r="D1336" t="str">
            <v>Kg</v>
          </cell>
          <cell r="E1336" t="str">
            <v>Pembesian Polos Ø 12</v>
          </cell>
          <cell r="F1336" t="str">
            <v>@Rp</v>
          </cell>
          <cell r="G1336">
            <v>9987</v>
          </cell>
          <cell r="H1336" t="str">
            <v>=Rp</v>
          </cell>
          <cell r="I1336">
            <v>0</v>
          </cell>
          <cell r="K1336" t="str">
            <v>BEKISTING</v>
          </cell>
          <cell r="L1336">
            <v>0</v>
          </cell>
          <cell r="M1336" t="str">
            <v>M2</v>
          </cell>
          <cell r="N1336" t="str">
            <v>@Rp</v>
          </cell>
          <cell r="O1336">
            <v>13000</v>
          </cell>
          <cell r="P1336" t="str">
            <v>=Rp</v>
          </cell>
          <cell r="Q1336">
            <v>0</v>
          </cell>
        </row>
        <row r="1337">
          <cell r="D1337" t="str">
            <v>Kg</v>
          </cell>
          <cell r="E1337" t="str">
            <v>Pembesian Ulir D 13</v>
          </cell>
          <cell r="F1337" t="str">
            <v>@Rp</v>
          </cell>
          <cell r="G1337">
            <v>9987</v>
          </cell>
          <cell r="H1337" t="str">
            <v>=Rp</v>
          </cell>
          <cell r="I1337">
            <v>0</v>
          </cell>
          <cell r="K1337" t="str">
            <v>DEKING</v>
          </cell>
          <cell r="L1337">
            <v>0</v>
          </cell>
          <cell r="M1337" t="str">
            <v>M2</v>
          </cell>
          <cell r="N1337" t="str">
            <v>@Rp</v>
          </cell>
          <cell r="O1337">
            <v>200</v>
          </cell>
          <cell r="P1337" t="str">
            <v>=Rp</v>
          </cell>
          <cell r="Q1337">
            <v>0</v>
          </cell>
        </row>
        <row r="1338">
          <cell r="D1338" t="str">
            <v>M2</v>
          </cell>
          <cell r="E1338" t="str">
            <v>Bekisting Struktur+Scafolding</v>
          </cell>
          <cell r="F1338" t="str">
            <v>@Rp</v>
          </cell>
          <cell r="G1338">
            <v>20097.711805555555</v>
          </cell>
          <cell r="H1338" t="str">
            <v>=Rp</v>
          </cell>
          <cell r="I1338">
            <v>0</v>
          </cell>
          <cell r="K1338" t="str">
            <v xml:space="preserve">BONGKARAN </v>
          </cell>
          <cell r="L1338">
            <v>0</v>
          </cell>
          <cell r="M1338" t="str">
            <v>M2</v>
          </cell>
          <cell r="N1338" t="str">
            <v>@Rp</v>
          </cell>
          <cell r="O1338">
            <v>1500</v>
          </cell>
          <cell r="P1338" t="str">
            <v>=Rp</v>
          </cell>
          <cell r="Q1338">
            <v>0</v>
          </cell>
        </row>
        <row r="1339">
          <cell r="G1339" t="str">
            <v>Jumlah</v>
          </cell>
          <cell r="H1339" t="str">
            <v>=Rp</v>
          </cell>
          <cell r="I1339">
            <v>638000</v>
          </cell>
          <cell r="O1339" t="str">
            <v>Jumlah</v>
          </cell>
          <cell r="P1339" t="str">
            <v>=Rp</v>
          </cell>
          <cell r="Q1339">
            <v>22000</v>
          </cell>
        </row>
        <row r="1340">
          <cell r="G1340" t="str">
            <v>Dibulatkan</v>
          </cell>
          <cell r="H1340" t="str">
            <v>=Rp</v>
          </cell>
          <cell r="I1340">
            <v>638000</v>
          </cell>
          <cell r="O1340" t="str">
            <v>Dibulatkan</v>
          </cell>
          <cell r="P1340" t="str">
            <v>=Rp</v>
          </cell>
          <cell r="Q1340">
            <v>22000</v>
          </cell>
        </row>
        <row r="1342">
          <cell r="B1342">
            <v>3</v>
          </cell>
          <cell r="C1342" t="str">
            <v>Plat Tangga T=20 ; 1 m3 (Pt1)</v>
          </cell>
        </row>
        <row r="1343">
          <cell r="C1343">
            <v>1</v>
          </cell>
          <cell r="D1343" t="str">
            <v>M3</v>
          </cell>
          <cell r="E1343" t="str">
            <v>Beton Readymix + CP</v>
          </cell>
          <cell r="F1343" t="str">
            <v>@Rp</v>
          </cell>
          <cell r="G1343">
            <v>638000</v>
          </cell>
          <cell r="H1343" t="str">
            <v>=Rp</v>
          </cell>
          <cell r="I1343">
            <v>638000</v>
          </cell>
          <cell r="K1343" t="str">
            <v>BETON</v>
          </cell>
          <cell r="L1343">
            <v>1</v>
          </cell>
          <cell r="M1343" t="str">
            <v>M3</v>
          </cell>
          <cell r="N1343" t="str">
            <v>@Rp</v>
          </cell>
          <cell r="O1343">
            <v>22000</v>
          </cell>
          <cell r="P1343" t="str">
            <v>=Rp</v>
          </cell>
          <cell r="Q1343">
            <v>22000</v>
          </cell>
        </row>
        <row r="1344">
          <cell r="C1344">
            <v>0</v>
          </cell>
          <cell r="D1344" t="str">
            <v>Kg</v>
          </cell>
          <cell r="E1344" t="str">
            <v>Pembesian Polos Ø 8</v>
          </cell>
          <cell r="F1344" t="str">
            <v>@Rp</v>
          </cell>
          <cell r="G1344">
            <v>9987</v>
          </cell>
          <cell r="H1344" t="str">
            <v>=Rp</v>
          </cell>
          <cell r="I1344">
            <v>0</v>
          </cell>
          <cell r="K1344" t="str">
            <v>BESI BETON</v>
          </cell>
          <cell r="L1344">
            <v>257.04015313390312</v>
          </cell>
          <cell r="M1344" t="str">
            <v>Kg</v>
          </cell>
          <cell r="N1344" t="str">
            <v>@Rp</v>
          </cell>
          <cell r="O1344">
            <v>500</v>
          </cell>
          <cell r="P1344" t="str">
            <v>=Rp</v>
          </cell>
          <cell r="Q1344">
            <v>128520.07656695155</v>
          </cell>
        </row>
        <row r="1345">
          <cell r="C1345">
            <v>88.049768518518505</v>
          </cell>
          <cell r="D1345" t="str">
            <v>Kg</v>
          </cell>
          <cell r="E1345" t="str">
            <v>Pembesian Polos Ø 12</v>
          </cell>
          <cell r="F1345" t="str">
            <v>@Rp</v>
          </cell>
          <cell r="G1345">
            <v>9987</v>
          </cell>
          <cell r="H1345" t="str">
            <v>=Rp</v>
          </cell>
          <cell r="I1345">
            <v>879353.03819444426</v>
          </cell>
          <cell r="K1345" t="str">
            <v>BEKISTING</v>
          </cell>
          <cell r="L1345">
            <v>8.3333333333333339</v>
          </cell>
          <cell r="M1345" t="str">
            <v>M2</v>
          </cell>
          <cell r="N1345" t="str">
            <v>@Rp</v>
          </cell>
          <cell r="O1345">
            <v>13000</v>
          </cell>
          <cell r="P1345" t="str">
            <v>=Rp</v>
          </cell>
          <cell r="Q1345">
            <v>108333.33333333334</v>
          </cell>
        </row>
        <row r="1346">
          <cell r="C1346">
            <v>168.99038461538461</v>
          </cell>
          <cell r="D1346" t="str">
            <v>Kg</v>
          </cell>
          <cell r="E1346" t="str">
            <v>Pembesian Ulir D 16</v>
          </cell>
          <cell r="F1346" t="str">
            <v>@Rp</v>
          </cell>
          <cell r="G1346">
            <v>9987</v>
          </cell>
          <cell r="H1346" t="str">
            <v>=Rp</v>
          </cell>
          <cell r="I1346">
            <v>1687706.9711538462</v>
          </cell>
          <cell r="K1346" t="str">
            <v>DEKING</v>
          </cell>
          <cell r="L1346">
            <v>10</v>
          </cell>
          <cell r="M1346" t="str">
            <v>M2</v>
          </cell>
          <cell r="N1346" t="str">
            <v>@Rp</v>
          </cell>
          <cell r="O1346">
            <v>200</v>
          </cell>
          <cell r="P1346" t="str">
            <v>=Rp</v>
          </cell>
          <cell r="Q1346">
            <v>2000</v>
          </cell>
        </row>
        <row r="1347">
          <cell r="C1347">
            <v>8.3333333333333339</v>
          </cell>
          <cell r="D1347" t="str">
            <v>M2</v>
          </cell>
          <cell r="E1347" t="str">
            <v>Bekisting Struktur+Scafolding</v>
          </cell>
          <cell r="F1347" t="str">
            <v>@Rp</v>
          </cell>
          <cell r="G1347">
            <v>20097.711805555555</v>
          </cell>
          <cell r="H1347" t="str">
            <v>=Rp</v>
          </cell>
          <cell r="I1347">
            <v>167480.93171296298</v>
          </cell>
          <cell r="K1347" t="str">
            <v xml:space="preserve">BONGKARAN </v>
          </cell>
          <cell r="L1347">
            <v>8.3333333333333339</v>
          </cell>
          <cell r="M1347" t="str">
            <v>M2</v>
          </cell>
          <cell r="N1347" t="str">
            <v>@Rp</v>
          </cell>
          <cell r="O1347">
            <v>1500</v>
          </cell>
          <cell r="P1347" t="str">
            <v>=Rp</v>
          </cell>
          <cell r="Q1347">
            <v>12500</v>
          </cell>
        </row>
        <row r="1348">
          <cell r="G1348" t="str">
            <v>Jumlah</v>
          </cell>
          <cell r="H1348" t="str">
            <v>=Rp</v>
          </cell>
          <cell r="I1348">
            <v>3372540.9410612537</v>
          </cell>
          <cell r="O1348" t="str">
            <v>Jumlah</v>
          </cell>
          <cell r="P1348" t="str">
            <v>=Rp</v>
          </cell>
          <cell r="Q1348">
            <v>273353.4099002849</v>
          </cell>
        </row>
        <row r="1349">
          <cell r="G1349" t="str">
            <v>Dibulatkan</v>
          </cell>
          <cell r="H1349" t="str">
            <v>=Rp</v>
          </cell>
          <cell r="I1349">
            <v>3372540.9410612537</v>
          </cell>
          <cell r="O1349" t="str">
            <v>Dibulatkan</v>
          </cell>
          <cell r="P1349" t="str">
            <v>=Rp</v>
          </cell>
          <cell r="Q1349">
            <v>273353.4099002849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A"/>
      <sheetName val="DAF-2"/>
      <sheetName val="PEMBESIAN BALOK tukang (2)"/>
      <sheetName val="AnalisaSIPIL RIIL RAP"/>
      <sheetName val="ANALISA railing"/>
      <sheetName val="FAKTOR"/>
      <sheetName val="PLUMBING"/>
      <sheetName val="D &amp; W sizes"/>
      <sheetName val="ganda"/>
      <sheetName val="Analisa"/>
      <sheetName val="Elektrikal"/>
      <sheetName val="Listrik"/>
      <sheetName val="Analisa SNI STANDART "/>
      <sheetName val="P-late"/>
      <sheetName val="Kuantitas &amp; Harga"/>
      <sheetName val="Kuantitas _ Harga"/>
      <sheetName val="BOQ_INT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BoQ"/>
      <sheetName val="Rekapitulasi"/>
      <sheetName val="REKAP"/>
      <sheetName val="H_Satuan"/>
      <sheetName val="struktur tdk dipakai"/>
      <sheetName val="CondPol"/>
      <sheetName val="Sub"/>
      <sheetName val="RAP"/>
      <sheetName val="Konfirm"/>
      <sheetName val="Indirect_Const"/>
      <sheetName val="Analis (2)"/>
      <sheetName val="List Material"/>
      <sheetName val="Data Base"/>
      <sheetName val="MC_strp CoDa "/>
      <sheetName val="RAB.SEKRETARIAT (1)"/>
      <sheetName val="HB me"/>
      <sheetName val="Basic Price"/>
      <sheetName val="Sheet3"/>
      <sheetName val="Cover"/>
      <sheetName val="ALAT"/>
      <sheetName val="HARGA MATERIAL"/>
      <sheetName val="FINISHING"/>
      <sheetName val="Pt"/>
      <sheetName val="NP"/>
      <sheetName val="JADWAL(1)"/>
      <sheetName val="BAG-2"/>
      <sheetName val="Sheet1"/>
      <sheetName val="rab lt 2 bo"/>
      <sheetName val="I-KAMAR"/>
      <sheetName val="daf kh"/>
      <sheetName val="H.Satuan"/>
      <sheetName val="Rekap Prelim"/>
      <sheetName val="Fill this out first..."/>
      <sheetName val="Fill this out first___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Pipe"/>
      <sheetName val="Cover Daf-2"/>
      <sheetName val="Uraian Teknis"/>
      <sheetName val="analisa upah_bahan"/>
      <sheetName val="산근"/>
      <sheetName val="Parameters"/>
      <sheetName val="UNIT PRICE"/>
      <sheetName val=" schedule AMD-2 Rev III"/>
      <sheetName val="DAF_2"/>
      <sheetName val="bq"/>
      <sheetName val="概総括1"/>
      <sheetName val="予算票"/>
      <sheetName val="SPK"/>
      <sheetName val="REALISASI"/>
      <sheetName val="M Edit"/>
      <sheetName val="Mobilisasi"/>
      <sheetName val="COST"/>
      <sheetName val="Rekap "/>
      <sheetName val="Daf.Harga-Upah"/>
      <sheetName val="Breakdown"/>
      <sheetName val="Harsat Bahan"/>
      <sheetName val="k341k612"/>
      <sheetName val="Pol"/>
      <sheetName val="Ch"/>
      <sheetName val="nama PT."/>
      <sheetName val="RAB ME"/>
      <sheetName val="Bill of Qty MEP"/>
      <sheetName val="Anal"/>
      <sheetName val="Bahan"/>
      <sheetName val="HB"/>
      <sheetName val="lam3c"/>
      <sheetName val="ｺｰﾄﾞ"/>
      <sheetName val="Har. Sat"/>
      <sheetName val="HARGA BARU"/>
      <sheetName val="Harga Upah dan Bahan"/>
      <sheetName val="Bahan&amp; upah"/>
      <sheetName val="IN OUT"/>
      <sheetName val="jadwal"/>
      <sheetName val="Huruf"/>
      <sheetName val="HDS"/>
      <sheetName val="Harga Bahan &amp; Upah"/>
      <sheetName val="Bahan&amp;Upah"/>
      <sheetName val="GEDUNG-A"/>
      <sheetName val="harsat"/>
      <sheetName val="1.Surat (2)"/>
      <sheetName val="BASIC"/>
      <sheetName val="faktor &amp; disc"/>
      <sheetName val="RAB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name"/>
      <sheetName val="HSBU ANA"/>
      <sheetName val="Penwrn"/>
      <sheetName val="HARGA"/>
      <sheetName val="Sheet2"/>
      <sheetName val="Ana PasBatu 7.4"/>
      <sheetName val="Isolasi Luar Dalam"/>
      <sheetName val="Isolasi Luar"/>
      <sheetName val="MAP"/>
      <sheetName val="Data-Masukan"/>
      <sheetName val="Divisi1"/>
      <sheetName val="Gedung Kantor"/>
      <sheetName val="1"/>
      <sheetName val="LPP-201"/>
      <sheetName val="KUANTITAS-PIPA"/>
      <sheetName val="Schedule"/>
      <sheetName val="112-885"/>
      <sheetName val="Anl.+"/>
      <sheetName val="D7(1A)"/>
      <sheetName val="dasar"/>
      <sheetName val="SUR-HARGA"/>
      <sheetName val="Agregat Halus &amp; Kasar"/>
      <sheetName val="I_KAMAR"/>
      <sheetName val="UPAH RIIL OK"/>
      <sheetName val="CODE"/>
      <sheetName val="WS-GR"/>
      <sheetName val="srtberkas"/>
      <sheetName val="3-DIV5"/>
      <sheetName val="notasi"/>
      <sheetName val="DEKAN"/>
      <sheetName val="PBK-01"/>
      <sheetName val="inst.pemrintah"/>
      <sheetName val="DAF-1"/>
      <sheetName val="ALAT-1"/>
      <sheetName val="HARGA ALAT"/>
      <sheetName val="B-Price"/>
      <sheetName val="UPBH AB"/>
      <sheetName val="harga-SD"/>
      <sheetName val="4-Basic Price"/>
      <sheetName val="h bahan"/>
      <sheetName val="hrg sat1"/>
      <sheetName val="Upah&amp;Bahan"/>
      <sheetName val="Hrg"/>
      <sheetName val="UMUM"/>
      <sheetName val="anal_hs"/>
      <sheetName val="info"/>
      <sheetName val="upah"/>
      <sheetName val="Ana. PU"/>
      <sheetName val="DIV7-BM"/>
      <sheetName val="대비표"/>
      <sheetName val="B"/>
      <sheetName val="gvl"/>
      <sheetName val="Analisa SNI"/>
      <sheetName val="TSS"/>
      <sheetName val="D 5243-ARAMCO"/>
      <sheetName val="D-4801 OXY"/>
      <sheetName val="TOWN"/>
      <sheetName val="Analisa 2"/>
      <sheetName val="Spec ME"/>
      <sheetName val="PileCap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NAMES"/>
      <sheetName val="Spek-ME"/>
      <sheetName val="1. BQ"/>
      <sheetName val="S-Curve"/>
      <sheetName val="MAPP"/>
      <sheetName val="RESOURCES-6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PNT"/>
      <sheetName val="Grand Summary"/>
      <sheetName val="hrg-dsr"/>
      <sheetName val="Daft.Sewa Alat"/>
      <sheetName val="eqp-rek"/>
      <sheetName val="PriceList"/>
      <sheetName val="RJBR"/>
      <sheetName val="Recovered_Sheet1"/>
      <sheetName val="Huruf (2)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Div2"/>
      <sheetName val="Hrg Sat"/>
      <sheetName val="REKAP Prbndingn"/>
      <sheetName val="TRMNL TLOGOWARU 29 JAN '07 ( AN"/>
      <sheetName val="Master 1.0"/>
      <sheetName val="Harga Sat_APP"/>
      <sheetName val="pricing"/>
      <sheetName val="Hitung"/>
      <sheetName val="RAB-2006-Total"/>
      <sheetName val="Luas-Tot"/>
      <sheetName val="OwnEq"/>
      <sheetName val="INDEX"/>
      <sheetName val="Daft 2.1"/>
      <sheetName val="hardas"/>
      <sheetName val="PRD01-5"/>
      <sheetName val="Harga Bahan"/>
      <sheetName val="12CGOU"/>
      <sheetName val="Cover Daf_2"/>
      <sheetName val="Harga Dasar"/>
      <sheetName val="D7(1)"/>
      <sheetName val="anls"/>
      <sheetName val="TS (A3)"/>
      <sheetName val="Profil"/>
      <sheetName val="Peralatan"/>
      <sheetName val="HRG BHN"/>
      <sheetName val="anlbh"/>
      <sheetName val="Cash Flow bulanan"/>
      <sheetName val="Analisa  BOW"/>
      <sheetName val="TPI"/>
      <sheetName val="REKAP_ARSITEKTUR."/>
      <sheetName val="#REF"/>
      <sheetName val="TTD"/>
      <sheetName val="7.PEK-STRUKTUR"/>
      <sheetName val="Mob"/>
      <sheetName val="Perm. Test"/>
      <sheetName val="HSATUAN"/>
      <sheetName val="HARSAT_BAH"/>
      <sheetName val="LPB-MC6"/>
      <sheetName val="Satuan Dasar"/>
      <sheetName val="H-Dasar"/>
      <sheetName val="Analisa-H"/>
      <sheetName val="Sat~Bahu"/>
      <sheetName val="5"/>
      <sheetName val="MT_an"/>
      <sheetName val="TEST CASE"/>
      <sheetName val="Galian 1"/>
      <sheetName val="An_Basic"/>
      <sheetName val="SCHEDULE SECTION 2 JUNI (FIX)"/>
      <sheetName val="Data"/>
      <sheetName val="Bulanan"/>
      <sheetName val="Total"/>
      <sheetName val="Rekap RAP real (2)"/>
      <sheetName val="perbandingan"/>
      <sheetName val="Daft Harsat"/>
      <sheetName val="XXXXXX"/>
      <sheetName val="CB-Ag"/>
      <sheetName val="3-DIV6"/>
      <sheetName val="351BQMCN"/>
      <sheetName val="escon"/>
      <sheetName val="rab_analisa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AnalisaSIPIL_RIIL_RAP1"/>
      <sheetName val="ANALISA_railing1"/>
      <sheetName val="Analisa_SNI_STANDART_1"/>
      <sheetName val="PEMBESIAN_BALOK_tukang_(2)1"/>
      <sheetName val="D_&amp;_W_sizes1"/>
      <sheetName val="MC_strp_CoDa_1"/>
      <sheetName val="struktur_tdk_dipakai1"/>
      <sheetName val="Kuantitas_&amp;_Harga1"/>
      <sheetName val="Kuantitas___Harga1"/>
      <sheetName val="Cover_Daf-21"/>
      <sheetName val="Analis_(2)1"/>
      <sheetName val="List_Material1"/>
      <sheetName val="Data_Base1"/>
      <sheetName val="Fill_this_out_first___2"/>
      <sheetName val="_schedule_AMD-2_Rev_III1"/>
      <sheetName val="Fill_this_out_first___3"/>
      <sheetName val="Uraian_Teknis1"/>
      <sheetName val="analisa_upah_bahan1"/>
      <sheetName val="1_Surat_(2)1"/>
      <sheetName val="H_Satuan2"/>
      <sheetName val="Basic_Price1"/>
      <sheetName val="IN_OUT1"/>
      <sheetName val="HARGA_MATERIAL1"/>
      <sheetName val="HB_me1"/>
      <sheetName val="M_Edit1"/>
      <sheetName val="faktor_&amp;_disc1"/>
      <sheetName val="Analisa_(ok_punya)"/>
      <sheetName val="RAB_SEKRETARIAT_(1)"/>
      <sheetName val="Spec_ME"/>
      <sheetName val="Gedung_Kantor"/>
      <sheetName val="1__BQ"/>
      <sheetName val="Analisa_RAP1"/>
      <sheetName val="Rekap_Prelim"/>
      <sheetName val="Input_monthly_capex"/>
      <sheetName val="HSBU_ANA"/>
      <sheetName val="rab_lt_2_bo"/>
      <sheetName val="Ana__PU"/>
      <sheetName val="Ana_PasBatu_7_4"/>
      <sheetName val="Isolasi_Luar_Dalam"/>
      <sheetName val="Isolasi_Luar"/>
      <sheetName val="Hrg_Sat"/>
      <sheetName val="REKAP_Prbndingn"/>
      <sheetName val="Perm__Test"/>
      <sheetName val="inst_pemrintah"/>
      <sheetName val="nama_PT_"/>
      <sheetName val="RAB_ME"/>
      <sheetName val="Bill_of_Qty_MEP"/>
      <sheetName val="Satuan_Dasar"/>
      <sheetName val="Daf_Harga-Upah"/>
      <sheetName val="Harsat_Bahan"/>
      <sheetName val="UNIT_PRICE"/>
      <sheetName val="Cost_Summary"/>
      <sheetName val="rating_curve"/>
      <sheetName val="Analisa_2"/>
      <sheetName val="TEST_CASE"/>
      <sheetName val="2_2_BQ"/>
      <sheetName val="Master_1_0"/>
      <sheetName val="Harga_Sat_APP"/>
      <sheetName val="Galian_1"/>
      <sheetName val="Rekap_"/>
      <sheetName val="Huruf_(2)"/>
      <sheetName val="cek_list"/>
      <sheetName val="Surat_DKG"/>
      <sheetName val="Alat_Berat"/>
      <sheetName val="Grand_Summary"/>
      <sheetName val="Har__Sat"/>
      <sheetName val="TRMNL_TLOGOWARU_29_JAN_'07_(_AN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2_1"/>
      <sheetName val="Harga_Bahan"/>
      <sheetName val="Daft_Harsat"/>
      <sheetName val="AHS_Marka"/>
      <sheetName val="Agregat_Halus_&amp;_Kasar"/>
      <sheetName val="AC"/>
      <sheetName val="NET表"/>
      <sheetName val="BQ表"/>
      <sheetName val="Stay Cable PDMR2"/>
      <sheetName val=" Bahan  oK"/>
      <sheetName val=" Alat  ok"/>
      <sheetName val="Upah   oK"/>
      <sheetName val="BasicPrice"/>
      <sheetName val="7.공정표"/>
      <sheetName val="61006"/>
      <sheetName val="jadw"/>
      <sheetName val="AHSbj"/>
      <sheetName val="Rinci Progress Payment"/>
      <sheetName val="Man Power"/>
      <sheetName val="EE-PROP"/>
      <sheetName val="Terbilang"/>
      <sheetName val="RAB.1"/>
      <sheetName val="RAB.2"/>
      <sheetName val="RAB.4"/>
      <sheetName val="RAB.5"/>
      <sheetName val="RAB.6"/>
      <sheetName val="KLITIK ok"/>
      <sheetName val="Harsat_Pek"/>
      <sheetName val="Resume"/>
      <sheetName val="S_Suramadu"/>
      <sheetName val="AssumptionValue"/>
      <sheetName val="ANALIS ALAT"/>
      <sheetName val="Written"/>
      <sheetName val="Cashflow"/>
      <sheetName val="FORM"/>
      <sheetName val="PENAWARAN"/>
      <sheetName val="TABEL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PAD-F"/>
      <sheetName val="BQ ARS"/>
      <sheetName val="AT 2"/>
      <sheetName val="Daftar berat"/>
      <sheetName val="Public Area"/>
      <sheetName val="Hargamat"/>
      <sheetName val="PESANTREN"/>
      <sheetName val="G"/>
      <sheetName val="Curup"/>
      <sheetName val="Prabu"/>
      <sheetName val="On Time"/>
      <sheetName val="DAFTAR HARGA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Tie Beam GN"/>
      <sheetName val="tabel tul"/>
      <sheetName val="rumus"/>
      <sheetName val="Analisa Harga Satuan"/>
      <sheetName val="UPAH BAHAN ALAT"/>
      <sheetName val="5-HARGA"/>
      <sheetName val="Referensi"/>
      <sheetName val="Supl.X"/>
      <sheetName val="B-Down"/>
      <sheetName val="Analis harga"/>
      <sheetName val="UPH,BHN,ALT"/>
      <sheetName val="BBM-03"/>
      <sheetName val="PO-2"/>
      <sheetName val="Bill_2"/>
      <sheetName val="Vol Kusen &amp; Alm"/>
      <sheetName val="sort ars"/>
      <sheetName val="analtek"/>
      <sheetName val="schalat"/>
      <sheetName val="schman"/>
      <sheetName val="schmat"/>
      <sheetName val="Back-Up"/>
      <sheetName val="WI"/>
      <sheetName val="Volume"/>
      <sheetName val="3-DIV1"/>
      <sheetName val="PRY01-1"/>
      <sheetName val="backup mc_0"/>
      <sheetName val="HARGA (2)"/>
      <sheetName val="000"/>
      <sheetName val="ISIAN"/>
      <sheetName val="D4"/>
      <sheetName val="D5"/>
      <sheetName val="D6"/>
      <sheetName val="D8"/>
      <sheetName val="Harga S Dasar"/>
      <sheetName val="BAJA TUL"/>
      <sheetName val="1@(2x2,5)"/>
      <sheetName val="KH-Q1,Q2,01"/>
      <sheetName val="DIV.1"/>
      <sheetName val="SIRTU"/>
      <sheetName val="NP 7"/>
      <sheetName val="BHN-ALAT"/>
      <sheetName val="Sumber Daya"/>
      <sheetName val="Parameter"/>
      <sheetName val="Analisa Upah &amp; Bahan Plum"/>
      <sheetName val="CUACA"/>
      <sheetName val="SUM"/>
      <sheetName val="sch"/>
      <sheetName val="bukan PNS"/>
      <sheetName val="upah_borong"/>
      <sheetName val="Anformw"/>
      <sheetName val="UnitRate"/>
      <sheetName val="bar"/>
      <sheetName val="Kurva S"/>
      <sheetName val="갑지"/>
      <sheetName val="Man Power &amp; Comp"/>
      <sheetName val="HAL-1"/>
      <sheetName val="3-DIV3"/>
      <sheetName val="3-DIV2"/>
      <sheetName val="MATERIAL UPAH DAN ALAT"/>
      <sheetName val="KOEF ESKALASI N WASTE"/>
      <sheetName val="DUCTING_GD-PAJAK ISOLASI DALAM"/>
      <sheetName val="Jadwal Pelaksanaan"/>
      <sheetName val="PRY 03-1 (Amd1)"/>
      <sheetName val="02. Bunga Raya, Bengkalis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Hsat1"/>
      <sheetName val="Input Data"/>
      <sheetName val="DATA 2"/>
      <sheetName val="hasat"/>
      <sheetName val="PRY 01-3"/>
      <sheetName val="est proy"/>
      <sheetName val="DKH"/>
      <sheetName val="Hsatuan-OK"/>
      <sheetName val="Param"/>
      <sheetName val="MAP-Prog"/>
      <sheetName val="pt-perso"/>
      <sheetName val="Daftar Upah,Bhn,&amp; alat"/>
      <sheetName val="Har Sat"/>
      <sheetName val="GP-WB"/>
      <sheetName val="HargaBahan"/>
      <sheetName val="ANALISA TENDER"/>
      <sheetName val="pivotscd"/>
      <sheetName val="Uraian Upah"/>
      <sheetName val="BTL-Bau"/>
      <sheetName val="MU"/>
      <sheetName val="pvc"/>
      <sheetName val="LPP"/>
      <sheetName val="PERSI"/>
      <sheetName val="Equity"/>
      <sheetName val="셀명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AHS"/>
      <sheetName val="BATU LUNAK"/>
      <sheetName val="MFWP"/>
      <sheetName val="HARGA SAT"/>
      <sheetName val="Links"/>
      <sheetName val="Lead"/>
      <sheetName val="a 3-5 wtb oct 2006-2"/>
      <sheetName val="Analisa STR"/>
      <sheetName val="trf"/>
      <sheetName val="Kantor"/>
      <sheetName val="MOB (2)"/>
      <sheetName val="DPTA"/>
      <sheetName val="DIV-3"/>
      <sheetName val="DIV-7"/>
      <sheetName val="SCHED "/>
      <sheetName val="TIME SCHEDULE"/>
      <sheetName val="schedule kurva s"/>
      <sheetName val="BahanUpah"/>
      <sheetName val="HRGBHN"/>
      <sheetName val="bahan upah"/>
      <sheetName val="Analisa Terpakai"/>
      <sheetName val="bahan "/>
      <sheetName val="U&amp;B"/>
      <sheetName val="03"/>
      <sheetName val="DIVI6"/>
      <sheetName val="Str BT"/>
      <sheetName val="hal"/>
      <sheetName val="harga-rab"/>
      <sheetName val="MacPro"/>
      <sheetName val="6DHSDBU"/>
      <sheetName val="COVERUSRP"/>
      <sheetName val="SITE"/>
      <sheetName val="ESCOND"/>
      <sheetName val="BQUSRP"/>
      <sheetName val="COV"/>
      <sheetName val="UPAH&amp;BHN"/>
      <sheetName val="sliprt"/>
      <sheetName val="Harga_Bahan_&amp;_Upah"/>
      <sheetName val="Harga_Upah_dan_Bahan"/>
      <sheetName val="Bahan&amp;_upah"/>
      <sheetName val="Anl_+"/>
      <sheetName val="LM1"/>
      <sheetName val="f_1"/>
      <sheetName val="5-ALAT(1)"/>
      <sheetName val="par"/>
      <sheetName val="RAPlenk"/>
      <sheetName val="TS KOTRAK"/>
      <sheetName val="5-Perhitungan Pipa"/>
    </sheetNames>
    <sheetDataSet>
      <sheetData sheetId="0" refreshError="1"/>
      <sheetData sheetId="1" refreshError="1"/>
      <sheetData sheetId="2" refreshError="1"/>
      <sheetData sheetId="3">
        <row r="208">
          <cell r="B208" t="str">
            <v>C.13</v>
          </cell>
        </row>
      </sheetData>
      <sheetData sheetId="4">
        <row r="208">
          <cell r="B208" t="str">
            <v>C.13</v>
          </cell>
          <cell r="C208" t="str">
            <v>1 M3 Sloof 150x300 K225</v>
          </cell>
        </row>
        <row r="209">
          <cell r="C209">
            <v>1</v>
          </cell>
          <cell r="D209" t="str">
            <v>M3</v>
          </cell>
          <cell r="E209" t="str">
            <v>Beton Readymix</v>
          </cell>
          <cell r="F209" t="str">
            <v>@Rp</v>
          </cell>
          <cell r="G209">
            <v>430000</v>
          </cell>
          <cell r="H209" t="str">
            <v>=Rp</v>
          </cell>
          <cell r="I209">
            <v>430000</v>
          </cell>
        </row>
        <row r="210">
          <cell r="C210">
            <v>104.6743765591079</v>
          </cell>
          <cell r="D210" t="str">
            <v>Kg</v>
          </cell>
          <cell r="E210" t="str">
            <v>Pembesian Polos</v>
          </cell>
          <cell r="F210" t="str">
            <v>@Rp</v>
          </cell>
          <cell r="G210">
            <v>6100</v>
          </cell>
          <cell r="H210" t="str">
            <v>=Rp</v>
          </cell>
          <cell r="I210">
            <v>638513.69701055821</v>
          </cell>
        </row>
        <row r="211">
          <cell r="C211">
            <v>0</v>
          </cell>
          <cell r="D211" t="str">
            <v>Kg</v>
          </cell>
          <cell r="E211" t="str">
            <v>Pembesian Ulir</v>
          </cell>
          <cell r="F211" t="str">
            <v>@Rp</v>
          </cell>
          <cell r="G211">
            <v>5850</v>
          </cell>
          <cell r="H211" t="str">
            <v>=Rp</v>
          </cell>
          <cell r="I211">
            <v>0</v>
          </cell>
        </row>
        <row r="212">
          <cell r="C212">
            <v>13.333333333333334</v>
          </cell>
          <cell r="D212" t="str">
            <v>M2</v>
          </cell>
          <cell r="E212" t="str">
            <v>Bekisting Non Struktur</v>
          </cell>
          <cell r="F212" t="str">
            <v>@Rp</v>
          </cell>
          <cell r="G212">
            <v>31900</v>
          </cell>
          <cell r="H212" t="str">
            <v>=Rp</v>
          </cell>
          <cell r="I212">
            <v>425333.33333333337</v>
          </cell>
        </row>
        <row r="213">
          <cell r="G213" t="str">
            <v>Jumlah</v>
          </cell>
          <cell r="H213" t="str">
            <v>=Rp</v>
          </cell>
          <cell r="I213">
            <v>1493847.0303438916</v>
          </cell>
        </row>
        <row r="214">
          <cell r="G214" t="str">
            <v>Dibulatkan</v>
          </cell>
          <cell r="H214" t="str">
            <v>=Rp</v>
          </cell>
          <cell r="I214">
            <v>1493900</v>
          </cell>
        </row>
        <row r="224">
          <cell r="G224" t="str">
            <v>Dibulatkan</v>
          </cell>
          <cell r="H224" t="str">
            <v>=Rp</v>
          </cell>
          <cell r="I224">
            <v>1493900</v>
          </cell>
        </row>
        <row r="225">
          <cell r="B225" t="str">
            <v>C.15</v>
          </cell>
          <cell r="C225" t="str">
            <v>1 M3 Sloof 150x200 K225</v>
          </cell>
        </row>
        <row r="226">
          <cell r="C226">
            <v>1</v>
          </cell>
          <cell r="D226" t="str">
            <v>M3</v>
          </cell>
          <cell r="E226" t="str">
            <v>Beton Readymix</v>
          </cell>
          <cell r="F226" t="str">
            <v>@Rp</v>
          </cell>
          <cell r="G226">
            <v>430000</v>
          </cell>
          <cell r="H226" t="str">
            <v>=Rp</v>
          </cell>
          <cell r="I226">
            <v>430000</v>
          </cell>
        </row>
        <row r="227">
          <cell r="C227">
            <v>131.36360241475481</v>
          </cell>
          <cell r="D227" t="str">
            <v>Kg</v>
          </cell>
          <cell r="E227" t="str">
            <v>Pembesian Polos</v>
          </cell>
          <cell r="F227" t="str">
            <v>@Rp</v>
          </cell>
          <cell r="G227">
            <v>6100</v>
          </cell>
          <cell r="H227" t="str">
            <v>=Rp</v>
          </cell>
          <cell r="I227">
            <v>801317.97473000432</v>
          </cell>
        </row>
        <row r="228">
          <cell r="C228">
            <v>0</v>
          </cell>
          <cell r="D228" t="str">
            <v>Kg</v>
          </cell>
          <cell r="E228" t="str">
            <v>Pembesian Ulir</v>
          </cell>
          <cell r="F228" t="str">
            <v>@Rp</v>
          </cell>
          <cell r="G228">
            <v>5850</v>
          </cell>
          <cell r="H228" t="str">
            <v>=Rp</v>
          </cell>
          <cell r="I228">
            <v>0</v>
          </cell>
        </row>
        <row r="229">
          <cell r="C229">
            <v>13.333333333333334</v>
          </cell>
          <cell r="D229" t="str">
            <v>M2</v>
          </cell>
          <cell r="E229" t="str">
            <v>Bekisting Non Struktur</v>
          </cell>
          <cell r="F229" t="str">
            <v>@Rp</v>
          </cell>
          <cell r="G229">
            <v>31900</v>
          </cell>
          <cell r="H229" t="str">
            <v>=Rp</v>
          </cell>
          <cell r="I229">
            <v>425333.33333333337</v>
          </cell>
        </row>
        <row r="230">
          <cell r="G230" t="str">
            <v>Jumlah</v>
          </cell>
          <cell r="H230" t="str">
            <v>=Rp</v>
          </cell>
          <cell r="I230">
            <v>1656651.3080633376</v>
          </cell>
        </row>
        <row r="231">
          <cell r="G231" t="str">
            <v>Dibulatkan</v>
          </cell>
          <cell r="H231" t="str">
            <v>=Rp</v>
          </cell>
          <cell r="I231">
            <v>1656700</v>
          </cell>
        </row>
        <row r="468">
          <cell r="B468" t="str">
            <v>C.37</v>
          </cell>
          <cell r="C468" t="str">
            <v>1 M3 Kolom 500x500 K225</v>
          </cell>
        </row>
        <row r="469">
          <cell r="C469">
            <v>1</v>
          </cell>
          <cell r="D469" t="str">
            <v>M3</v>
          </cell>
          <cell r="E469" t="str">
            <v>Beton Readymix</v>
          </cell>
          <cell r="F469" t="str">
            <v>@Rp</v>
          </cell>
          <cell r="G469">
            <v>430000</v>
          </cell>
          <cell r="H469" t="str">
            <v>=Rp</v>
          </cell>
          <cell r="I469">
            <v>430000</v>
          </cell>
        </row>
        <row r="470">
          <cell r="C470">
            <v>31.936645518230439</v>
          </cell>
          <cell r="D470" t="str">
            <v>Kg</v>
          </cell>
          <cell r="E470" t="str">
            <v>Pembesian Polos</v>
          </cell>
          <cell r="F470" t="str">
            <v>@Rp</v>
          </cell>
          <cell r="G470">
            <v>6100</v>
          </cell>
          <cell r="H470" t="str">
            <v>=Rp</v>
          </cell>
          <cell r="I470">
            <v>194813.53766120569</v>
          </cell>
        </row>
        <row r="471">
          <cell r="C471">
            <v>178.05604682750868</v>
          </cell>
          <cell r="D471" t="str">
            <v>Kg</v>
          </cell>
          <cell r="E471" t="str">
            <v>Pembesian Ulir</v>
          </cell>
          <cell r="F471" t="str">
            <v>@Rp</v>
          </cell>
          <cell r="G471">
            <v>5850</v>
          </cell>
          <cell r="H471" t="str">
            <v>=Rp</v>
          </cell>
          <cell r="I471">
            <v>1041627.8739409258</v>
          </cell>
        </row>
        <row r="472">
          <cell r="C472">
            <v>8</v>
          </cell>
          <cell r="D472" t="str">
            <v>M2</v>
          </cell>
          <cell r="E472" t="str">
            <v>Bekisting Struktur+Scafolding</v>
          </cell>
          <cell r="F472" t="str">
            <v>@Rp</v>
          </cell>
          <cell r="G472">
            <v>44200</v>
          </cell>
          <cell r="H472" t="str">
            <v>=Rp</v>
          </cell>
          <cell r="I472">
            <v>353600</v>
          </cell>
        </row>
        <row r="473">
          <cell r="G473" t="str">
            <v>Jumlah</v>
          </cell>
          <cell r="H473" t="str">
            <v>=Rp</v>
          </cell>
          <cell r="I473">
            <v>2020041.4116021316</v>
          </cell>
        </row>
        <row r="474">
          <cell r="G474" t="str">
            <v>Dibulatkan</v>
          </cell>
          <cell r="H474" t="str">
            <v>=Rp</v>
          </cell>
          <cell r="I474">
            <v>2020100</v>
          </cell>
        </row>
        <row r="475">
          <cell r="G475" t="str">
            <v>Dibulatkan</v>
          </cell>
          <cell r="H475" t="str">
            <v>=Rp</v>
          </cell>
          <cell r="I475">
            <v>2020100</v>
          </cell>
        </row>
        <row r="476">
          <cell r="B476" t="str">
            <v>C.38</v>
          </cell>
          <cell r="C476" t="str">
            <v>1 M3 Kolom 450x450 K225</v>
          </cell>
        </row>
        <row r="477">
          <cell r="C477">
            <v>1</v>
          </cell>
          <cell r="D477" t="str">
            <v>M3</v>
          </cell>
          <cell r="E477" t="str">
            <v>Beton Readymix</v>
          </cell>
          <cell r="F477" t="str">
            <v>@Rp</v>
          </cell>
          <cell r="G477">
            <v>430000</v>
          </cell>
          <cell r="H477" t="str">
            <v>=Rp</v>
          </cell>
          <cell r="I477">
            <v>430000</v>
          </cell>
        </row>
        <row r="478">
          <cell r="C478">
            <v>35.16547554559908</v>
          </cell>
          <cell r="D478" t="str">
            <v>Kg</v>
          </cell>
          <cell r="E478" t="str">
            <v>Pembesian Polos</v>
          </cell>
          <cell r="F478" t="str">
            <v>@Rp</v>
          </cell>
          <cell r="G478">
            <v>6100</v>
          </cell>
          <cell r="H478" t="str">
            <v>=Rp</v>
          </cell>
          <cell r="I478">
            <v>214509.40082815438</v>
          </cell>
        </row>
        <row r="479">
          <cell r="C479">
            <v>175.85782402716904</v>
          </cell>
          <cell r="D479" t="str">
            <v>Kg</v>
          </cell>
          <cell r="E479" t="str">
            <v>Pembesian Ulir</v>
          </cell>
          <cell r="F479" t="str">
            <v>@Rp</v>
          </cell>
          <cell r="G479">
            <v>5850</v>
          </cell>
          <cell r="H479" t="str">
            <v>=Rp</v>
          </cell>
          <cell r="I479">
            <v>1028768.270558939</v>
          </cell>
        </row>
        <row r="480">
          <cell r="C480">
            <v>8.8888888888888893</v>
          </cell>
          <cell r="D480" t="str">
            <v>M2</v>
          </cell>
          <cell r="E480" t="str">
            <v>Bekisting Struktur+Scafolding</v>
          </cell>
          <cell r="F480" t="str">
            <v>@Rp</v>
          </cell>
          <cell r="G480">
            <v>44200</v>
          </cell>
          <cell r="H480" t="str">
            <v>=Rp</v>
          </cell>
          <cell r="I480">
            <v>392888.88888888893</v>
          </cell>
        </row>
        <row r="481">
          <cell r="G481" t="str">
            <v>Jumlah</v>
          </cell>
          <cell r="H481" t="str">
            <v>=Rp</v>
          </cell>
          <cell r="I481">
            <v>2066166.5602759824</v>
          </cell>
        </row>
        <row r="482">
          <cell r="G482" t="str">
            <v>Dibulatkan</v>
          </cell>
          <cell r="H482" t="str">
            <v>=Rp</v>
          </cell>
          <cell r="I482">
            <v>2066200</v>
          </cell>
        </row>
      </sheetData>
      <sheetData sheetId="5" refreshError="1"/>
      <sheetData sheetId="6" refreshError="1"/>
      <sheetData sheetId="7">
        <row r="7">
          <cell r="G7">
            <v>497610000</v>
          </cell>
        </row>
      </sheetData>
      <sheetData sheetId="8">
        <row r="208">
          <cell r="B208" t="str">
            <v>C.13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>
        <row r="208">
          <cell r="B208" t="str">
            <v>C.13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208">
          <cell r="B208" t="str">
            <v>C.13</v>
          </cell>
        </row>
      </sheetData>
      <sheetData sheetId="104">
        <row r="208">
          <cell r="B208" t="str">
            <v>C.13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/>
      <sheetData sheetId="374">
        <row r="7">
          <cell r="G7">
            <v>497610000</v>
          </cell>
        </row>
      </sheetData>
      <sheetData sheetId="375">
        <row r="7">
          <cell r="G7">
            <v>497610000</v>
          </cell>
        </row>
      </sheetData>
      <sheetData sheetId="376">
        <row r="7">
          <cell r="G7">
            <v>497610000</v>
          </cell>
        </row>
      </sheetData>
      <sheetData sheetId="377">
        <row r="7">
          <cell r="G7">
            <v>497610000</v>
          </cell>
        </row>
      </sheetData>
      <sheetData sheetId="378">
        <row r="7">
          <cell r="G7">
            <v>497610000</v>
          </cell>
        </row>
      </sheetData>
      <sheetData sheetId="379">
        <row r="7">
          <cell r="G7">
            <v>497610000</v>
          </cell>
        </row>
      </sheetData>
      <sheetData sheetId="380">
        <row r="7">
          <cell r="G7">
            <v>497610000</v>
          </cell>
        </row>
      </sheetData>
      <sheetData sheetId="381">
        <row r="7">
          <cell r="G7">
            <v>497610000</v>
          </cell>
        </row>
      </sheetData>
      <sheetData sheetId="382">
        <row r="7">
          <cell r="G7">
            <v>497610000</v>
          </cell>
        </row>
      </sheetData>
      <sheetData sheetId="383">
        <row r="7">
          <cell r="G7">
            <v>497610000</v>
          </cell>
        </row>
      </sheetData>
      <sheetData sheetId="384">
        <row r="7">
          <cell r="G7">
            <v>497610000</v>
          </cell>
        </row>
      </sheetData>
      <sheetData sheetId="385">
        <row r="7">
          <cell r="G7">
            <v>497610000</v>
          </cell>
        </row>
      </sheetData>
      <sheetData sheetId="386">
        <row r="7">
          <cell r="G7">
            <v>497610000</v>
          </cell>
        </row>
      </sheetData>
      <sheetData sheetId="387">
        <row r="7">
          <cell r="G7">
            <v>497610000</v>
          </cell>
        </row>
      </sheetData>
      <sheetData sheetId="388">
        <row r="7">
          <cell r="G7">
            <v>497610000</v>
          </cell>
        </row>
      </sheetData>
      <sheetData sheetId="389">
        <row r="7">
          <cell r="G7">
            <v>497610000</v>
          </cell>
        </row>
      </sheetData>
      <sheetData sheetId="390">
        <row r="7">
          <cell r="G7">
            <v>497610000</v>
          </cell>
        </row>
      </sheetData>
      <sheetData sheetId="391">
        <row r="7">
          <cell r="G7">
            <v>497610000</v>
          </cell>
        </row>
      </sheetData>
      <sheetData sheetId="392">
        <row r="7">
          <cell r="G7">
            <v>497610000</v>
          </cell>
        </row>
      </sheetData>
      <sheetData sheetId="393">
        <row r="7">
          <cell r="G7">
            <v>497610000</v>
          </cell>
        </row>
      </sheetData>
      <sheetData sheetId="394">
        <row r="7">
          <cell r="G7">
            <v>497610000</v>
          </cell>
        </row>
      </sheetData>
      <sheetData sheetId="395">
        <row r="7">
          <cell r="G7">
            <v>497610000</v>
          </cell>
        </row>
      </sheetData>
      <sheetData sheetId="396">
        <row r="7">
          <cell r="G7">
            <v>497610000</v>
          </cell>
        </row>
      </sheetData>
      <sheetData sheetId="397">
        <row r="7">
          <cell r="G7">
            <v>497610000</v>
          </cell>
        </row>
      </sheetData>
      <sheetData sheetId="398">
        <row r="7">
          <cell r="G7">
            <v>497610000</v>
          </cell>
        </row>
      </sheetData>
      <sheetData sheetId="399">
        <row r="7">
          <cell r="G7">
            <v>497610000</v>
          </cell>
        </row>
      </sheetData>
      <sheetData sheetId="400">
        <row r="7">
          <cell r="G7">
            <v>497610000</v>
          </cell>
        </row>
      </sheetData>
      <sheetData sheetId="401">
        <row r="7">
          <cell r="G7">
            <v>497610000</v>
          </cell>
        </row>
      </sheetData>
      <sheetData sheetId="402">
        <row r="7">
          <cell r="G7">
            <v>497610000</v>
          </cell>
        </row>
      </sheetData>
      <sheetData sheetId="403">
        <row r="7">
          <cell r="G7">
            <v>497610000</v>
          </cell>
        </row>
      </sheetData>
      <sheetData sheetId="404">
        <row r="7">
          <cell r="G7">
            <v>497610000</v>
          </cell>
        </row>
      </sheetData>
      <sheetData sheetId="405">
        <row r="7">
          <cell r="G7">
            <v>497610000</v>
          </cell>
        </row>
      </sheetData>
      <sheetData sheetId="406">
        <row r="7">
          <cell r="G7">
            <v>497610000</v>
          </cell>
        </row>
      </sheetData>
      <sheetData sheetId="407">
        <row r="7">
          <cell r="G7">
            <v>497610000</v>
          </cell>
        </row>
      </sheetData>
      <sheetData sheetId="408">
        <row r="7">
          <cell r="G7">
            <v>497610000</v>
          </cell>
        </row>
      </sheetData>
      <sheetData sheetId="409">
        <row r="7">
          <cell r="G7">
            <v>497610000</v>
          </cell>
        </row>
      </sheetData>
      <sheetData sheetId="410">
        <row r="7">
          <cell r="G7">
            <v>497610000</v>
          </cell>
        </row>
      </sheetData>
      <sheetData sheetId="411">
        <row r="7">
          <cell r="G7">
            <v>497610000</v>
          </cell>
        </row>
      </sheetData>
      <sheetData sheetId="412">
        <row r="7">
          <cell r="G7">
            <v>497610000</v>
          </cell>
        </row>
      </sheetData>
      <sheetData sheetId="413">
        <row r="7">
          <cell r="G7">
            <v>497610000</v>
          </cell>
        </row>
      </sheetData>
      <sheetData sheetId="414">
        <row r="7">
          <cell r="G7">
            <v>497610000</v>
          </cell>
        </row>
      </sheetData>
      <sheetData sheetId="415">
        <row r="7">
          <cell r="G7">
            <v>497610000</v>
          </cell>
        </row>
      </sheetData>
      <sheetData sheetId="416">
        <row r="7">
          <cell r="G7">
            <v>497610000</v>
          </cell>
        </row>
      </sheetData>
      <sheetData sheetId="417">
        <row r="7">
          <cell r="G7">
            <v>497610000</v>
          </cell>
        </row>
      </sheetData>
      <sheetData sheetId="418">
        <row r="7">
          <cell r="G7">
            <v>497610000</v>
          </cell>
        </row>
      </sheetData>
      <sheetData sheetId="419">
        <row r="7">
          <cell r="G7">
            <v>497610000</v>
          </cell>
        </row>
      </sheetData>
      <sheetData sheetId="420">
        <row r="7">
          <cell r="G7">
            <v>497610000</v>
          </cell>
        </row>
      </sheetData>
      <sheetData sheetId="421">
        <row r="7">
          <cell r="G7">
            <v>497610000</v>
          </cell>
        </row>
      </sheetData>
      <sheetData sheetId="422">
        <row r="7">
          <cell r="G7">
            <v>497610000</v>
          </cell>
        </row>
      </sheetData>
      <sheetData sheetId="423">
        <row r="7">
          <cell r="G7">
            <v>497610000</v>
          </cell>
        </row>
      </sheetData>
      <sheetData sheetId="424">
        <row r="7">
          <cell r="G7">
            <v>497610000</v>
          </cell>
        </row>
      </sheetData>
      <sheetData sheetId="425">
        <row r="7">
          <cell r="G7">
            <v>497610000</v>
          </cell>
        </row>
      </sheetData>
      <sheetData sheetId="426">
        <row r="7">
          <cell r="G7">
            <v>497610000</v>
          </cell>
        </row>
      </sheetData>
      <sheetData sheetId="427">
        <row r="7">
          <cell r="G7">
            <v>497610000</v>
          </cell>
        </row>
      </sheetData>
      <sheetData sheetId="428">
        <row r="7">
          <cell r="G7">
            <v>497610000</v>
          </cell>
        </row>
      </sheetData>
      <sheetData sheetId="429">
        <row r="7">
          <cell r="G7">
            <v>497610000</v>
          </cell>
        </row>
      </sheetData>
      <sheetData sheetId="430">
        <row r="7">
          <cell r="G7">
            <v>497610000</v>
          </cell>
        </row>
      </sheetData>
      <sheetData sheetId="431">
        <row r="7">
          <cell r="G7">
            <v>497610000</v>
          </cell>
        </row>
      </sheetData>
      <sheetData sheetId="432">
        <row r="7">
          <cell r="G7">
            <v>497610000</v>
          </cell>
        </row>
      </sheetData>
      <sheetData sheetId="433">
        <row r="7">
          <cell r="G7">
            <v>497610000</v>
          </cell>
        </row>
      </sheetData>
      <sheetData sheetId="434">
        <row r="7">
          <cell r="G7">
            <v>497610000</v>
          </cell>
        </row>
      </sheetData>
      <sheetData sheetId="435">
        <row r="7">
          <cell r="G7">
            <v>497610000</v>
          </cell>
        </row>
      </sheetData>
      <sheetData sheetId="436">
        <row r="7">
          <cell r="G7">
            <v>497610000</v>
          </cell>
        </row>
      </sheetData>
      <sheetData sheetId="437">
        <row r="7">
          <cell r="G7">
            <v>497610000</v>
          </cell>
        </row>
      </sheetData>
      <sheetData sheetId="438">
        <row r="7">
          <cell r="G7">
            <v>497610000</v>
          </cell>
        </row>
      </sheetData>
      <sheetData sheetId="439">
        <row r="7">
          <cell r="G7">
            <v>497610000</v>
          </cell>
        </row>
      </sheetData>
      <sheetData sheetId="440">
        <row r="7">
          <cell r="G7">
            <v>497610000</v>
          </cell>
        </row>
      </sheetData>
      <sheetData sheetId="441">
        <row r="7">
          <cell r="G7">
            <v>497610000</v>
          </cell>
        </row>
      </sheetData>
      <sheetData sheetId="442">
        <row r="7">
          <cell r="G7">
            <v>497610000</v>
          </cell>
        </row>
      </sheetData>
      <sheetData sheetId="443">
        <row r="7">
          <cell r="G7">
            <v>497610000</v>
          </cell>
        </row>
      </sheetData>
      <sheetData sheetId="444">
        <row r="7">
          <cell r="G7">
            <v>497610000</v>
          </cell>
        </row>
      </sheetData>
      <sheetData sheetId="445">
        <row r="7">
          <cell r="G7">
            <v>497610000</v>
          </cell>
        </row>
      </sheetData>
      <sheetData sheetId="446">
        <row r="7">
          <cell r="G7">
            <v>497610000</v>
          </cell>
        </row>
      </sheetData>
      <sheetData sheetId="447">
        <row r="7">
          <cell r="G7">
            <v>497610000</v>
          </cell>
        </row>
      </sheetData>
      <sheetData sheetId="448">
        <row r="7">
          <cell r="G7">
            <v>497610000</v>
          </cell>
        </row>
      </sheetData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7">
          <cell r="G7">
            <v>497610000</v>
          </cell>
        </row>
      </sheetData>
      <sheetData sheetId="464">
        <row r="7">
          <cell r="G7">
            <v>497610000</v>
          </cell>
        </row>
      </sheetData>
      <sheetData sheetId="465">
        <row r="7">
          <cell r="G7">
            <v>497610000</v>
          </cell>
        </row>
      </sheetData>
      <sheetData sheetId="466">
        <row r="7">
          <cell r="G7">
            <v>497610000</v>
          </cell>
        </row>
      </sheetData>
      <sheetData sheetId="467">
        <row r="7">
          <cell r="G7">
            <v>497610000</v>
          </cell>
        </row>
      </sheetData>
      <sheetData sheetId="468">
        <row r="7">
          <cell r="G7">
            <v>497610000</v>
          </cell>
        </row>
      </sheetData>
      <sheetData sheetId="469">
        <row r="7">
          <cell r="G7">
            <v>497610000</v>
          </cell>
        </row>
      </sheetData>
      <sheetData sheetId="470">
        <row r="7">
          <cell r="G7">
            <v>497610000</v>
          </cell>
        </row>
      </sheetData>
      <sheetData sheetId="471">
        <row r="7">
          <cell r="G7">
            <v>497610000</v>
          </cell>
        </row>
      </sheetData>
      <sheetData sheetId="472">
        <row r="7">
          <cell r="G7">
            <v>497610000</v>
          </cell>
        </row>
      </sheetData>
      <sheetData sheetId="473">
        <row r="7">
          <cell r="G7">
            <v>497610000</v>
          </cell>
        </row>
      </sheetData>
      <sheetData sheetId="474">
        <row r="7">
          <cell r="G7">
            <v>497610000</v>
          </cell>
        </row>
      </sheetData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 refreshError="1"/>
      <sheetData sheetId="516"/>
      <sheetData sheetId="517"/>
      <sheetData sheetId="518"/>
      <sheetData sheetId="519"/>
      <sheetData sheetId="520"/>
      <sheetData sheetId="521">
        <row r="208">
          <cell r="B208">
            <v>0</v>
          </cell>
        </row>
      </sheetData>
      <sheetData sheetId="522">
        <row r="208">
          <cell r="B208">
            <v>0</v>
          </cell>
        </row>
      </sheetData>
      <sheetData sheetId="523">
        <row r="208">
          <cell r="B208">
            <v>0</v>
          </cell>
        </row>
      </sheetData>
      <sheetData sheetId="524">
        <row r="208">
          <cell r="B208">
            <v>0</v>
          </cell>
        </row>
      </sheetData>
      <sheetData sheetId="525">
        <row r="208">
          <cell r="B208">
            <v>0</v>
          </cell>
        </row>
      </sheetData>
      <sheetData sheetId="526">
        <row r="208">
          <cell r="B208">
            <v>0</v>
          </cell>
        </row>
      </sheetData>
      <sheetData sheetId="527">
        <row r="208">
          <cell r="B208">
            <v>0</v>
          </cell>
        </row>
      </sheetData>
      <sheetData sheetId="528">
        <row r="208">
          <cell r="B208">
            <v>0</v>
          </cell>
        </row>
      </sheetData>
      <sheetData sheetId="529">
        <row r="208">
          <cell r="B208">
            <v>0</v>
          </cell>
        </row>
      </sheetData>
      <sheetData sheetId="530">
        <row r="208">
          <cell r="B208">
            <v>0</v>
          </cell>
        </row>
      </sheetData>
      <sheetData sheetId="531">
        <row r="208">
          <cell r="B208">
            <v>0</v>
          </cell>
        </row>
      </sheetData>
      <sheetData sheetId="532">
        <row r="208">
          <cell r="B208">
            <v>0</v>
          </cell>
        </row>
      </sheetData>
      <sheetData sheetId="533" refreshError="1"/>
      <sheetData sheetId="534">
        <row r="208">
          <cell r="B208">
            <v>0</v>
          </cell>
        </row>
      </sheetData>
      <sheetData sheetId="535">
        <row r="208">
          <cell r="B208">
            <v>0</v>
          </cell>
        </row>
      </sheetData>
      <sheetData sheetId="536">
        <row r="208">
          <cell r="B208">
            <v>0</v>
          </cell>
        </row>
      </sheetData>
      <sheetData sheetId="537">
        <row r="208">
          <cell r="B208">
            <v>0</v>
          </cell>
        </row>
      </sheetData>
      <sheetData sheetId="538">
        <row r="208">
          <cell r="B208">
            <v>0</v>
          </cell>
        </row>
      </sheetData>
      <sheetData sheetId="539">
        <row r="208">
          <cell r="B208">
            <v>0</v>
          </cell>
        </row>
      </sheetData>
      <sheetData sheetId="540">
        <row r="208">
          <cell r="B208">
            <v>0</v>
          </cell>
        </row>
      </sheetData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>
        <row r="7">
          <cell r="G7">
            <v>497610000</v>
          </cell>
        </row>
      </sheetData>
      <sheetData sheetId="713">
        <row r="7">
          <cell r="G7">
            <v>497610000</v>
          </cell>
        </row>
      </sheetData>
      <sheetData sheetId="714">
        <row r="7">
          <cell r="G7">
            <v>497610000</v>
          </cell>
        </row>
      </sheetData>
      <sheetData sheetId="715">
        <row r="7">
          <cell r="G7">
            <v>497610000</v>
          </cell>
        </row>
      </sheetData>
      <sheetData sheetId="716">
        <row r="7">
          <cell r="G7">
            <v>497610000</v>
          </cell>
        </row>
      </sheetData>
      <sheetData sheetId="717">
        <row r="7">
          <cell r="G7">
            <v>497610000</v>
          </cell>
        </row>
      </sheetData>
      <sheetData sheetId="718">
        <row r="7">
          <cell r="G7">
            <v>497610000</v>
          </cell>
        </row>
      </sheetData>
      <sheetData sheetId="719">
        <row r="7">
          <cell r="G7">
            <v>497610000</v>
          </cell>
        </row>
      </sheetData>
      <sheetData sheetId="720">
        <row r="7">
          <cell r="G7">
            <v>497610000</v>
          </cell>
        </row>
      </sheetData>
      <sheetData sheetId="721">
        <row r="7">
          <cell r="G7">
            <v>497610000</v>
          </cell>
        </row>
      </sheetData>
      <sheetData sheetId="722">
        <row r="7">
          <cell r="G7">
            <v>497610000</v>
          </cell>
        </row>
      </sheetData>
      <sheetData sheetId="723">
        <row r="7">
          <cell r="G7">
            <v>497610000</v>
          </cell>
        </row>
      </sheetData>
      <sheetData sheetId="724">
        <row r="7">
          <cell r="G7">
            <v>497610000</v>
          </cell>
        </row>
      </sheetData>
      <sheetData sheetId="725">
        <row r="7">
          <cell r="G7">
            <v>497610000</v>
          </cell>
        </row>
      </sheetData>
      <sheetData sheetId="726">
        <row r="7">
          <cell r="G7">
            <v>497610000</v>
          </cell>
        </row>
      </sheetData>
      <sheetData sheetId="727">
        <row r="7">
          <cell r="G7">
            <v>497610000</v>
          </cell>
        </row>
      </sheetData>
      <sheetData sheetId="728"/>
      <sheetData sheetId="729"/>
      <sheetData sheetId="730">
        <row r="7">
          <cell r="G7">
            <v>497610000</v>
          </cell>
        </row>
      </sheetData>
      <sheetData sheetId="731"/>
      <sheetData sheetId="732"/>
      <sheetData sheetId="733">
        <row r="7">
          <cell r="G7">
            <v>497610000</v>
          </cell>
        </row>
      </sheetData>
      <sheetData sheetId="734" refreshError="1"/>
      <sheetData sheetId="735" refreshError="1"/>
      <sheetData sheetId="736">
        <row r="7">
          <cell r="G7">
            <v>497610000</v>
          </cell>
        </row>
      </sheetData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>
        <row r="208">
          <cell r="B208" t="str">
            <v>C.13</v>
          </cell>
        </row>
      </sheetData>
      <sheetData sheetId="760">
        <row r="7">
          <cell r="G7">
            <v>497610000</v>
          </cell>
        </row>
      </sheetData>
      <sheetData sheetId="761">
        <row r="7">
          <cell r="G7">
            <v>497610000</v>
          </cell>
        </row>
      </sheetData>
      <sheetData sheetId="762">
        <row r="7">
          <cell r="G7">
            <v>497610000</v>
          </cell>
        </row>
      </sheetData>
      <sheetData sheetId="763">
        <row r="7">
          <cell r="G7">
            <v>497610000</v>
          </cell>
        </row>
      </sheetData>
      <sheetData sheetId="764">
        <row r="208">
          <cell r="B208" t="str">
            <v>C.13</v>
          </cell>
        </row>
      </sheetData>
      <sheetData sheetId="765">
        <row r="208">
          <cell r="B208" t="str">
            <v>C.13</v>
          </cell>
        </row>
      </sheetData>
      <sheetData sheetId="766">
        <row r="7">
          <cell r="G7">
            <v>497610000</v>
          </cell>
        </row>
      </sheetData>
      <sheetData sheetId="767">
        <row r="7">
          <cell r="G7">
            <v>497610000</v>
          </cell>
        </row>
      </sheetData>
      <sheetData sheetId="768">
        <row r="7">
          <cell r="G7">
            <v>497610000</v>
          </cell>
        </row>
      </sheetData>
      <sheetData sheetId="769">
        <row r="7">
          <cell r="G7">
            <v>497610000</v>
          </cell>
        </row>
      </sheetData>
      <sheetData sheetId="770">
        <row r="208">
          <cell r="B208" t="str">
            <v>C.13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"/>
      <sheetName val="UPAH"/>
      <sheetName val="Sloof"/>
      <sheetName val="Balok"/>
      <sheetName val="Kolom"/>
      <sheetName val="Plat"/>
      <sheetName val="Poer"/>
      <sheetName val="Strauss"/>
      <sheetName val="TABEL BAJA"/>
      <sheetName val="RAB"/>
      <sheetName val="ARITMATIK"/>
      <sheetName val="MC0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B1"/>
      <sheetName val="B2"/>
      <sheetName val="B3"/>
      <sheetName val="B4"/>
      <sheetName val="B5"/>
      <sheetName val="B6"/>
      <sheetName val="B7"/>
      <sheetName val="B8"/>
    </sheetNames>
    <sheetDataSet>
      <sheetData sheetId="0"/>
      <sheetData sheetId="1" refreshError="1"/>
      <sheetData sheetId="2"/>
      <sheetData sheetId="3">
        <row r="90">
          <cell r="J90">
            <v>118.36800000000002</v>
          </cell>
        </row>
      </sheetData>
      <sheetData sheetId="4">
        <row r="160">
          <cell r="J160">
            <v>111.35360000000001</v>
          </cell>
        </row>
        <row r="161">
          <cell r="J161">
            <v>6.6666666666666679</v>
          </cell>
        </row>
      </sheetData>
      <sheetData sheetId="5">
        <row r="118">
          <cell r="J118">
            <v>159.95650285714285</v>
          </cell>
        </row>
      </sheetData>
      <sheetData sheetId="6">
        <row r="13">
          <cell r="AK13">
            <v>12.5</v>
          </cell>
        </row>
        <row r="20">
          <cell r="AK20">
            <v>78.84</v>
          </cell>
        </row>
        <row r="27">
          <cell r="AK27">
            <v>10</v>
          </cell>
        </row>
        <row r="34">
          <cell r="AK34">
            <v>116</v>
          </cell>
        </row>
        <row r="41">
          <cell r="AK41">
            <v>8.3333333333333339</v>
          </cell>
        </row>
        <row r="48">
          <cell r="AK48">
            <v>96</v>
          </cell>
        </row>
      </sheetData>
      <sheetData sheetId="7">
        <row r="15">
          <cell r="T15">
            <v>151.6371790476191</v>
          </cell>
          <cell r="V15">
            <v>0.72</v>
          </cell>
        </row>
        <row r="29">
          <cell r="T29">
            <v>146.96605009821425</v>
          </cell>
          <cell r="V29">
            <v>0.96</v>
          </cell>
        </row>
      </sheetData>
      <sheetData sheetId="8">
        <row r="6">
          <cell r="AB6">
            <v>100.09723295591083</v>
          </cell>
        </row>
      </sheetData>
      <sheetData sheetId="9" refreshError="1"/>
      <sheetData sheetId="10" refreshError="1"/>
      <sheetData sheetId="11">
        <row r="226">
          <cell r="C226" t="str">
            <v>Kusen Alumunium Profil 4" Dark Brown</v>
          </cell>
          <cell r="F226">
            <v>13.900000000000002</v>
          </cell>
          <cell r="G226" t="str">
            <v>m1</v>
          </cell>
        </row>
        <row r="227">
          <cell r="C227" t="str">
            <v>Daun Pintu WPC</v>
          </cell>
          <cell r="F227">
            <v>1.8</v>
          </cell>
          <cell r="G227" t="str">
            <v>m2</v>
          </cell>
        </row>
        <row r="228">
          <cell r="C228" t="str">
            <v>Slimar Jendela Alumunium 3/5 Dark Brown</v>
          </cell>
          <cell r="F228">
            <v>11.9</v>
          </cell>
          <cell r="G228" t="str">
            <v>m1</v>
          </cell>
        </row>
        <row r="229">
          <cell r="C229" t="str">
            <v>Kaca 5 mm</v>
          </cell>
          <cell r="F229">
            <v>3.2</v>
          </cell>
          <cell r="G229" t="str">
            <v>m2</v>
          </cell>
        </row>
        <row r="230">
          <cell r="C230" t="str">
            <v>Pemasangan Lock Case</v>
          </cell>
          <cell r="F230">
            <v>1</v>
          </cell>
          <cell r="G230" t="str">
            <v>Unit</v>
          </cell>
        </row>
        <row r="231">
          <cell r="C231" t="str">
            <v>Pemasangan Handle Pintu Tunggal</v>
          </cell>
          <cell r="F231">
            <v>1</v>
          </cell>
          <cell r="G231" t="str">
            <v>Stel</v>
          </cell>
        </row>
        <row r="232">
          <cell r="C232" t="str">
            <v>Pemasangan Steel Hinge</v>
          </cell>
          <cell r="F232">
            <v>2</v>
          </cell>
          <cell r="G232" t="str">
            <v>Stel</v>
          </cell>
        </row>
        <row r="233">
          <cell r="C233" t="str">
            <v>Pemasangan Pivot Hinge</v>
          </cell>
          <cell r="F233">
            <v>2</v>
          </cell>
          <cell r="G233" t="str">
            <v>Stel</v>
          </cell>
        </row>
        <row r="234">
          <cell r="C234" t="str">
            <v>Pemasangan Rambuncis</v>
          </cell>
          <cell r="F234">
            <v>2</v>
          </cell>
          <cell r="G234" t="str">
            <v>Unit</v>
          </cell>
        </row>
        <row r="235">
          <cell r="C235" t="str">
            <v>Pemasangan Door Stoper</v>
          </cell>
          <cell r="F235">
            <v>1</v>
          </cell>
          <cell r="G235" t="str">
            <v>Unit</v>
          </cell>
        </row>
        <row r="242">
          <cell r="C242" t="str">
            <v>Kusen Alumunium Profil 4" Dark Brown</v>
          </cell>
          <cell r="F242">
            <v>5.0599999999999996</v>
          </cell>
          <cell r="G242" t="str">
            <v>m1</v>
          </cell>
        </row>
        <row r="243">
          <cell r="C243" t="str">
            <v>Daun Pintu WPC</v>
          </cell>
          <cell r="F243">
            <v>1.65</v>
          </cell>
          <cell r="G243" t="str">
            <v>m2</v>
          </cell>
        </row>
        <row r="244">
          <cell r="C244" t="str">
            <v>Pemasangan Lock Case</v>
          </cell>
          <cell r="F244">
            <v>1</v>
          </cell>
          <cell r="G244" t="str">
            <v>Unit</v>
          </cell>
        </row>
        <row r="245">
          <cell r="C245" t="str">
            <v>Pemasangan Handle Pintu Tunggal</v>
          </cell>
          <cell r="F245">
            <v>1</v>
          </cell>
          <cell r="G245" t="str">
            <v>Stel</v>
          </cell>
        </row>
        <row r="246">
          <cell r="C246" t="str">
            <v>Pemasangan Steel Hinge</v>
          </cell>
          <cell r="F246">
            <v>1</v>
          </cell>
          <cell r="G246" t="str">
            <v>Stel</v>
          </cell>
        </row>
        <row r="247">
          <cell r="C247" t="str">
            <v>Pemasangan Door Stoper</v>
          </cell>
          <cell r="F247">
            <v>1</v>
          </cell>
          <cell r="G247" t="str">
            <v>Unit</v>
          </cell>
        </row>
        <row r="260">
          <cell r="C260" t="str">
            <v>Kusen Alumunium Profil 4" Dark Brown</v>
          </cell>
          <cell r="F260">
            <v>9.6999999999999993</v>
          </cell>
          <cell r="G260" t="str">
            <v>m1</v>
          </cell>
        </row>
        <row r="261">
          <cell r="C261" t="str">
            <v>Slimar Jendela Alumunium 3/5 Dark Brown</v>
          </cell>
          <cell r="F261">
            <v>11.6</v>
          </cell>
          <cell r="G261" t="str">
            <v>m1</v>
          </cell>
        </row>
        <row r="262">
          <cell r="C262" t="str">
            <v>Kaca 5 mm</v>
          </cell>
          <cell r="F262">
            <v>2.84</v>
          </cell>
          <cell r="G262" t="str">
            <v>m2</v>
          </cell>
        </row>
        <row r="263">
          <cell r="C263" t="str">
            <v>Pemasangan Rambuncis</v>
          </cell>
          <cell r="F263">
            <v>2</v>
          </cell>
          <cell r="G263" t="str">
            <v>Unit</v>
          </cell>
        </row>
        <row r="264">
          <cell r="C264" t="str">
            <v>Pemasangan Rel Jendela</v>
          </cell>
          <cell r="F264">
            <v>2</v>
          </cell>
          <cell r="G264" t="str">
            <v>Stel</v>
          </cell>
        </row>
        <row r="271">
          <cell r="G271" t="str">
            <v>m1</v>
          </cell>
        </row>
        <row r="272">
          <cell r="G272" t="str">
            <v>m1</v>
          </cell>
        </row>
        <row r="273">
          <cell r="G273" t="str">
            <v>m2</v>
          </cell>
        </row>
        <row r="274">
          <cell r="G274" t="str">
            <v>Unit</v>
          </cell>
        </row>
        <row r="275">
          <cell r="G275" t="str">
            <v>Stel</v>
          </cell>
        </row>
        <row r="282">
          <cell r="C282" t="str">
            <v>Kusen Alumunium Profil 4" Dark Brown</v>
          </cell>
          <cell r="F282">
            <v>3.64</v>
          </cell>
          <cell r="G282" t="str">
            <v>m1</v>
          </cell>
        </row>
        <row r="283">
          <cell r="C283" t="str">
            <v>Slimar Jendela Alumunium 3/5 Dark Brown</v>
          </cell>
          <cell r="F283">
            <v>4.7</v>
          </cell>
          <cell r="G283" t="str">
            <v>m1</v>
          </cell>
        </row>
        <row r="284">
          <cell r="C284" t="str">
            <v>Kaca 5 mm</v>
          </cell>
          <cell r="F284">
            <v>0.5</v>
          </cell>
          <cell r="G284" t="str">
            <v>m2</v>
          </cell>
        </row>
        <row r="285">
          <cell r="C285" t="str">
            <v>Pemasangan Rambuncis</v>
          </cell>
          <cell r="F285">
            <v>2</v>
          </cell>
          <cell r="G285" t="str">
            <v>Unit</v>
          </cell>
        </row>
        <row r="286">
          <cell r="C286" t="str">
            <v>Pemasangan Rel Jendela</v>
          </cell>
          <cell r="F286">
            <v>2</v>
          </cell>
          <cell r="G286" t="str">
            <v>Stel</v>
          </cell>
        </row>
        <row r="480">
          <cell r="C480" t="str">
            <v>Kusen Alumunium Profil 4" Dark Brown</v>
          </cell>
          <cell r="F480">
            <v>13.900000000000002</v>
          </cell>
          <cell r="G480" t="str">
            <v>m1</v>
          </cell>
        </row>
        <row r="481">
          <cell r="C481" t="str">
            <v>Slimar Pintu Alumunium 3/5 Dark Brown</v>
          </cell>
          <cell r="F481">
            <v>6.15</v>
          </cell>
          <cell r="G481" t="str">
            <v>m1</v>
          </cell>
        </row>
        <row r="482">
          <cell r="C482" t="str">
            <v>Slimar Jendela Alumunium 3/5 Dark Brown</v>
          </cell>
          <cell r="F482">
            <v>5.95</v>
          </cell>
          <cell r="G482" t="str">
            <v>m1</v>
          </cell>
        </row>
        <row r="483">
          <cell r="C483" t="str">
            <v>Kaca 5 mm</v>
          </cell>
          <cell r="F483">
            <v>4.5500000000000007</v>
          </cell>
          <cell r="G483" t="str">
            <v>m2</v>
          </cell>
        </row>
        <row r="484">
          <cell r="C484" t="str">
            <v>Pemasangan Lock Case</v>
          </cell>
          <cell r="F484">
            <v>1</v>
          </cell>
          <cell r="G484" t="str">
            <v>Unit</v>
          </cell>
        </row>
        <row r="485">
          <cell r="C485" t="str">
            <v>Pemasangan Handle Pintu Tunggal</v>
          </cell>
          <cell r="F485">
            <v>1</v>
          </cell>
          <cell r="G485" t="str">
            <v>Stel</v>
          </cell>
        </row>
        <row r="486">
          <cell r="C486" t="str">
            <v>Pemasangan Steel Hinge</v>
          </cell>
          <cell r="F486">
            <v>2</v>
          </cell>
          <cell r="G486" t="str">
            <v>Stel</v>
          </cell>
        </row>
        <row r="487">
          <cell r="C487" t="str">
            <v>Pemasangan Pivot Hinge</v>
          </cell>
          <cell r="F487">
            <v>1</v>
          </cell>
          <cell r="G487" t="str">
            <v>Stel</v>
          </cell>
        </row>
        <row r="488">
          <cell r="C488" t="str">
            <v>Pemasangan Rambuncis</v>
          </cell>
          <cell r="F488">
            <v>1</v>
          </cell>
          <cell r="G488" t="str">
            <v>Unit</v>
          </cell>
        </row>
        <row r="489">
          <cell r="C489" t="str">
            <v>Pemasangan Door Stoper</v>
          </cell>
          <cell r="F489">
            <v>1</v>
          </cell>
          <cell r="G489" t="str">
            <v>Unit</v>
          </cell>
        </row>
        <row r="500">
          <cell r="C500" t="str">
            <v>Kusen Alumunium Profil 4" Dark Brown</v>
          </cell>
          <cell r="F500">
            <v>5.0600000000000005</v>
          </cell>
          <cell r="G500" t="str">
            <v>m1</v>
          </cell>
        </row>
        <row r="501">
          <cell r="C501" t="str">
            <v>Slimar Pintu Alumunium 3/8 Dark Brown</v>
          </cell>
          <cell r="F501">
            <v>5.75</v>
          </cell>
          <cell r="G501" t="str">
            <v>m1</v>
          </cell>
        </row>
        <row r="502">
          <cell r="C502" t="str">
            <v>Kaca 5 mm</v>
          </cell>
          <cell r="F502">
            <v>1.3</v>
          </cell>
          <cell r="G502" t="str">
            <v>m2</v>
          </cell>
        </row>
        <row r="503">
          <cell r="C503" t="str">
            <v>Pemasangan Lock Case</v>
          </cell>
          <cell r="F503">
            <v>1</v>
          </cell>
          <cell r="G503" t="str">
            <v>Unit</v>
          </cell>
        </row>
        <row r="504">
          <cell r="C504" t="str">
            <v>Pemasangan Handle Pintu Tunggal</v>
          </cell>
          <cell r="F504">
            <v>1</v>
          </cell>
          <cell r="G504" t="str">
            <v>Stel</v>
          </cell>
        </row>
        <row r="505">
          <cell r="C505" t="str">
            <v>Pemasangan Steel Hinge</v>
          </cell>
          <cell r="F505">
            <v>1</v>
          </cell>
          <cell r="G505" t="str">
            <v>Stel</v>
          </cell>
        </row>
        <row r="506">
          <cell r="C506" t="str">
            <v>Pemasangan Door Stoper</v>
          </cell>
          <cell r="F506">
            <v>1</v>
          </cell>
          <cell r="G506" t="str">
            <v>Unit</v>
          </cell>
        </row>
        <row r="515">
          <cell r="C515" t="str">
            <v>Kusen Alumunium Profil 4" Dark Brown</v>
          </cell>
          <cell r="F515">
            <v>9.8999999999999986</v>
          </cell>
        </row>
        <row r="516">
          <cell r="C516" t="str">
            <v>Slimar Jendela Alumunium 3/5 Dark Brown</v>
          </cell>
          <cell r="F516">
            <v>5.9</v>
          </cell>
        </row>
        <row r="517">
          <cell r="C517" t="str">
            <v>Kaca 5 mm</v>
          </cell>
          <cell r="F517">
            <v>2.8</v>
          </cell>
        </row>
        <row r="518">
          <cell r="C518" t="str">
            <v>Pemasangan Rambuncis</v>
          </cell>
          <cell r="F518">
            <v>1</v>
          </cell>
        </row>
        <row r="519">
          <cell r="C519" t="str">
            <v>Pemasangan Pivot Hinge</v>
          </cell>
          <cell r="F519">
            <v>1</v>
          </cell>
        </row>
        <row r="526">
          <cell r="C526" t="str">
            <v>Kusen Alumunium Profil 4" Dark Brown</v>
          </cell>
          <cell r="F526">
            <v>9</v>
          </cell>
          <cell r="G526" t="str">
            <v>m1</v>
          </cell>
        </row>
        <row r="527">
          <cell r="C527" t="str">
            <v>Kaca 5 mm</v>
          </cell>
          <cell r="F527">
            <v>4.4000000000000004</v>
          </cell>
          <cell r="G527" t="str">
            <v>m2</v>
          </cell>
        </row>
        <row r="534">
          <cell r="C534" t="str">
            <v>Kusen Alumunium Profil 4" Dark Brown</v>
          </cell>
          <cell r="F534">
            <v>3.2</v>
          </cell>
          <cell r="G534" t="str">
            <v>m1</v>
          </cell>
        </row>
        <row r="535">
          <cell r="C535" t="str">
            <v>Kaca 5 mm</v>
          </cell>
          <cell r="F535">
            <v>0.36</v>
          </cell>
          <cell r="G535" t="str">
            <v>m2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7">
          <cell r="B17" t="str">
            <v>Kusen Alumunium Profil 4" Dark Brown</v>
          </cell>
          <cell r="D17">
            <v>12.709999999999999</v>
          </cell>
          <cell r="K17" t="str">
            <v>m1</v>
          </cell>
        </row>
        <row r="18">
          <cell r="B18" t="str">
            <v>Daun Pintu WPC</v>
          </cell>
          <cell r="D18">
            <v>2.6105</v>
          </cell>
          <cell r="K18" t="str">
            <v>m2</v>
          </cell>
        </row>
        <row r="19">
          <cell r="B19" t="str">
            <v>Slimar Jendela Alumunium 3/5 Dark Brown</v>
          </cell>
          <cell r="D19">
            <v>11.16</v>
          </cell>
          <cell r="K19" t="str">
            <v>m1</v>
          </cell>
        </row>
        <row r="20">
          <cell r="B20" t="str">
            <v>Kaca 5 mm</v>
          </cell>
          <cell r="D20">
            <v>1.9259999999999999</v>
          </cell>
          <cell r="K20" t="str">
            <v>m2</v>
          </cell>
        </row>
        <row r="21">
          <cell r="B21" t="str">
            <v>Pemasangan Lock Case</v>
          </cell>
          <cell r="D21">
            <v>2</v>
          </cell>
          <cell r="K21" t="str">
            <v>Unit</v>
          </cell>
        </row>
        <row r="22">
          <cell r="B22" t="str">
            <v>Pemasangan Handle Pintu Tunggal</v>
          </cell>
          <cell r="D22">
            <v>2</v>
          </cell>
          <cell r="K22" t="str">
            <v>Stel</v>
          </cell>
        </row>
        <row r="23">
          <cell r="B23" t="str">
            <v>Pemasangan Steel Hinge</v>
          </cell>
          <cell r="D23">
            <v>2</v>
          </cell>
          <cell r="K23" t="str">
            <v>Stel</v>
          </cell>
        </row>
        <row r="24">
          <cell r="B24" t="str">
            <v>Pemasangan Pivot Hinge</v>
          </cell>
          <cell r="D24">
            <v>2</v>
          </cell>
          <cell r="K24" t="str">
            <v>Stel</v>
          </cell>
        </row>
        <row r="25">
          <cell r="B25" t="str">
            <v>Pemasangan Rambuncis</v>
          </cell>
          <cell r="D25">
            <v>2</v>
          </cell>
          <cell r="K25" t="str">
            <v>Unit</v>
          </cell>
        </row>
        <row r="26">
          <cell r="B26" t="str">
            <v>Pemasangan Door Stoper</v>
          </cell>
          <cell r="D26">
            <v>2</v>
          </cell>
          <cell r="K26" t="str">
            <v>Unit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0">
          <cell r="B10" t="str">
            <v>Kusen Alumunium Profil 4" Dark Brown</v>
          </cell>
          <cell r="C10">
            <v>9</v>
          </cell>
          <cell r="K10" t="str">
            <v>m</v>
          </cell>
        </row>
        <row r="11">
          <cell r="B11" t="str">
            <v>Kaca 5 mm</v>
          </cell>
          <cell r="C11">
            <v>2.1680000000000001</v>
          </cell>
          <cell r="K11" t="str">
            <v>m2</v>
          </cell>
        </row>
      </sheetData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HS"/>
      <sheetName val="UPAH BAHAN ALAT"/>
    </sheetNames>
    <sheetDataSet>
      <sheetData sheetId="0" refreshError="1">
        <row r="2530">
          <cell r="B2530" t="str">
            <v>Pintu/Jendela Kaca Papan Kayu Kamper</v>
          </cell>
          <cell r="D2530" t="str">
            <v>m2</v>
          </cell>
        </row>
        <row r="2532">
          <cell r="C2532">
            <v>0.04</v>
          </cell>
          <cell r="D2532" t="str">
            <v>O.H</v>
          </cell>
        </row>
        <row r="2533">
          <cell r="B2533" t="str">
            <v>Kepala Tukang Kayu</v>
          </cell>
          <cell r="C2533">
            <v>0.2</v>
          </cell>
          <cell r="D2533" t="str">
            <v>O.H</v>
          </cell>
        </row>
        <row r="2534">
          <cell r="B2534" t="str">
            <v>Tukang Kayu</v>
          </cell>
          <cell r="C2534">
            <v>2</v>
          </cell>
          <cell r="D2534" t="str">
            <v>O.H</v>
          </cell>
        </row>
        <row r="2535">
          <cell r="B2535" t="str">
            <v>Pekerja/Buruh Tak Terampil</v>
          </cell>
          <cell r="C2535">
            <v>0.8</v>
          </cell>
          <cell r="D2535" t="str">
            <v>O.H</v>
          </cell>
        </row>
        <row r="2536">
          <cell r="B2536" t="str">
            <v>Bahan:</v>
          </cell>
          <cell r="E2536" t="str">
            <v>Jumlah:</v>
          </cell>
        </row>
        <row r="2537">
          <cell r="B2537" t="str">
            <v>Kayu Kamper (papan)</v>
          </cell>
          <cell r="C2537">
            <v>2.4E-2</v>
          </cell>
          <cell r="D2537" t="str">
            <v>m3</v>
          </cell>
        </row>
        <row r="2538">
          <cell r="B2538" t="str">
            <v>Lem Kayu</v>
          </cell>
          <cell r="C2538">
            <v>0.3</v>
          </cell>
          <cell r="D2538" t="str">
            <v>kg</v>
          </cell>
        </row>
        <row r="2539">
          <cell r="E2539" t="str">
            <v>Nilai HSPK :</v>
          </cell>
        </row>
      </sheetData>
      <sheetData sheetId="1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ITMATIK"/>
      <sheetName val="RKP"/>
      <sheetName val="RAB"/>
      <sheetName val="ANALISA"/>
      <sheetName val="UPAH"/>
      <sheetName val="Sloof"/>
      <sheetName val="Balok"/>
      <sheetName val="Kolom"/>
      <sheetName val="Plat"/>
      <sheetName val="Poer"/>
    </sheetNames>
    <sheetDataSet>
      <sheetData sheetId="0" refreshError="1"/>
      <sheetData sheetId="1" refreshError="1"/>
      <sheetData sheetId="2">
        <row r="9">
          <cell r="B9" t="str">
            <v>TAHAP AWAL PEMBANGUNAN</v>
          </cell>
        </row>
        <row r="12">
          <cell r="F12">
            <v>3549756</v>
          </cell>
        </row>
        <row r="13">
          <cell r="B13" t="str">
            <v xml:space="preserve">TAHAP PROYEK GALIAN TANAH </v>
          </cell>
        </row>
        <row r="25">
          <cell r="F25">
            <v>15516908.699999999</v>
          </cell>
        </row>
        <row r="26">
          <cell r="B26" t="str">
            <v>TAHAP PEMBANGUNAN RANGKA</v>
          </cell>
        </row>
        <row r="43">
          <cell r="F43">
            <v>118207805.86964965</v>
          </cell>
        </row>
        <row r="44">
          <cell r="B44" t="str">
            <v>TAHAP PEKERJAAN KONSTRUKSI BANGUNAN</v>
          </cell>
        </row>
        <row r="89">
          <cell r="F89">
            <v>109700065.79346666</v>
          </cell>
        </row>
        <row r="90">
          <cell r="B90" t="str">
            <v>TAHAP PEKERJAAN INSTALASI ELEKTRIK DAN PIPA LEDENG</v>
          </cell>
        </row>
        <row r="119">
          <cell r="F119">
            <v>34211247.598360002</v>
          </cell>
        </row>
        <row r="120">
          <cell r="B120" t="str">
            <v>TAHAP PEMASANGAN LANGIT-LANGIT DAN GENTENG</v>
          </cell>
        </row>
        <row r="125">
          <cell r="F125">
            <v>10151417.973749999</v>
          </cell>
        </row>
        <row r="126">
          <cell r="B126" t="str">
            <v>TAHAP PENYELESAIAN KONSTRUKSI BANGUNAN</v>
          </cell>
        </row>
        <row r="132">
          <cell r="F132">
            <v>12665127.394399999</v>
          </cell>
        </row>
        <row r="135">
          <cell r="B135" t="str">
            <v>TAHAP PEMBANGUNAN RANGKA</v>
          </cell>
        </row>
        <row r="144">
          <cell r="F144">
            <v>40385357.53407184</v>
          </cell>
        </row>
        <row r="145">
          <cell r="B145" t="str">
            <v>TAHAP PEKERJAAN KONSTRUKSI BANGUNAN</v>
          </cell>
        </row>
        <row r="187">
          <cell r="F187">
            <v>85528784.411633343</v>
          </cell>
        </row>
        <row r="188">
          <cell r="B188" t="str">
            <v>TAHAP PEKERJAAN INSTALASI ELEKTRIK DAN PIPA LEDENG</v>
          </cell>
        </row>
        <row r="210">
          <cell r="F210">
            <v>14710940.09245</v>
          </cell>
        </row>
        <row r="211">
          <cell r="B211" t="str">
            <v>TAHAP PEMASANGAN LANGIT-LANGIT DAN GENTENG</v>
          </cell>
        </row>
        <row r="220">
          <cell r="F220">
            <v>27467205.382341664</v>
          </cell>
        </row>
        <row r="221">
          <cell r="B221" t="str">
            <v>TAHAP PENYELESAIAN KONSTRUKSI BANGUNAN</v>
          </cell>
        </row>
        <row r="228">
          <cell r="F228">
            <v>11088504.912799999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tra10.com/zehn-kitchen-sink-1-bowl-w-wing-uss-870" TargetMode="External"/><Relationship Id="rId2" Type="http://schemas.openxmlformats.org/officeDocument/2006/relationships/hyperlink" Target="https://www.mitra10.com/lavenia-lv-3305-kran-sink-angsa-meja-engkol" TargetMode="External"/><Relationship Id="rId1" Type="http://schemas.openxmlformats.org/officeDocument/2006/relationships/hyperlink" Target="https://www.mitra10.com/tidy-aikanu-712-medium-deck-ta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itra10.com/ceramax-blanco-fsb0385-w-hung-basin-400x300x125m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5"/>
  <sheetViews>
    <sheetView view="pageBreakPreview" topLeftCell="A22" zoomScale="96" zoomScaleNormal="100" zoomScaleSheetLayoutView="96" workbookViewId="0">
      <selection activeCell="C2" sqref="C2"/>
    </sheetView>
  </sheetViews>
  <sheetFormatPr defaultColWidth="9.08984375" defaultRowHeight="15.5"/>
  <cols>
    <col min="1" max="1" width="9.08984375" style="418"/>
    <col min="2" max="2" width="67.6328125" style="418" bestFit="1" customWidth="1"/>
    <col min="3" max="4" width="9.08984375" style="418"/>
    <col min="5" max="5" width="16.90625" style="418" bestFit="1" customWidth="1"/>
    <col min="6" max="6" width="22.08984375" style="418" customWidth="1"/>
    <col min="7" max="16384" width="9.08984375" style="418"/>
  </cols>
  <sheetData>
    <row r="1" spans="1:6" ht="18.5">
      <c r="A1" s="582" t="s">
        <v>509</v>
      </c>
      <c r="B1" s="582"/>
      <c r="C1" s="582"/>
      <c r="D1" s="582"/>
      <c r="E1" s="582"/>
      <c r="F1" s="582"/>
    </row>
    <row r="2" spans="1:6">
      <c r="A2" s="415"/>
      <c r="B2" s="416" t="s">
        <v>512</v>
      </c>
      <c r="C2" s="417" t="s">
        <v>927</v>
      </c>
      <c r="D2" s="415"/>
      <c r="E2" s="415"/>
    </row>
    <row r="3" spans="1:6">
      <c r="A3" s="415"/>
      <c r="B3" s="416" t="s">
        <v>385</v>
      </c>
      <c r="C3" s="417" t="s">
        <v>510</v>
      </c>
      <c r="D3" s="415"/>
      <c r="E3" s="415"/>
    </row>
    <row r="4" spans="1:6">
      <c r="A4" s="415"/>
      <c r="B4" s="416" t="s">
        <v>513</v>
      </c>
      <c r="C4" s="417" t="s">
        <v>511</v>
      </c>
      <c r="D4" s="415"/>
      <c r="E4" s="415"/>
    </row>
    <row r="5" spans="1:6" ht="16" thickBot="1">
      <c r="A5" s="415"/>
      <c r="B5" s="419"/>
      <c r="C5" s="420"/>
      <c r="D5" s="415"/>
      <c r="E5" s="415"/>
    </row>
    <row r="6" spans="1:6">
      <c r="A6" s="421" t="s">
        <v>227</v>
      </c>
      <c r="B6" s="422" t="s">
        <v>341</v>
      </c>
      <c r="C6" s="423" t="s">
        <v>386</v>
      </c>
      <c r="D6" s="422" t="s">
        <v>1</v>
      </c>
      <c r="E6" s="422" t="s">
        <v>2</v>
      </c>
      <c r="F6" s="424" t="s">
        <v>436</v>
      </c>
    </row>
    <row r="7" spans="1:6">
      <c r="A7" s="425" t="s">
        <v>282</v>
      </c>
      <c r="B7" s="426" t="s">
        <v>283</v>
      </c>
      <c r="C7" s="427" t="s">
        <v>284</v>
      </c>
      <c r="D7" s="426" t="s">
        <v>285</v>
      </c>
      <c r="E7" s="426" t="s">
        <v>393</v>
      </c>
      <c r="F7" s="428" t="s">
        <v>394</v>
      </c>
    </row>
    <row r="8" spans="1:6">
      <c r="A8" s="429"/>
      <c r="B8" s="583" t="str">
        <f>KBP!B8</f>
        <v>LANTAI 1</v>
      </c>
      <c r="C8" s="584"/>
      <c r="D8" s="584"/>
      <c r="E8" s="584"/>
      <c r="F8" s="585"/>
    </row>
    <row r="9" spans="1:6">
      <c r="A9" s="430" t="str">
        <f>KBP!A9</f>
        <v>I</v>
      </c>
      <c r="B9" s="586" t="str">
        <f>KBP!B9</f>
        <v>TAHAP AWAL PEMBANGUNAN</v>
      </c>
      <c r="C9" s="587"/>
      <c r="D9" s="587"/>
      <c r="E9" s="587"/>
      <c r="F9" s="588"/>
    </row>
    <row r="10" spans="1:6">
      <c r="A10" s="431">
        <f>KBP!A10</f>
        <v>1</v>
      </c>
      <c r="B10" s="432" t="str">
        <f>KBP!B10</f>
        <v>Tahap Pembersihan Area Lahan Bangunan</v>
      </c>
      <c r="C10" s="433">
        <f>KBP!C10</f>
        <v>83.699999999999989</v>
      </c>
      <c r="D10" s="433" t="str">
        <f>KBP!D10</f>
        <v>m2</v>
      </c>
      <c r="E10" s="458">
        <f>EVALUASI!$F$32</f>
        <v>17500</v>
      </c>
      <c r="F10" s="462">
        <f>C10*E10</f>
        <v>1464749.9999999998</v>
      </c>
    </row>
    <row r="11" spans="1:6">
      <c r="A11" s="431">
        <f>KBP!A11</f>
        <v>2</v>
      </c>
      <c r="B11" s="436" t="str">
        <f>KBP!B11</f>
        <v>Tahap Pembuatan Papan Konstruksi (Bouwplank)</v>
      </c>
      <c r="C11" s="433">
        <f>KBP!C11</f>
        <v>21</v>
      </c>
      <c r="D11" s="438" t="str">
        <f>KBP!D11</f>
        <v>titik</v>
      </c>
      <c r="E11" s="458">
        <f>EVALUASI!$F$18</f>
        <v>99286</v>
      </c>
      <c r="F11" s="462">
        <f>C11*E11</f>
        <v>2085006</v>
      </c>
    </row>
    <row r="12" spans="1:6">
      <c r="A12" s="431"/>
      <c r="B12" s="432"/>
      <c r="C12" s="433"/>
      <c r="D12" s="433"/>
      <c r="E12" s="433"/>
      <c r="F12" s="463">
        <f>SUM(F10:F11)</f>
        <v>3549756</v>
      </c>
    </row>
    <row r="13" spans="1:6">
      <c r="A13" s="430" t="str">
        <f>KBP!A13</f>
        <v>II</v>
      </c>
      <c r="B13" s="586" t="str">
        <f>KBP!B13</f>
        <v xml:space="preserve">TAHAP PROYEK GALIAN TANAH </v>
      </c>
      <c r="C13" s="587"/>
      <c r="D13" s="587"/>
      <c r="E13" s="587"/>
      <c r="F13" s="588"/>
    </row>
    <row r="14" spans="1:6">
      <c r="A14" s="431">
        <f>KBP!A14</f>
        <v>1</v>
      </c>
      <c r="B14" s="436" t="str">
        <f>KBP!B14</f>
        <v>Penggalian Tanah Dasar Bangunan dengan Tapak Setempat (150x100x100 cm)</v>
      </c>
      <c r="C14" s="433">
        <f>KBP!C14</f>
        <v>13.5</v>
      </c>
      <c r="D14" s="433" t="str">
        <f>KBP!D14</f>
        <v>m3</v>
      </c>
      <c r="E14" s="458">
        <f>EVALUASI!$F$39</f>
        <v>78750</v>
      </c>
      <c r="F14" s="462">
        <f t="shared" ref="F14:F24" si="0">C14*E14</f>
        <v>1063125</v>
      </c>
    </row>
    <row r="15" spans="1:6">
      <c r="A15" s="431">
        <f>KBP!A15</f>
        <v>2</v>
      </c>
      <c r="B15" s="436" t="str">
        <f>KBP!B15</f>
        <v xml:space="preserve">Penggalian Tanah Dasar Bangunan dengan Batu Kali </v>
      </c>
      <c r="C15" s="433">
        <f>KBP!C15</f>
        <v>49.110749999999996</v>
      </c>
      <c r="D15" s="433" t="str">
        <f>KBP!D15</f>
        <v>m3</v>
      </c>
      <c r="E15" s="458">
        <f>EVALUASI!$F$39</f>
        <v>78750</v>
      </c>
      <c r="F15" s="462">
        <f t="shared" si="0"/>
        <v>3867471.5624999995</v>
      </c>
    </row>
    <row r="16" spans="1:6">
      <c r="A16" s="431">
        <f>KBP!A18</f>
        <v>3</v>
      </c>
      <c r="B16" s="436" t="str">
        <f>KBP!B18</f>
        <v>Penggalian Tanah Sloof S1 15x30 cm</v>
      </c>
      <c r="C16" s="433">
        <f>KBP!C18</f>
        <v>2.0024999999999999</v>
      </c>
      <c r="D16" s="433" t="str">
        <f>KBP!D18</f>
        <v>m3</v>
      </c>
      <c r="E16" s="458">
        <f>EVALUASI!$F$39</f>
        <v>78750</v>
      </c>
      <c r="F16" s="462">
        <f t="shared" si="0"/>
        <v>157696.875</v>
      </c>
    </row>
    <row r="17" spans="1:6">
      <c r="A17" s="431">
        <f>KBP!A19</f>
        <v>4</v>
      </c>
      <c r="B17" s="436" t="str">
        <f>KBP!B19</f>
        <v>Penggalian Tanah Sloof S2 15x25 cm</v>
      </c>
      <c r="C17" s="433">
        <f>KBP!C19</f>
        <v>0.89624999999999988</v>
      </c>
      <c r="D17" s="433" t="str">
        <f>KBP!D19</f>
        <v>m3</v>
      </c>
      <c r="E17" s="458">
        <f>EVALUASI!$F$39</f>
        <v>78750</v>
      </c>
      <c r="F17" s="462">
        <f t="shared" si="0"/>
        <v>70579.687499999985</v>
      </c>
    </row>
    <row r="18" spans="1:6">
      <c r="A18" s="431">
        <f>KBP!A20</f>
        <v>5</v>
      </c>
      <c r="B18" s="436" t="str">
        <f>KBP!B20</f>
        <v>Penggalian Tanah Sloof S3 15x20 cm</v>
      </c>
      <c r="C18" s="433">
        <f>KBP!C20</f>
        <v>0.03</v>
      </c>
      <c r="D18" s="433" t="str">
        <f>KBP!D20</f>
        <v>m3</v>
      </c>
      <c r="E18" s="458">
        <f>EVALUASI!$F$39</f>
        <v>78750</v>
      </c>
      <c r="F18" s="462">
        <f t="shared" si="0"/>
        <v>2362.5</v>
      </c>
    </row>
    <row r="19" spans="1:6">
      <c r="A19" s="431">
        <f>KBP!A21</f>
        <v>6</v>
      </c>
      <c r="B19" s="436" t="str">
        <f>KBP!B21</f>
        <v>Pengurukan Tanah Kembali 1/3 Galian</v>
      </c>
      <c r="C19" s="433">
        <f>KBP!C21</f>
        <v>21.846499999999999</v>
      </c>
      <c r="D19" s="433" t="str">
        <f>KBP!D21</f>
        <v>m3</v>
      </c>
      <c r="E19" s="458">
        <f>EVALUASI!$F$46</f>
        <v>13050</v>
      </c>
      <c r="F19" s="462">
        <f t="shared" si="0"/>
        <v>285096.82500000001</v>
      </c>
    </row>
    <row r="20" spans="1:6">
      <c r="A20" s="431">
        <f>KBP!A22</f>
        <v>7</v>
      </c>
      <c r="B20" s="436" t="str">
        <f>KBP!B22</f>
        <v>Pengurukan Pasir Bawah Pondasi Tapak (ketebalan 5 cm)</v>
      </c>
      <c r="C20" s="433">
        <f>KBP!C22</f>
        <v>0.45</v>
      </c>
      <c r="D20" s="433" t="str">
        <f>KBP!D22</f>
        <v>m3</v>
      </c>
      <c r="E20" s="458">
        <f>EVALUASI!$F$55</f>
        <v>207499.99999999997</v>
      </c>
      <c r="F20" s="462">
        <f t="shared" si="0"/>
        <v>93374.999999999985</v>
      </c>
    </row>
    <row r="21" spans="1:6">
      <c r="A21" s="431">
        <f>KBP!A23</f>
        <v>8</v>
      </c>
      <c r="B21" s="436" t="str">
        <f>KBP!B23</f>
        <v>Pengurukan Pasir Bawah Pondasi Batu Kali (ketebalan 5 cm)</v>
      </c>
      <c r="C21" s="433">
        <f>KBP!C23</f>
        <v>1.1864999999999999</v>
      </c>
      <c r="D21" s="433" t="str">
        <f>KBP!D23</f>
        <v>m3</v>
      </c>
      <c r="E21" s="458">
        <f>EVALUASI!$F$55</f>
        <v>207499.99999999997</v>
      </c>
      <c r="F21" s="462">
        <f t="shared" si="0"/>
        <v>246198.74999999994</v>
      </c>
    </row>
    <row r="22" spans="1:6">
      <c r="A22" s="431">
        <f>KBP!A25</f>
        <v>9</v>
      </c>
      <c r="B22" s="436" t="str">
        <f>KBP!B25</f>
        <v>Pengurukan Pasir Bawah Lantai (ketebalan 10 cm)</v>
      </c>
      <c r="C22" s="433">
        <f>KBP!C25</f>
        <v>8.370000000000001</v>
      </c>
      <c r="D22" s="433" t="str">
        <f>KBP!D25</f>
        <v>m3</v>
      </c>
      <c r="E22" s="458">
        <f>EVALUASI!$F$55</f>
        <v>207499.99999999997</v>
      </c>
      <c r="F22" s="462">
        <f t="shared" si="0"/>
        <v>1736775</v>
      </c>
    </row>
    <row r="23" spans="1:6">
      <c r="A23" s="431">
        <f>KBP!A27</f>
        <v>10</v>
      </c>
      <c r="B23" s="436" t="str">
        <f>KBP!B27</f>
        <v>Pengurukan Tanah Peninggi Lantai (tinggi 40 cm)</v>
      </c>
      <c r="C23" s="433">
        <f>KBP!C27</f>
        <v>23.427</v>
      </c>
      <c r="D23" s="433" t="str">
        <f>KBP!D27</f>
        <v>m3</v>
      </c>
      <c r="E23" s="458">
        <f>EVALUASI!$F$64</f>
        <v>207499.99999999997</v>
      </c>
      <c r="F23" s="462">
        <f t="shared" si="0"/>
        <v>4861102.4999999991</v>
      </c>
    </row>
    <row r="24" spans="1:6">
      <c r="A24" s="431">
        <f>KBP!A30</f>
        <v>11</v>
      </c>
      <c r="B24" s="436" t="str">
        <f>KBP!B30</f>
        <v>Pembuatan Tanah Ruang Terbuka Hijau</v>
      </c>
      <c r="C24" s="433">
        <f>KBP!C30</f>
        <v>20.887500000000003</v>
      </c>
      <c r="D24" s="433" t="str">
        <f>KBP!D30</f>
        <v>m2</v>
      </c>
      <c r="E24" s="458">
        <v>150000</v>
      </c>
      <c r="F24" s="462">
        <f t="shared" si="0"/>
        <v>3133125.0000000005</v>
      </c>
    </row>
    <row r="25" spans="1:6">
      <c r="A25" s="431"/>
      <c r="B25" s="432"/>
      <c r="C25" s="433"/>
      <c r="D25" s="433"/>
      <c r="E25" s="433"/>
      <c r="F25" s="463">
        <f>SUM(F14:F24)</f>
        <v>15516908.699999999</v>
      </c>
    </row>
    <row r="26" spans="1:6">
      <c r="A26" s="430" t="str">
        <f>KBP!A32</f>
        <v>III</v>
      </c>
      <c r="B26" s="586" t="str">
        <f>KBP!B32</f>
        <v>TAHAP PEMBANGUNAN RANGKA</v>
      </c>
      <c r="C26" s="587"/>
      <c r="D26" s="587"/>
      <c r="E26" s="587"/>
      <c r="F26" s="588"/>
    </row>
    <row r="27" spans="1:6">
      <c r="A27" s="431">
        <f>KBP!A33</f>
        <v>1</v>
      </c>
      <c r="B27" s="436" t="str">
        <f>KBP!B33</f>
        <v>Pekerjaan Tata Letak Semen Cor Bawah Lantai (ketebalan 5 cm)</v>
      </c>
      <c r="C27" s="433">
        <f>KBP!C33</f>
        <v>4.41</v>
      </c>
      <c r="D27" s="433" t="str">
        <f>KBP!D33</f>
        <v>m3</v>
      </c>
      <c r="E27" s="458">
        <f>EVALUASI!$F$121</f>
        <v>703675.33333333337</v>
      </c>
      <c r="F27" s="462">
        <f t="shared" ref="F27:F41" si="1">C27*E27</f>
        <v>3103208.22</v>
      </c>
    </row>
    <row r="28" spans="1:6">
      <c r="A28" s="431">
        <f>KBP!A36</f>
        <v>2</v>
      </c>
      <c r="B28" s="436" t="str">
        <f>KBP!B36</f>
        <v>Pekerjaan Batu Kosong Pondasi (ketebalan 20 cm)</v>
      </c>
      <c r="C28" s="433">
        <f>KBP!C36</f>
        <v>8.5410000000000004</v>
      </c>
      <c r="D28" s="433" t="str">
        <f>KBP!D36</f>
        <v>m3</v>
      </c>
      <c r="E28" s="458">
        <f>EVALUASI!$F$108</f>
        <v>757020</v>
      </c>
      <c r="F28" s="462">
        <f t="shared" si="1"/>
        <v>6465707.8200000003</v>
      </c>
    </row>
    <row r="29" spans="1:6">
      <c r="A29" s="431">
        <f>KBP!A39</f>
        <v>3</v>
      </c>
      <c r="B29" s="436" t="str">
        <f>KBP!B39</f>
        <v>Pemasangan Dasar Bangunan dengan Batu Kali</v>
      </c>
      <c r="C29" s="433">
        <f>KBP!C39</f>
        <v>15.916499999999999</v>
      </c>
      <c r="D29" s="433" t="str">
        <f>KBP!D39</f>
        <v>m</v>
      </c>
      <c r="E29" s="458">
        <f>EVALUASI!$F$96</f>
        <v>1142173.3333333333</v>
      </c>
      <c r="F29" s="462">
        <f t="shared" si="1"/>
        <v>18179401.859999999</v>
      </c>
    </row>
    <row r="30" spans="1:6">
      <c r="A30" s="431">
        <f>KBP!A42</f>
        <v>4</v>
      </c>
      <c r="B30" s="436" t="str">
        <f>KBP!B42</f>
        <v>Pemasangan Dasar Bangunan dengan Tapak Setempat</v>
      </c>
      <c r="C30" s="433">
        <f>KBP!C42</f>
        <v>2.4861000000000004</v>
      </c>
      <c r="D30" s="433" t="str">
        <f>KBP!D42</f>
        <v>m3</v>
      </c>
      <c r="E30" s="458">
        <f>EVALUASI!$F$278</f>
        <v>3165778.164747132</v>
      </c>
      <c r="F30" s="462">
        <f t="shared" si="1"/>
        <v>7870441.0953778466</v>
      </c>
    </row>
    <row r="31" spans="1:6">
      <c r="A31" s="431">
        <f>KBP!A45</f>
        <v>5</v>
      </c>
      <c r="B31" s="436" t="str">
        <f>KBP!B45</f>
        <v>Pekerjaan Cor Balok Beton S1 (15x30 cm)</v>
      </c>
      <c r="C31" s="433">
        <f>KBP!C45</f>
        <v>2.0024999999999999</v>
      </c>
      <c r="D31" s="433" t="str">
        <f>KBP!D45</f>
        <v>m3</v>
      </c>
      <c r="E31" s="458">
        <f>EVALUASI!$F$293</f>
        <v>4758249.8541999999</v>
      </c>
      <c r="F31" s="462">
        <f t="shared" si="1"/>
        <v>9528395.3330354989</v>
      </c>
    </row>
    <row r="32" spans="1:6">
      <c r="A32" s="431">
        <f>KBP!A46</f>
        <v>6</v>
      </c>
      <c r="B32" s="436" t="str">
        <f>KBP!B46</f>
        <v>Pekerjaan Cor Balok Beton S2 (15x25 cm)</v>
      </c>
      <c r="C32" s="433">
        <f>KBP!C46</f>
        <v>0.89624999999999988</v>
      </c>
      <c r="D32" s="433" t="str">
        <f>KBP!D46</f>
        <v>m3</v>
      </c>
      <c r="E32" s="458">
        <f>EVALUASI!$F$301</f>
        <v>4799526.1622400004</v>
      </c>
      <c r="F32" s="462">
        <f t="shared" si="1"/>
        <v>4301575.3229075996</v>
      </c>
    </row>
    <row r="33" spans="1:6">
      <c r="A33" s="431">
        <f>KBP!A47</f>
        <v>7</v>
      </c>
      <c r="B33" s="436" t="str">
        <f>KBP!B47</f>
        <v>Pekerjaan Cor Balok Beton S3 (15x20 cm)</v>
      </c>
      <c r="C33" s="433">
        <f>KBP!C47</f>
        <v>0.03</v>
      </c>
      <c r="D33" s="433" t="str">
        <f>KBP!D47</f>
        <v>m3</v>
      </c>
      <c r="E33" s="458">
        <f>EVALUASI!$F$309</f>
        <v>4460430.1848000009</v>
      </c>
      <c r="F33" s="462">
        <f t="shared" si="1"/>
        <v>133812.90554400001</v>
      </c>
    </row>
    <row r="34" spans="1:6">
      <c r="A34" s="431">
        <f>KBP!A48</f>
        <v>8</v>
      </c>
      <c r="B34" s="436" t="str">
        <f>KBP!B48</f>
        <v>Pekerjaan Cor Tiang Dinding K1 (15x35 cm)</v>
      </c>
      <c r="C34" s="433">
        <f>KBP!C48</f>
        <v>2.1498749999999998</v>
      </c>
      <c r="D34" s="433" t="str">
        <f>KBP!D48</f>
        <v>m3</v>
      </c>
      <c r="E34" s="458">
        <f>EVALUASI!$F$317</f>
        <v>5256799.2619847609</v>
      </c>
      <c r="F34" s="462">
        <f t="shared" si="1"/>
        <v>11301461.313359486</v>
      </c>
    </row>
    <row r="35" spans="1:6">
      <c r="A35" s="431">
        <f>KBP!A49</f>
        <v>9</v>
      </c>
      <c r="B35" s="436" t="str">
        <f>KBP!B49</f>
        <v>Pekerjaan Cor Tiang Dasar Bangunan (15x15 cm)</v>
      </c>
      <c r="C35" s="433">
        <f>KBP!C49</f>
        <v>54.599999999999994</v>
      </c>
      <c r="D35" s="433" t="str">
        <f>KBP!D49</f>
        <v>m</v>
      </c>
      <c r="E35" s="458">
        <f>EVALUASI!$F$224</f>
        <v>77157.5</v>
      </c>
      <c r="F35" s="462">
        <f t="shared" si="1"/>
        <v>4212799.5</v>
      </c>
    </row>
    <row r="36" spans="1:6">
      <c r="A36" s="431">
        <f>KBP!A50</f>
        <v>10</v>
      </c>
      <c r="B36" s="436" t="str">
        <f>KBP!B50</f>
        <v>Pekerjaan Cor Balok B1 (15x35 cm)</v>
      </c>
      <c r="C36" s="433">
        <f>KBP!C50</f>
        <v>2.5357499999999997</v>
      </c>
      <c r="D36" s="433" t="str">
        <f>KBP!D50</f>
        <v>m3</v>
      </c>
      <c r="E36" s="458">
        <f>EVALUASI!$F$332</f>
        <v>5628182.4460761892</v>
      </c>
      <c r="F36" s="462">
        <f t="shared" si="1"/>
        <v>14271663.637637695</v>
      </c>
    </row>
    <row r="37" spans="1:6">
      <c r="A37" s="431">
        <f>KBP!A51</f>
        <v>11</v>
      </c>
      <c r="B37" s="436" t="str">
        <f>KBP!B51</f>
        <v>Pekerjaan Cor Balok B3 (15x25 cm)</v>
      </c>
      <c r="C37" s="433">
        <f>KBP!C51</f>
        <v>1.2581249999999999</v>
      </c>
      <c r="D37" s="433" t="str">
        <f>KBP!D51</f>
        <v>m3</v>
      </c>
      <c r="E37" s="458">
        <f>EVALUASI!$F$348</f>
        <v>4810546.4139733333</v>
      </c>
      <c r="F37" s="462">
        <f t="shared" si="1"/>
        <v>6052268.7070801994</v>
      </c>
    </row>
    <row r="38" spans="1:6">
      <c r="A38" s="431">
        <f>KBP!A52</f>
        <v>12</v>
      </c>
      <c r="B38" s="436" t="str">
        <f>KBP!B52</f>
        <v>Pekerjaan Cor Balok BL (15x35 cm)</v>
      </c>
      <c r="C38" s="433">
        <f>KBP!C52</f>
        <v>0.31499999999999995</v>
      </c>
      <c r="D38" s="433" t="str">
        <f>KBP!D52</f>
        <v>m3</v>
      </c>
      <c r="E38" s="458">
        <f>EVALUASI!$F$332</f>
        <v>5628182.4460761892</v>
      </c>
      <c r="F38" s="462">
        <f t="shared" si="1"/>
        <v>1772877.4705139992</v>
      </c>
    </row>
    <row r="39" spans="1:6">
      <c r="A39" s="431">
        <f>KBP!A53</f>
        <v>13</v>
      </c>
      <c r="B39" s="436" t="str">
        <f>KBP!B53</f>
        <v>Pekerjaan Cor Balok Beton Ambang Atas (15x15 cm)</v>
      </c>
      <c r="C39" s="433">
        <f>KBP!C53</f>
        <v>11</v>
      </c>
      <c r="D39" s="433" t="str">
        <f>KBP!D53</f>
        <v>m</v>
      </c>
      <c r="E39" s="458">
        <f>EVALUASI!$F$243</f>
        <v>109205</v>
      </c>
      <c r="F39" s="462">
        <f t="shared" si="1"/>
        <v>1201255</v>
      </c>
    </row>
    <row r="40" spans="1:6">
      <c r="A40" s="431">
        <f>KBP!A54</f>
        <v>14</v>
      </c>
      <c r="B40" s="436" t="str">
        <f>KBP!B54</f>
        <v xml:space="preserve">Pekerjaan Cor Atap Kanopi Beton </v>
      </c>
      <c r="C40" s="433">
        <f>KBP!C54</f>
        <v>0.30150000000000005</v>
      </c>
      <c r="D40" s="433" t="str">
        <f>KBP!D54</f>
        <v>m3</v>
      </c>
      <c r="E40" s="458">
        <f>EVALUASI!$F$379</f>
        <v>5697132.333333333</v>
      </c>
      <c r="F40" s="462">
        <f t="shared" si="1"/>
        <v>1717685.3985000001</v>
      </c>
    </row>
    <row r="41" spans="1:6">
      <c r="A41" s="431">
        <f>KBP!A55</f>
        <v>15</v>
      </c>
      <c r="B41" s="436" t="str">
        <f>KBP!B55</f>
        <v>Pekerjaan Cor Lantai Beton (ketebalan 12 cm)</v>
      </c>
      <c r="C41" s="433">
        <f>KBP!C55</f>
        <v>5.1116400000000004</v>
      </c>
      <c r="D41" s="433" t="str">
        <f>KBP!D55</f>
        <v>m3</v>
      </c>
      <c r="E41" s="458">
        <f>EVALUASI!$F$371</f>
        <v>4883372.333333333</v>
      </c>
      <c r="F41" s="462">
        <f t="shared" si="1"/>
        <v>24962041.35396</v>
      </c>
    </row>
    <row r="42" spans="1:6">
      <c r="A42" s="431">
        <f>KBP!A56</f>
        <v>16</v>
      </c>
      <c r="B42" s="436" t="str">
        <f>KBP!B56</f>
        <v xml:space="preserve">Pekerjaan Cor Tangga Semen Beton </v>
      </c>
      <c r="C42" s="433">
        <f>KBP!C56</f>
        <v>0.85840000000000005</v>
      </c>
      <c r="D42" s="433" t="str">
        <f>KBP!D56</f>
        <v>m3</v>
      </c>
      <c r="E42" s="458">
        <f>EVALUASI!$F$363</f>
        <v>3650059.333333333</v>
      </c>
      <c r="F42" s="462">
        <f t="shared" ref="F42" si="2">C42*E42</f>
        <v>3133210.931733333</v>
      </c>
    </row>
    <row r="43" spans="1:6">
      <c r="A43" s="431"/>
      <c r="B43" s="432"/>
      <c r="C43" s="433"/>
      <c r="D43" s="433"/>
      <c r="E43" s="433"/>
      <c r="F43" s="463">
        <f>SUM(F27:F42)</f>
        <v>118207805.86964965</v>
      </c>
    </row>
    <row r="44" spans="1:6">
      <c r="A44" s="430" t="str">
        <f>KBP!A58</f>
        <v>IV</v>
      </c>
      <c r="B44" s="586" t="str">
        <f>KBP!B58</f>
        <v>TAHAP PEKERJAAN KONSTRUKSI BANGUNAN</v>
      </c>
      <c r="C44" s="587"/>
      <c r="D44" s="587"/>
      <c r="E44" s="587"/>
      <c r="F44" s="588"/>
    </row>
    <row r="45" spans="1:6">
      <c r="A45" s="439" t="str">
        <f>KBP!A59</f>
        <v>4.1</v>
      </c>
      <c r="B45" s="447" t="str">
        <f>KBP!B59</f>
        <v>Pekerjaan Tembok, Kusen, Sudut Bangunan dan Tali Air</v>
      </c>
      <c r="C45" s="433"/>
      <c r="D45" s="433"/>
      <c r="E45" s="433"/>
      <c r="F45" s="434"/>
    </row>
    <row r="46" spans="1:6">
      <c r="A46" s="450">
        <f>KBP!A60</f>
        <v>1</v>
      </c>
      <c r="B46" s="436" t="str">
        <f>KBP!B60</f>
        <v>Pemasangan Bata 1 PC : 4 PS (ketebalan 1/2 Bata)</v>
      </c>
      <c r="C46" s="433">
        <f>KBP!C60</f>
        <v>220.23874999999998</v>
      </c>
      <c r="D46" s="433" t="str">
        <f>KBP!D60</f>
        <v>m2</v>
      </c>
      <c r="E46" s="458">
        <f>EVALUASI!$F$426</f>
        <v>108492.56666666667</v>
      </c>
      <c r="F46" s="462">
        <f t="shared" ref="F46:F49" si="3">C46*E46</f>
        <v>23894267.26695833</v>
      </c>
    </row>
    <row r="47" spans="1:6">
      <c r="A47" s="450">
        <f>KBP!A70</f>
        <v>2</v>
      </c>
      <c r="B47" s="436" t="str">
        <f>KBP!B70</f>
        <v>Pemasangan Plesteran Tembok 1 PC : 3 PS (ketebalan 1,5 cm)</v>
      </c>
      <c r="C47" s="433">
        <f>KBP!C70</f>
        <v>440.47749999999996</v>
      </c>
      <c r="D47" s="433" t="str">
        <f>KBP!D70</f>
        <v>m2</v>
      </c>
      <c r="E47" s="458">
        <f>EVALUASI!$F$500</f>
        <v>65001.283333333333</v>
      </c>
      <c r="F47" s="462">
        <f t="shared" si="3"/>
        <v>28631602.779458329</v>
      </c>
    </row>
    <row r="48" spans="1:6">
      <c r="A48" s="450">
        <f>KBP!A71</f>
        <v>3</v>
      </c>
      <c r="B48" s="436" t="str">
        <f>KBP!B71</f>
        <v>Pemasangan Acian Tembok</v>
      </c>
      <c r="C48" s="433">
        <f>KBP!C71</f>
        <v>462.22749999999996</v>
      </c>
      <c r="D48" s="433" t="str">
        <f>KBP!D71</f>
        <v>m2</v>
      </c>
      <c r="E48" s="458">
        <f>EVALUASI!$F$523</f>
        <v>39877.5</v>
      </c>
      <c r="F48" s="462">
        <f t="shared" si="3"/>
        <v>18432477.131249998</v>
      </c>
    </row>
    <row r="49" spans="1:6">
      <c r="A49" s="450">
        <f>KBP!A74</f>
        <v>4</v>
      </c>
      <c r="B49" s="436" t="str">
        <f>KBP!B74</f>
        <v>Pekerjaan Benang Tali, Sudut Bangunan, dan Tali Air</v>
      </c>
      <c r="C49" s="433">
        <f>KBP!C74</f>
        <v>127.38</v>
      </c>
      <c r="D49" s="433" t="str">
        <f>KBP!D74</f>
        <v>m</v>
      </c>
      <c r="E49" s="458">
        <f>EVALUASI!$F$512</f>
        <v>22561.666666666668</v>
      </c>
      <c r="F49" s="462">
        <f t="shared" si="3"/>
        <v>2873905.1</v>
      </c>
    </row>
    <row r="50" spans="1:6">
      <c r="A50" s="450"/>
      <c r="B50" s="432"/>
      <c r="C50" s="433"/>
      <c r="D50" s="433"/>
      <c r="E50" s="458"/>
      <c r="F50" s="462"/>
    </row>
    <row r="51" spans="1:6">
      <c r="A51" s="439" t="str">
        <f>KBP!A84</f>
        <v>4.2</v>
      </c>
      <c r="B51" s="447" t="str">
        <f>KBP!B84</f>
        <v>Pekerjaan Ubin Granit</v>
      </c>
      <c r="C51" s="433"/>
      <c r="D51" s="433"/>
      <c r="E51" s="458"/>
      <c r="F51" s="462"/>
    </row>
    <row r="52" spans="1:6">
      <c r="A52" s="450">
        <f>KBP!A85</f>
        <v>1</v>
      </c>
      <c r="B52" s="436" t="str">
        <f>KBP!B85</f>
        <v xml:space="preserve">Pemasangan Ubin Lantai Granit Tile White ex Sincere (60x60 cm) Polos </v>
      </c>
      <c r="C52" s="433">
        <f>KBP!C85</f>
        <v>34.078699999999998</v>
      </c>
      <c r="D52" s="433" t="str">
        <f>KBP!D85</f>
        <v>m2</v>
      </c>
      <c r="E52" s="458">
        <f>EVALUASI!$F$613</f>
        <v>257358</v>
      </c>
      <c r="F52" s="462">
        <f t="shared" ref="F52:F57" si="4">C52*E52</f>
        <v>8770426.0745999999</v>
      </c>
    </row>
    <row r="53" spans="1:6">
      <c r="A53" s="450">
        <f>KBP!A88</f>
        <v>2</v>
      </c>
      <c r="B53" s="436" t="str">
        <f>KBP!B88</f>
        <v xml:space="preserve">Pemasangan Ubin Lantai Granit Tile White ex Sincere (60x60 cm) Kasar </v>
      </c>
      <c r="C53" s="433">
        <f>KBP!C88</f>
        <v>1.9424999999999999</v>
      </c>
      <c r="D53" s="433" t="str">
        <f>KBP!D88</f>
        <v>m2</v>
      </c>
      <c r="E53" s="458">
        <f>EVALUASI!$F$627</f>
        <v>294486</v>
      </c>
      <c r="F53" s="462">
        <f t="shared" si="4"/>
        <v>572039.05499999993</v>
      </c>
    </row>
    <row r="54" spans="1:6">
      <c r="A54" s="450">
        <f>KBP!A89</f>
        <v>3</v>
      </c>
      <c r="B54" s="436" t="str">
        <f>KBP!B89</f>
        <v>Pemasangan Ubin Lantai KM/WC Keramik ex. Asia Tile (30x30 cm) Kasar</v>
      </c>
      <c r="C54" s="433">
        <f>KBP!C89</f>
        <v>3.4113000000000002</v>
      </c>
      <c r="D54" s="433" t="str">
        <f>KBP!D89</f>
        <v>m2</v>
      </c>
      <c r="E54" s="458">
        <f>EVALUASI!$F$641</f>
        <v>278574</v>
      </c>
      <c r="F54" s="462">
        <f t="shared" si="4"/>
        <v>950299.48620000004</v>
      </c>
    </row>
    <row r="55" spans="1:6">
      <c r="A55" s="450">
        <f>KBP!A90</f>
        <v>4</v>
      </c>
      <c r="B55" s="436" t="str">
        <f>KBP!B90</f>
        <v xml:space="preserve">Pemasangan Ubin Tembok Asia Tile (20x40 cm) </v>
      </c>
      <c r="C55" s="433">
        <f>KBP!C90</f>
        <v>15.575000000000001</v>
      </c>
      <c r="D55" s="433" t="str">
        <f>KBP!D90</f>
        <v>m2</v>
      </c>
      <c r="E55" s="458">
        <f>EVALUASI!$F$711</f>
        <v>305391</v>
      </c>
      <c r="F55" s="462">
        <f t="shared" si="4"/>
        <v>4756464.8250000002</v>
      </c>
    </row>
    <row r="56" spans="1:6">
      <c r="A56" s="450">
        <f>KBP!A92</f>
        <v>5</v>
      </c>
      <c r="B56" s="436" t="str">
        <f>KBP!B92</f>
        <v>Pemasangan Pinggiran Plint Ubin Lantai</v>
      </c>
      <c r="C56" s="433">
        <f>KBP!C92</f>
        <v>20.350000000000001</v>
      </c>
      <c r="D56" s="433" t="str">
        <f>KBP!D92</f>
        <v>m</v>
      </c>
      <c r="E56" s="458">
        <f>EVALUASI!$F$725</f>
        <v>37739.800000000003</v>
      </c>
      <c r="F56" s="462">
        <f t="shared" si="4"/>
        <v>768004.93000000017</v>
      </c>
    </row>
    <row r="57" spans="1:6">
      <c r="A57" s="450">
        <f>KBP!A93</f>
        <v>6</v>
      </c>
      <c r="B57" s="436" t="str">
        <f>KBP!B93</f>
        <v>Pemasangan Pinggiran Plint Border Kamar Mandi</v>
      </c>
      <c r="C57" s="433">
        <f>KBP!C93</f>
        <v>7.25</v>
      </c>
      <c r="D57" s="433" t="str">
        <f>KBP!D93</f>
        <v>m</v>
      </c>
      <c r="E57" s="458">
        <f>EVALUASI!$F$725</f>
        <v>37739.800000000003</v>
      </c>
      <c r="F57" s="462">
        <f t="shared" si="4"/>
        <v>273613.55000000005</v>
      </c>
    </row>
    <row r="58" spans="1:6">
      <c r="A58" s="450"/>
      <c r="B58" s="432"/>
      <c r="C58" s="433"/>
      <c r="D58" s="433"/>
      <c r="E58" s="458"/>
      <c r="F58" s="462"/>
    </row>
    <row r="59" spans="1:6">
      <c r="A59" s="439" t="str">
        <f>KBP!A95</f>
        <v>4.3</v>
      </c>
      <c r="B59" s="445" t="str">
        <f>KBP!B95</f>
        <v>Pekerjaan Kusen Pintu dan Jendela</v>
      </c>
      <c r="C59" s="433"/>
      <c r="D59" s="433"/>
      <c r="E59" s="458"/>
      <c r="F59" s="462"/>
    </row>
    <row r="60" spans="1:6">
      <c r="A60" s="450">
        <f>KBP!A96</f>
        <v>1</v>
      </c>
      <c r="B60" s="446" t="str">
        <f>KBP!B96</f>
        <v>Pintu P1 (1 unit)</v>
      </c>
      <c r="C60" s="433"/>
      <c r="D60" s="433"/>
      <c r="E60" s="458"/>
      <c r="F60" s="462"/>
    </row>
    <row r="61" spans="1:6">
      <c r="A61" s="450"/>
      <c r="B61" s="446" t="str">
        <f>KBP!B97</f>
        <v>Tiang Kusen Alumunium (4 inch)</v>
      </c>
      <c r="C61" s="433">
        <f>KBP!C97</f>
        <v>8.4</v>
      </c>
      <c r="D61" s="433" t="str">
        <f>KBP!D97</f>
        <v>m</v>
      </c>
      <c r="E61" s="458">
        <f>EVALUASI!$F$993</f>
        <v>152542</v>
      </c>
      <c r="F61" s="462">
        <f t="shared" ref="F61:F67" si="5">C61*E61</f>
        <v>1281352.8</v>
      </c>
    </row>
    <row r="62" spans="1:6">
      <c r="A62" s="450"/>
      <c r="B62" s="446" t="str">
        <f>KBP!B98</f>
        <v xml:space="preserve">Daun Pintu Alumunium </v>
      </c>
      <c r="C62" s="433">
        <f>KBP!C98</f>
        <v>1</v>
      </c>
      <c r="D62" s="433" t="str">
        <f>KBP!D98</f>
        <v>bh</v>
      </c>
      <c r="E62" s="458">
        <v>1500000</v>
      </c>
      <c r="F62" s="462">
        <f t="shared" si="5"/>
        <v>1500000</v>
      </c>
    </row>
    <row r="63" spans="1:6">
      <c r="A63" s="450"/>
      <c r="B63" s="446" t="str">
        <f>KBP!B99</f>
        <v>Slimar Aluminium 3/8</v>
      </c>
      <c r="C63" s="433">
        <f>KBP!C99</f>
        <v>8.76</v>
      </c>
      <c r="D63" s="433" t="str">
        <f>KBP!D99</f>
        <v>m</v>
      </c>
      <c r="E63" s="458">
        <f>EVALUASI!$F$1006</f>
        <v>169057</v>
      </c>
      <c r="F63" s="462">
        <f t="shared" si="5"/>
        <v>1480939.32</v>
      </c>
    </row>
    <row r="64" spans="1:6">
      <c r="A64" s="450"/>
      <c r="B64" s="446" t="str">
        <f>KBP!B100</f>
        <v>Kaca Polos (ketebalan 5mm)</v>
      </c>
      <c r="C64" s="433">
        <f>KBP!C100</f>
        <v>1.5506</v>
      </c>
      <c r="D64" s="433" t="str">
        <f>KBP!D100</f>
        <v>m2</v>
      </c>
      <c r="E64" s="458">
        <f>EVALUASI!$F$944</f>
        <v>326462.5</v>
      </c>
      <c r="F64" s="462">
        <f t="shared" si="5"/>
        <v>506212.7525</v>
      </c>
    </row>
    <row r="65" spans="1:6">
      <c r="A65" s="450"/>
      <c r="B65" s="446" t="str">
        <f>KBP!B101</f>
        <v>Kunci Set 2x Putar + Handle Pintu</v>
      </c>
      <c r="C65" s="433">
        <f>KBP!C101</f>
        <v>1</v>
      </c>
      <c r="D65" s="433" t="str">
        <f>KBP!D101</f>
        <v>set</v>
      </c>
      <c r="E65" s="458">
        <v>350000</v>
      </c>
      <c r="F65" s="462">
        <f t="shared" si="5"/>
        <v>350000</v>
      </c>
    </row>
    <row r="66" spans="1:6">
      <c r="A66" s="450"/>
      <c r="B66" s="446" t="str">
        <f>KBP!B102</f>
        <v>Engsel Pintu</v>
      </c>
      <c r="C66" s="433">
        <f>KBP!C102</f>
        <v>1.5</v>
      </c>
      <c r="D66" s="433" t="str">
        <f>KBP!D102</f>
        <v>stell</v>
      </c>
      <c r="E66" s="458">
        <f>EVALUASI!$E$1015</f>
        <v>75000</v>
      </c>
      <c r="F66" s="462">
        <f t="shared" si="5"/>
        <v>112500</v>
      </c>
    </row>
    <row r="67" spans="1:6">
      <c r="A67" s="450"/>
      <c r="B67" s="446" t="str">
        <f>KBP!B103</f>
        <v>Engsel Jendela Casement</v>
      </c>
      <c r="C67" s="433">
        <f>KBP!C103</f>
        <v>2</v>
      </c>
      <c r="D67" s="433" t="str">
        <f>KBP!D103</f>
        <v>set</v>
      </c>
      <c r="E67" s="458">
        <v>350000</v>
      </c>
      <c r="F67" s="462">
        <f t="shared" si="5"/>
        <v>700000</v>
      </c>
    </row>
    <row r="68" spans="1:6">
      <c r="A68" s="450"/>
      <c r="B68" s="432"/>
      <c r="C68" s="433"/>
      <c r="D68" s="433"/>
      <c r="E68" s="458"/>
      <c r="F68" s="462"/>
    </row>
    <row r="69" spans="1:6">
      <c r="A69" s="450">
        <f>KBP!A105</f>
        <v>2</v>
      </c>
      <c r="B69" s="446" t="str">
        <f>KBP!B105</f>
        <v>Pintu P2 (1 unit)</v>
      </c>
      <c r="C69" s="433"/>
      <c r="D69" s="433"/>
      <c r="E69" s="458"/>
      <c r="F69" s="462"/>
    </row>
    <row r="70" spans="1:6">
      <c r="A70" s="450"/>
      <c r="B70" s="446" t="str">
        <f>KBP!B106</f>
        <v>Tiang Kusen Alumunium (4 inch)</v>
      </c>
      <c r="C70" s="433">
        <f>KBP!C106</f>
        <v>4.8</v>
      </c>
      <c r="D70" s="433" t="str">
        <f>KBP!D106</f>
        <v>m</v>
      </c>
      <c r="E70" s="458">
        <f>EVALUASI!$F$993</f>
        <v>152542</v>
      </c>
      <c r="F70" s="462">
        <f t="shared" ref="F70:F73" si="6">C70*E70</f>
        <v>732201.6</v>
      </c>
    </row>
    <row r="71" spans="1:6">
      <c r="A71" s="450"/>
      <c r="B71" s="446" t="str">
        <f>KBP!B107</f>
        <v xml:space="preserve">Daun Pintu Alumunium </v>
      </c>
      <c r="C71" s="433">
        <f>KBP!C107</f>
        <v>1</v>
      </c>
      <c r="D71" s="433" t="str">
        <f>KBP!D107</f>
        <v>bh</v>
      </c>
      <c r="E71" s="458">
        <v>950000</v>
      </c>
      <c r="F71" s="462">
        <f t="shared" si="6"/>
        <v>950000</v>
      </c>
    </row>
    <row r="72" spans="1:6">
      <c r="A72" s="450"/>
      <c r="B72" s="446" t="str">
        <f>KBP!B108</f>
        <v>Kunci Set 2x Putar + Handle Pintu</v>
      </c>
      <c r="C72" s="433">
        <f>KBP!C108</f>
        <v>1</v>
      </c>
      <c r="D72" s="433" t="str">
        <f>KBP!D108</f>
        <v>set</v>
      </c>
      <c r="E72" s="458">
        <f>$E$65</f>
        <v>350000</v>
      </c>
      <c r="F72" s="462">
        <f t="shared" si="6"/>
        <v>350000</v>
      </c>
    </row>
    <row r="73" spans="1:6">
      <c r="A73" s="450"/>
      <c r="B73" s="446" t="str">
        <f>KBP!B109</f>
        <v>Engsel Pintu</v>
      </c>
      <c r="C73" s="433">
        <f>KBP!C109</f>
        <v>1</v>
      </c>
      <c r="D73" s="433" t="str">
        <f>KBP!D109</f>
        <v>stell</v>
      </c>
      <c r="E73" s="458">
        <f>EVALUASI!$E$1015</f>
        <v>75000</v>
      </c>
      <c r="F73" s="462">
        <f t="shared" si="6"/>
        <v>75000</v>
      </c>
    </row>
    <row r="74" spans="1:6">
      <c r="A74" s="450"/>
      <c r="B74" s="432"/>
      <c r="C74" s="433"/>
      <c r="D74" s="433"/>
      <c r="E74" s="458"/>
      <c r="F74" s="462"/>
    </row>
    <row r="75" spans="1:6">
      <c r="A75" s="450">
        <f>KBP!A111</f>
        <v>3</v>
      </c>
      <c r="B75" s="446" t="str">
        <f>KBP!B111</f>
        <v>Pintu P5 (1 unit)</v>
      </c>
      <c r="C75" s="433"/>
      <c r="D75" s="433"/>
      <c r="E75" s="458"/>
      <c r="F75" s="462"/>
    </row>
    <row r="76" spans="1:6">
      <c r="A76" s="450"/>
      <c r="B76" s="446" t="str">
        <f>KBP!B112</f>
        <v>Tiang Kusen Alumunium (4 inch)</v>
      </c>
      <c r="C76" s="433">
        <f>KBP!C112</f>
        <v>13.4</v>
      </c>
      <c r="D76" s="433" t="str">
        <f>KBP!D112</f>
        <v>m</v>
      </c>
      <c r="E76" s="458">
        <f>EVALUASI!$F$993</f>
        <v>152542</v>
      </c>
      <c r="F76" s="462">
        <f t="shared" ref="F76:F82" si="7">C76*E76</f>
        <v>2044062.8</v>
      </c>
    </row>
    <row r="77" spans="1:6">
      <c r="A77" s="450"/>
      <c r="B77" s="446" t="str">
        <f>KBP!B113</f>
        <v xml:space="preserve">Daun Pintu Alumunium </v>
      </c>
      <c r="C77" s="433">
        <f>KBP!C113</f>
        <v>1</v>
      </c>
      <c r="D77" s="433" t="str">
        <f>KBP!D113</f>
        <v>bh</v>
      </c>
      <c r="E77" s="458">
        <f>$E$62</f>
        <v>1500000</v>
      </c>
      <c r="F77" s="462">
        <f t="shared" si="7"/>
        <v>1500000</v>
      </c>
    </row>
    <row r="78" spans="1:6">
      <c r="A78" s="450"/>
      <c r="B78" s="446" t="str">
        <f>KBP!B114</f>
        <v>Slimar Aluminium 3/8</v>
      </c>
      <c r="C78" s="433">
        <f>KBP!C114</f>
        <v>10.1</v>
      </c>
      <c r="D78" s="433" t="str">
        <f>KBP!D114</f>
        <v>m</v>
      </c>
      <c r="E78" s="458">
        <f>EVALUASI!$F$1006</f>
        <v>169057</v>
      </c>
      <c r="F78" s="462">
        <f t="shared" si="7"/>
        <v>1707475.7</v>
      </c>
    </row>
    <row r="79" spans="1:6">
      <c r="A79" s="450"/>
      <c r="B79" s="446" t="str">
        <f>KBP!B115</f>
        <v>Kaca Polos (ketebalan 5mm)</v>
      </c>
      <c r="C79" s="433">
        <f>KBP!C115</f>
        <v>1.5129999999999999</v>
      </c>
      <c r="D79" s="433" t="str">
        <f>KBP!D115</f>
        <v>m2</v>
      </c>
      <c r="E79" s="458">
        <f>EVALUASI!$F$944</f>
        <v>326462.5</v>
      </c>
      <c r="F79" s="462">
        <f t="shared" si="7"/>
        <v>493937.76249999995</v>
      </c>
    </row>
    <row r="80" spans="1:6">
      <c r="A80" s="450"/>
      <c r="B80" s="446" t="str">
        <f>KBP!B116</f>
        <v>Kunci Set 2x Putar + Handle Pintu</v>
      </c>
      <c r="C80" s="433">
        <f>KBP!C116</f>
        <v>1</v>
      </c>
      <c r="D80" s="433" t="str">
        <f>KBP!D116</f>
        <v>set</v>
      </c>
      <c r="E80" s="458">
        <f>$E$65</f>
        <v>350000</v>
      </c>
      <c r="F80" s="462">
        <f t="shared" si="7"/>
        <v>350000</v>
      </c>
    </row>
    <row r="81" spans="1:6">
      <c r="A81" s="450"/>
      <c r="B81" s="446" t="str">
        <f>KBP!B117</f>
        <v>Engsel Pintu</v>
      </c>
      <c r="C81" s="433">
        <f>KBP!C117</f>
        <v>1.5</v>
      </c>
      <c r="D81" s="433" t="str">
        <f>KBP!D117</f>
        <v>stell</v>
      </c>
      <c r="E81" s="458">
        <f>EVALUASI!$E$1015</f>
        <v>75000</v>
      </c>
      <c r="F81" s="462">
        <f t="shared" si="7"/>
        <v>112500</v>
      </c>
    </row>
    <row r="82" spans="1:6">
      <c r="A82" s="450"/>
      <c r="B82" s="446" t="str">
        <f>KBP!B118</f>
        <v>Engsel Jendela Casement</v>
      </c>
      <c r="C82" s="433">
        <f>KBP!C118</f>
        <v>2</v>
      </c>
      <c r="D82" s="433" t="str">
        <f>KBP!D118</f>
        <v>set</v>
      </c>
      <c r="E82" s="458">
        <f>$E$67</f>
        <v>350000</v>
      </c>
      <c r="F82" s="462">
        <f t="shared" si="7"/>
        <v>700000</v>
      </c>
    </row>
    <row r="83" spans="1:6">
      <c r="A83" s="450"/>
      <c r="B83" s="432"/>
      <c r="C83" s="433"/>
      <c r="D83" s="433"/>
      <c r="E83" s="458"/>
      <c r="F83" s="462"/>
    </row>
    <row r="84" spans="1:6">
      <c r="A84" s="450">
        <f>KBP!A120</f>
        <v>4</v>
      </c>
      <c r="B84" s="451" t="str">
        <f>KBP!B120</f>
        <v>Jendela J1 (1 Unit)</v>
      </c>
      <c r="C84" s="433"/>
      <c r="D84" s="433"/>
      <c r="E84" s="458"/>
      <c r="F84" s="462"/>
    </row>
    <row r="85" spans="1:6">
      <c r="A85" s="450"/>
      <c r="B85" s="451" t="str">
        <f>KBP!B121</f>
        <v>Tiang Kusen Alumunium (4 inch)</v>
      </c>
      <c r="C85" s="433">
        <f>KBP!C121</f>
        <v>10.86</v>
      </c>
      <c r="D85" s="433" t="str">
        <f>KBP!D121</f>
        <v>m</v>
      </c>
      <c r="E85" s="458">
        <f>EVALUASI!$F$993</f>
        <v>152542</v>
      </c>
      <c r="F85" s="462">
        <f t="shared" ref="F85:F88" si="8">C85*E85</f>
        <v>1656606.1199999999</v>
      </c>
    </row>
    <row r="86" spans="1:6">
      <c r="A86" s="450"/>
      <c r="B86" s="451" t="str">
        <f>KBP!B122</f>
        <v>Slimar Aluminium 3/8</v>
      </c>
      <c r="C86" s="433">
        <f>KBP!C122</f>
        <v>9.120000000000001</v>
      </c>
      <c r="D86" s="433" t="str">
        <f>KBP!D122</f>
        <v>m</v>
      </c>
      <c r="E86" s="458">
        <f>EVALUASI!$F$1006</f>
        <v>169057</v>
      </c>
      <c r="F86" s="462">
        <f t="shared" si="8"/>
        <v>1541799.84</v>
      </c>
    </row>
    <row r="87" spans="1:6">
      <c r="A87" s="450"/>
      <c r="B87" s="451" t="str">
        <f>KBP!B123</f>
        <v>Kaca Polos (ketebalan 5mm)</v>
      </c>
      <c r="C87" s="433">
        <f>KBP!C123</f>
        <v>2.8559999999999999</v>
      </c>
      <c r="D87" s="433" t="str">
        <f>KBP!D123</f>
        <v>m2</v>
      </c>
      <c r="E87" s="458">
        <f>EVALUASI!$F$944</f>
        <v>326462.5</v>
      </c>
      <c r="F87" s="462">
        <f t="shared" si="8"/>
        <v>932376.89999999991</v>
      </c>
    </row>
    <row r="88" spans="1:6">
      <c r="A88" s="450"/>
      <c r="B88" s="451" t="str">
        <f>KBP!B124</f>
        <v>Engsel Jendela Casement</v>
      </c>
      <c r="C88" s="433">
        <f>KBP!C124</f>
        <v>2</v>
      </c>
      <c r="D88" s="433" t="str">
        <f>KBP!D124</f>
        <v>set</v>
      </c>
      <c r="E88" s="458">
        <f>$E$67</f>
        <v>350000</v>
      </c>
      <c r="F88" s="462">
        <f t="shared" si="8"/>
        <v>700000</v>
      </c>
    </row>
    <row r="89" spans="1:6" ht="16" thickBot="1">
      <c r="A89" s="450"/>
      <c r="B89" s="432"/>
      <c r="C89" s="433"/>
      <c r="D89" s="433"/>
      <c r="E89" s="433"/>
      <c r="F89" s="463">
        <f>SUM(F46:F88)</f>
        <v>109700065.79346666</v>
      </c>
    </row>
    <row r="90" spans="1:6" ht="16" thickBot="1">
      <c r="A90" s="440" t="str">
        <f>KBP!A126</f>
        <v>V</v>
      </c>
      <c r="B90" s="598" t="str">
        <f>KBP!B126</f>
        <v>TAHAP PEKERJAAN INSTALASI ELEKTRIK DAN PIPA LEDENG</v>
      </c>
      <c r="C90" s="599"/>
      <c r="D90" s="599"/>
      <c r="E90" s="599"/>
      <c r="F90" s="600"/>
    </row>
    <row r="91" spans="1:6">
      <c r="A91" s="439" t="str">
        <f>KBP!A127</f>
        <v>5.1</v>
      </c>
      <c r="B91" s="447" t="str">
        <f>KBP!B127</f>
        <v>Pekerjaan Sambungan Listrik</v>
      </c>
      <c r="C91" s="433"/>
      <c r="D91" s="433"/>
      <c r="E91" s="433"/>
      <c r="F91" s="434"/>
    </row>
    <row r="92" spans="1:6">
      <c r="A92" s="452">
        <f>KBP!A128</f>
        <v>1</v>
      </c>
      <c r="B92" s="436" t="str">
        <f>KBP!B128</f>
        <v>Pemasangan Sambungan Kabel Titik Lampu</v>
      </c>
      <c r="C92" s="433">
        <f>KBP!C128</f>
        <v>10</v>
      </c>
      <c r="D92" s="433" t="str">
        <f>KBP!D128</f>
        <v>titik</v>
      </c>
      <c r="E92" s="458">
        <f>EVALUASI!$F$1153</f>
        <v>330200</v>
      </c>
      <c r="F92" s="462">
        <f t="shared" ref="F92:F103" si="9">C92*E92</f>
        <v>3302000</v>
      </c>
    </row>
    <row r="93" spans="1:6">
      <c r="A93" s="452">
        <f>KBP!A129</f>
        <v>2</v>
      </c>
      <c r="B93" s="436" t="str">
        <f>KBP!B129</f>
        <v>Pemasangan Sambungan Kabel Stop Kontak</v>
      </c>
      <c r="C93" s="433">
        <f>KBP!C129</f>
        <v>10</v>
      </c>
      <c r="D93" s="433" t="str">
        <f>KBP!D129</f>
        <v>titik</v>
      </c>
      <c r="E93" s="458">
        <f>EVALUASI!$F$1126</f>
        <v>240800</v>
      </c>
      <c r="F93" s="462">
        <f t="shared" si="9"/>
        <v>2408000</v>
      </c>
    </row>
    <row r="94" spans="1:6">
      <c r="A94" s="452">
        <f>KBP!A130</f>
        <v>3</v>
      </c>
      <c r="B94" s="436" t="str">
        <f>KBP!B130</f>
        <v>Pemasangan Sambungan Kabel Power</v>
      </c>
      <c r="C94" s="433">
        <f>KBP!C130</f>
        <v>1</v>
      </c>
      <c r="D94" s="433" t="str">
        <f>KBP!D130</f>
        <v>Ls</v>
      </c>
      <c r="E94" s="458">
        <v>2250000</v>
      </c>
      <c r="F94" s="462">
        <f t="shared" si="9"/>
        <v>2250000</v>
      </c>
    </row>
    <row r="95" spans="1:6">
      <c r="A95" s="452">
        <f>KBP!A131</f>
        <v>4</v>
      </c>
      <c r="B95" s="436" t="str">
        <f>KBP!B131</f>
        <v>Pemasangan Panel MCB 6 A</v>
      </c>
      <c r="C95" s="433">
        <f>KBP!C131</f>
        <v>3</v>
      </c>
      <c r="D95" s="433" t="str">
        <f>KBP!D131</f>
        <v>bh</v>
      </c>
      <c r="E95" s="469">
        <f>(67500+60000)*3</f>
        <v>382500</v>
      </c>
      <c r="F95" s="462">
        <f t="shared" si="9"/>
        <v>1147500</v>
      </c>
    </row>
    <row r="96" spans="1:6">
      <c r="A96" s="452">
        <f>KBP!A132</f>
        <v>5</v>
      </c>
      <c r="B96" s="436" t="str">
        <f>KBP!B132</f>
        <v>Pemasangan Lampu LED Philips (12 watt)</v>
      </c>
      <c r="C96" s="433">
        <f>KBP!C132</f>
        <v>6</v>
      </c>
      <c r="D96" s="433" t="str">
        <f>KBP!D132</f>
        <v>bh</v>
      </c>
      <c r="E96" s="458">
        <v>75000</v>
      </c>
      <c r="F96" s="462">
        <f t="shared" si="9"/>
        <v>450000</v>
      </c>
    </row>
    <row r="97" spans="1:8">
      <c r="A97" s="452">
        <f>KBP!A133</f>
        <v>6</v>
      </c>
      <c r="B97" s="436" t="str">
        <f>KBP!B133</f>
        <v>Pemasangan Lampu LED Philips (7 watt)</v>
      </c>
      <c r="C97" s="433">
        <f>KBP!C133</f>
        <v>1</v>
      </c>
      <c r="D97" s="433" t="str">
        <f>KBP!D133</f>
        <v>bh</v>
      </c>
      <c r="E97" s="458">
        <v>65000</v>
      </c>
      <c r="F97" s="462">
        <f t="shared" si="9"/>
        <v>65000</v>
      </c>
    </row>
    <row r="98" spans="1:8">
      <c r="A98" s="452">
        <f>KBP!A134</f>
        <v>7</v>
      </c>
      <c r="B98" s="436" t="str">
        <f>KBP!B134</f>
        <v>Pemasangan Lampu Downlight Outbow (12 watt)</v>
      </c>
      <c r="C98" s="433">
        <f>KBP!C134</f>
        <v>3</v>
      </c>
      <c r="D98" s="433" t="str">
        <f>KBP!D134</f>
        <v>bh</v>
      </c>
      <c r="E98" s="458">
        <v>125000</v>
      </c>
      <c r="F98" s="462">
        <f t="shared" si="9"/>
        <v>375000</v>
      </c>
    </row>
    <row r="99" spans="1:8">
      <c r="A99" s="452">
        <f>KBP!A135</f>
        <v>8</v>
      </c>
      <c r="B99" s="436" t="str">
        <f>KBP!B135</f>
        <v>Stop Kontak AC</v>
      </c>
      <c r="C99" s="433">
        <f>KBP!C135</f>
        <v>1</v>
      </c>
      <c r="D99" s="433" t="str">
        <f>KBP!D135</f>
        <v>bh</v>
      </c>
      <c r="E99" s="458">
        <v>60000</v>
      </c>
      <c r="F99" s="462">
        <f t="shared" si="9"/>
        <v>60000</v>
      </c>
    </row>
    <row r="100" spans="1:8">
      <c r="A100" s="452">
        <f>KBP!A136</f>
        <v>9</v>
      </c>
      <c r="B100" s="436" t="str">
        <f>KBP!B136</f>
        <v xml:space="preserve">Stop Kontak </v>
      </c>
      <c r="C100" s="433">
        <f>KBP!C136</f>
        <v>8</v>
      </c>
      <c r="D100" s="433" t="str">
        <f>KBP!D136</f>
        <v>bh</v>
      </c>
      <c r="E100" s="458">
        <v>60000</v>
      </c>
      <c r="F100" s="462">
        <f t="shared" si="9"/>
        <v>480000</v>
      </c>
    </row>
    <row r="101" spans="1:8">
      <c r="A101" s="452">
        <f>KBP!A137</f>
        <v>10</v>
      </c>
      <c r="B101" s="436" t="str">
        <f>KBP!B137</f>
        <v xml:space="preserve">Stop Kontak TV </v>
      </c>
      <c r="C101" s="433">
        <f>KBP!C137</f>
        <v>1</v>
      </c>
      <c r="D101" s="433" t="str">
        <f>KBP!D137</f>
        <v>bh</v>
      </c>
      <c r="E101" s="458">
        <v>60000</v>
      </c>
      <c r="F101" s="462">
        <f t="shared" si="9"/>
        <v>60000</v>
      </c>
    </row>
    <row r="102" spans="1:8">
      <c r="A102" s="452">
        <f>KBP!A138</f>
        <v>11</v>
      </c>
      <c r="B102" s="436" t="str">
        <f>KBP!B138</f>
        <v>Saklar Tunggal</v>
      </c>
      <c r="C102" s="433">
        <f>KBP!C138</f>
        <v>3</v>
      </c>
      <c r="D102" s="433" t="str">
        <f>KBP!D138</f>
        <v>bh</v>
      </c>
      <c r="E102" s="458">
        <f>EVALUASI!$F$1259</f>
        <v>66550</v>
      </c>
      <c r="F102" s="462">
        <f t="shared" si="9"/>
        <v>199650</v>
      </c>
    </row>
    <row r="103" spans="1:8">
      <c r="A103" s="452">
        <f>KBP!A139</f>
        <v>12</v>
      </c>
      <c r="B103" s="436" t="str">
        <f>KBP!B139</f>
        <v>Saklar Ganda</v>
      </c>
      <c r="C103" s="433">
        <f>KBP!C139</f>
        <v>4</v>
      </c>
      <c r="D103" s="433" t="str">
        <f>KBP!D139</f>
        <v>bh</v>
      </c>
      <c r="E103" s="458">
        <f>EVALUASI!$F$1269</f>
        <v>83500</v>
      </c>
      <c r="F103" s="462">
        <f t="shared" si="9"/>
        <v>334000</v>
      </c>
    </row>
    <row r="104" spans="1:8">
      <c r="A104" s="450"/>
      <c r="B104" s="432"/>
      <c r="C104" s="433"/>
      <c r="D104" s="433"/>
      <c r="E104" s="458"/>
      <c r="F104" s="462"/>
    </row>
    <row r="105" spans="1:8">
      <c r="A105" s="439" t="str">
        <f>KBP!A141</f>
        <v>5.2</v>
      </c>
      <c r="B105" s="445" t="str">
        <f>KBP!B141</f>
        <v>Pekerjaan Pipa Saluran Air</v>
      </c>
      <c r="C105" s="433"/>
      <c r="D105" s="433"/>
      <c r="E105" s="458"/>
      <c r="F105" s="462"/>
    </row>
    <row r="106" spans="1:8">
      <c r="A106" s="452">
        <f>KBP!A142</f>
        <v>1</v>
      </c>
      <c r="B106" s="446" t="str">
        <f>KBP!B142</f>
        <v>Pemasangan Pipa Saluran Air Bersih (3/4 inch)</v>
      </c>
      <c r="C106" s="433">
        <f>KBP!C142</f>
        <v>33.469900000000003</v>
      </c>
      <c r="D106" s="433" t="str">
        <f>KBP!D142</f>
        <v>m</v>
      </c>
      <c r="E106" s="458">
        <f>EVALUASI!$F$1293</f>
        <v>28015.5</v>
      </c>
      <c r="F106" s="462">
        <f t="shared" ref="F106:F118" si="10">C106*E106</f>
        <v>937675.98345000006</v>
      </c>
    </row>
    <row r="107" spans="1:8">
      <c r="A107" s="452">
        <f>KBP!A143</f>
        <v>2</v>
      </c>
      <c r="B107" s="446" t="str">
        <f>KBP!B143</f>
        <v>Pemasangan Pipa Saluran Air Kotor (4 inch)</v>
      </c>
      <c r="C107" s="433">
        <f>KBP!C143</f>
        <v>19.033899999999999</v>
      </c>
      <c r="D107" s="433" t="str">
        <f>KBP!D143</f>
        <v>m</v>
      </c>
      <c r="E107" s="458">
        <f>EVALUASI!$F$1317</f>
        <v>65796.899999999994</v>
      </c>
      <c r="F107" s="462">
        <f t="shared" si="10"/>
        <v>1252371.6149099998</v>
      </c>
    </row>
    <row r="108" spans="1:8">
      <c r="A108" s="452">
        <f>KBP!A144</f>
        <v>3</v>
      </c>
      <c r="B108" s="446" t="str">
        <f>KBP!B144</f>
        <v>Bak Penampungan Air Atas 1100 liter</v>
      </c>
      <c r="C108" s="433">
        <f>KBP!C144</f>
        <v>1</v>
      </c>
      <c r="D108" s="433" t="str">
        <f>KBP!D144</f>
        <v>bh</v>
      </c>
      <c r="E108" s="458">
        <v>2500000</v>
      </c>
      <c r="F108" s="462">
        <f t="shared" si="10"/>
        <v>2500000</v>
      </c>
    </row>
    <row r="109" spans="1:8">
      <c r="A109" s="452">
        <f>KBP!A145</f>
        <v>4</v>
      </c>
      <c r="B109" s="446" t="str">
        <f>KBP!B145</f>
        <v>Mesin Pompa Air Sumur Bawah Tanah</v>
      </c>
      <c r="C109" s="433">
        <f>KBP!C145</f>
        <v>1</v>
      </c>
      <c r="D109" s="433" t="str">
        <f>KBP!D145</f>
        <v>bh</v>
      </c>
      <c r="E109" s="458">
        <v>4500000</v>
      </c>
      <c r="F109" s="462">
        <f t="shared" si="10"/>
        <v>4500000</v>
      </c>
    </row>
    <row r="110" spans="1:8">
      <c r="A110" s="452">
        <f>KBP!A146</f>
        <v>5</v>
      </c>
      <c r="B110" s="446" t="str">
        <f>KBP!B146</f>
        <v>Tangki Penampungan Limbah (Septictank)</v>
      </c>
      <c r="C110" s="433">
        <f>KBP!C146</f>
        <v>1</v>
      </c>
      <c r="D110" s="433" t="str">
        <f>KBP!D146</f>
        <v>bh</v>
      </c>
      <c r="E110" s="458">
        <v>4500000</v>
      </c>
      <c r="F110" s="462">
        <f t="shared" si="10"/>
        <v>4500000</v>
      </c>
    </row>
    <row r="111" spans="1:8">
      <c r="A111" s="452">
        <f>KBP!A147</f>
        <v>6</v>
      </c>
      <c r="B111" s="446" t="str">
        <f>KBP!B147</f>
        <v>Wadah bak pengendalian limbah</v>
      </c>
      <c r="C111" s="433">
        <f>KBP!C147</f>
        <v>1</v>
      </c>
      <c r="D111" s="433" t="str">
        <f>KBP!D147</f>
        <v>bh</v>
      </c>
      <c r="E111" s="458">
        <v>350000</v>
      </c>
      <c r="F111" s="462">
        <f t="shared" si="10"/>
        <v>350000</v>
      </c>
    </row>
    <row r="112" spans="1:8">
      <c r="A112" s="452">
        <f>KBP!A148</f>
        <v>7</v>
      </c>
      <c r="B112" s="446" t="str">
        <f>KBP!B148</f>
        <v>Pemasangan Kran Air untuk Bak Cuci Tangan</v>
      </c>
      <c r="C112" s="433">
        <f>KBP!C148</f>
        <v>1</v>
      </c>
      <c r="D112" s="433" t="str">
        <f>KBP!D148</f>
        <v>bh</v>
      </c>
      <c r="E112" s="458">
        <v>420000</v>
      </c>
      <c r="F112" s="462">
        <f t="shared" si="10"/>
        <v>420000</v>
      </c>
      <c r="H112" s="470" t="s">
        <v>479</v>
      </c>
    </row>
    <row r="113" spans="1:8">
      <c r="A113" s="452">
        <f>KBP!A149</f>
        <v>8</v>
      </c>
      <c r="B113" s="446" t="str">
        <f>KBP!B149</f>
        <v>Pemasangan Bak Cuci Tangan</v>
      </c>
      <c r="C113" s="433">
        <f>KBP!C149</f>
        <v>1</v>
      </c>
      <c r="D113" s="433" t="str">
        <f>KBP!D149</f>
        <v>bh</v>
      </c>
      <c r="E113" s="458">
        <v>780000</v>
      </c>
      <c r="F113" s="462">
        <f t="shared" ref="F113" si="11">C113*E113</f>
        <v>780000</v>
      </c>
      <c r="H113" s="470" t="s">
        <v>483</v>
      </c>
    </row>
    <row r="114" spans="1:8">
      <c r="A114" s="452">
        <f>KBP!A150</f>
        <v>9</v>
      </c>
      <c r="B114" s="446" t="str">
        <f>KBP!B150</f>
        <v>Pemasangan Kran Air untuk Sink Dapur</v>
      </c>
      <c r="C114" s="433">
        <f>KBP!C150</f>
        <v>1</v>
      </c>
      <c r="D114" s="433" t="str">
        <f>KBP!D150</f>
        <v>bh</v>
      </c>
      <c r="E114" s="458">
        <v>625000</v>
      </c>
      <c r="F114" s="462">
        <f t="shared" si="10"/>
        <v>625000</v>
      </c>
      <c r="H114" s="470" t="s">
        <v>480</v>
      </c>
    </row>
    <row r="115" spans="1:8">
      <c r="A115" s="452">
        <f>KBP!A151</f>
        <v>10</v>
      </c>
      <c r="B115" s="446" t="str">
        <f>KBP!B151</f>
        <v>Pek. Pemasangan Kitchen Sink</v>
      </c>
      <c r="C115" s="433">
        <f>KBP!C151</f>
        <v>1</v>
      </c>
      <c r="D115" s="433" t="str">
        <f>KBP!D151</f>
        <v>bh</v>
      </c>
      <c r="E115" s="458">
        <v>2300000</v>
      </c>
      <c r="F115" s="462">
        <f t="shared" si="10"/>
        <v>2300000</v>
      </c>
      <c r="H115" s="470" t="s">
        <v>481</v>
      </c>
    </row>
    <row r="116" spans="1:8">
      <c r="A116" s="452">
        <f>KBP!A152</f>
        <v>11</v>
      </c>
      <c r="B116" s="446" t="str">
        <f>KBP!B152</f>
        <v>Pemasangan Shower Tangan dan Kran Cabang</v>
      </c>
      <c r="C116" s="433">
        <f>KBP!C152</f>
        <v>1</v>
      </c>
      <c r="D116" s="433" t="str">
        <f>KBP!D152</f>
        <v>bh</v>
      </c>
      <c r="E116" s="458">
        <f>EVALUASI!$F$1378</f>
        <v>1721250</v>
      </c>
      <c r="F116" s="462">
        <f t="shared" si="10"/>
        <v>1721250</v>
      </c>
    </row>
    <row r="117" spans="1:8">
      <c r="A117" s="452">
        <f>KBP!A153</f>
        <v>12</v>
      </c>
      <c r="B117" s="444" t="str">
        <f>KBP!B153</f>
        <v>Pemasangan Toilet Duduk dan Shower Jet</v>
      </c>
      <c r="C117" s="433">
        <f>KBP!C153</f>
        <v>1</v>
      </c>
      <c r="D117" s="433" t="str">
        <f>KBP!D153</f>
        <v>bh</v>
      </c>
      <c r="E117" s="458">
        <f>EVALUASI!$F$1353</f>
        <v>2954900</v>
      </c>
      <c r="F117" s="462">
        <f t="shared" si="10"/>
        <v>2954900</v>
      </c>
    </row>
    <row r="118" spans="1:8">
      <c r="A118" s="452">
        <f>KBP!A154</f>
        <v>13</v>
      </c>
      <c r="B118" s="446" t="str">
        <f>KBP!B154</f>
        <v>Saluran Pembuangan Air Lantai</v>
      </c>
      <c r="C118" s="433">
        <f>KBP!C154</f>
        <v>2</v>
      </c>
      <c r="D118" s="433" t="str">
        <f>KBP!D154</f>
        <v>bh</v>
      </c>
      <c r="E118" s="458">
        <f>EVALUASI!$F$1415</f>
        <v>119450</v>
      </c>
      <c r="F118" s="462">
        <f t="shared" si="10"/>
        <v>238900</v>
      </c>
    </row>
    <row r="119" spans="1:8" ht="16" thickBot="1">
      <c r="A119" s="431"/>
      <c r="B119" s="432"/>
      <c r="C119" s="433"/>
      <c r="D119" s="433"/>
      <c r="E119" s="433"/>
      <c r="F119" s="463">
        <f>SUM(F92:F118)</f>
        <v>34211247.598360002</v>
      </c>
    </row>
    <row r="120" spans="1:8" ht="16" thickBot="1">
      <c r="A120" s="440" t="str">
        <f>KBP!A156</f>
        <v>VI</v>
      </c>
      <c r="B120" s="589" t="str">
        <f>KBP!B156</f>
        <v>TAHAP PEMASANGAN LANGIT-LANGIT DAN GENTENG</v>
      </c>
      <c r="C120" s="590"/>
      <c r="D120" s="590"/>
      <c r="E120" s="590"/>
      <c r="F120" s="591"/>
    </row>
    <row r="121" spans="1:8">
      <c r="A121" s="443">
        <f>KBP!A157</f>
        <v>1</v>
      </c>
      <c r="B121" s="448" t="str">
        <f>KBP!B157</f>
        <v>Pemasangan Plafon Gypsumboard dengan Rangka Hollow</v>
      </c>
      <c r="C121" s="433">
        <f>KBP!C157</f>
        <v>28.372499999999999</v>
      </c>
      <c r="D121" s="433" t="str">
        <f>KBP!D157</f>
        <v>m2</v>
      </c>
      <c r="E121" s="458">
        <f>EVALUASI!$F$871</f>
        <v>182474.5</v>
      </c>
      <c r="F121" s="462">
        <f t="shared" ref="F121:F124" si="12">C121*E121</f>
        <v>5177257.7512499997</v>
      </c>
    </row>
    <row r="122" spans="1:8">
      <c r="A122" s="443">
        <f>KBP!A158</f>
        <v>2</v>
      </c>
      <c r="B122" s="448" t="str">
        <f>KBP!B158</f>
        <v>Pemasangan Langit-langit Model Drop Ceiling</v>
      </c>
      <c r="C122" s="433">
        <f>KBP!C158</f>
        <v>13.95</v>
      </c>
      <c r="D122" s="433" t="str">
        <f>KBP!D158</f>
        <v>m2</v>
      </c>
      <c r="E122" s="458">
        <f>EVALUASI!$F$871</f>
        <v>182474.5</v>
      </c>
      <c r="F122" s="462">
        <f t="shared" ref="F122" si="13">C122*E122</f>
        <v>2545519.2749999999</v>
      </c>
    </row>
    <row r="123" spans="1:8">
      <c r="A123" s="443">
        <f>KBP!A159</f>
        <v>3</v>
      </c>
      <c r="B123" s="448" t="str">
        <f>KBP!B159</f>
        <v>Pemasangan Plafon Calsiboard dengan Rangka Hollow</v>
      </c>
      <c r="C123" s="433">
        <f>KBP!C159</f>
        <v>5.2262000000000004</v>
      </c>
      <c r="D123" s="433" t="str">
        <f>KBP!D159</f>
        <v>m2</v>
      </c>
      <c r="E123" s="458">
        <f>EVALUASI!$F$856</f>
        <v>190112.5</v>
      </c>
      <c r="F123" s="462">
        <f t="shared" si="12"/>
        <v>993565.94750000013</v>
      </c>
    </row>
    <row r="124" spans="1:8">
      <c r="A124" s="443">
        <f>KBP!A160</f>
        <v>4</v>
      </c>
      <c r="B124" s="436" t="str">
        <f>KBP!B160</f>
        <v>Pemasangan List Langit-langit Bahan Gypsum</v>
      </c>
      <c r="C124" s="433">
        <f>KBP!C160</f>
        <v>41.9</v>
      </c>
      <c r="D124" s="433" t="str">
        <f>KBP!D160</f>
        <v>m</v>
      </c>
      <c r="E124" s="458">
        <f>EVALUASI!$F$883</f>
        <v>34250</v>
      </c>
      <c r="F124" s="462">
        <f t="shared" si="12"/>
        <v>1435075</v>
      </c>
    </row>
    <row r="125" spans="1:8" ht="16" thickBot="1">
      <c r="A125" s="431"/>
      <c r="B125" s="432"/>
      <c r="C125" s="433"/>
      <c r="D125" s="433"/>
      <c r="E125" s="433"/>
      <c r="F125" s="463">
        <f>SUM(F121:F124)</f>
        <v>10151417.973749999</v>
      </c>
    </row>
    <row r="126" spans="1:8" ht="16" thickBot="1">
      <c r="A126" s="440" t="str">
        <f>KBP!A162</f>
        <v>VII</v>
      </c>
      <c r="B126" s="589" t="str">
        <f>KBP!B162</f>
        <v>TAHAP PENYELESAIAN KONSTRUKSI BANGUNAN</v>
      </c>
      <c r="C126" s="590"/>
      <c r="D126" s="590"/>
      <c r="E126" s="590"/>
      <c r="F126" s="591"/>
    </row>
    <row r="127" spans="1:8">
      <c r="A127" s="443">
        <f>KBP!A163</f>
        <v>1</v>
      </c>
      <c r="B127" s="448" t="str">
        <f>KBP!B163</f>
        <v>Pengecatan Bagian Luar Bangunan</v>
      </c>
      <c r="C127" s="433">
        <f>KBP!C163</f>
        <v>194.82499999999999</v>
      </c>
      <c r="D127" s="433" t="str">
        <f>KBP!D163</f>
        <v>m2</v>
      </c>
      <c r="E127" s="458">
        <f>EVALUASI!$F$573</f>
        <v>31762</v>
      </c>
      <c r="F127" s="462">
        <f t="shared" ref="F127:F130" si="14">C127*E127</f>
        <v>6188031.6499999994</v>
      </c>
    </row>
    <row r="128" spans="1:8">
      <c r="A128" s="443">
        <f>KBP!A170</f>
        <v>2</v>
      </c>
      <c r="B128" s="448" t="str">
        <f>KBP!B170</f>
        <v>Pengecatan Bagian Dalam Bangunan</v>
      </c>
      <c r="C128" s="433">
        <f>KBP!C170</f>
        <v>78.442499999999995</v>
      </c>
      <c r="D128" s="433" t="str">
        <f>KBP!D170</f>
        <v>m2</v>
      </c>
      <c r="E128" s="458">
        <f>EVALUASI!$F$560</f>
        <v>24262</v>
      </c>
      <c r="F128" s="462">
        <f t="shared" si="14"/>
        <v>1903171.9349999998</v>
      </c>
    </row>
    <row r="129" spans="1:6">
      <c r="A129" s="443">
        <f>KBP!A178</f>
        <v>3</v>
      </c>
      <c r="B129" s="448" t="str">
        <f>KBP!B178</f>
        <v>Pengecatan pada Langit-langit Bangunan</v>
      </c>
      <c r="C129" s="433">
        <f>KBP!C178</f>
        <v>33.598700000000001</v>
      </c>
      <c r="D129" s="433" t="str">
        <f>KBP!D178</f>
        <v>m2</v>
      </c>
      <c r="E129" s="458">
        <f>EVALUASI!$F$560</f>
        <v>24262</v>
      </c>
      <c r="F129" s="462">
        <f t="shared" si="14"/>
        <v>815171.6594</v>
      </c>
    </row>
    <row r="130" spans="1:6">
      <c r="A130" s="443">
        <f>KBP!A179</f>
        <v>4</v>
      </c>
      <c r="B130" s="448" t="str">
        <f>KBP!B179</f>
        <v>Pemberian Lapisan Anti Air pada Atap Kanopi Beton</v>
      </c>
      <c r="C130" s="433">
        <f>KBP!C179</f>
        <v>6.03</v>
      </c>
      <c r="D130" s="433" t="str">
        <f>KBP!D179</f>
        <v>m2</v>
      </c>
      <c r="E130" s="458">
        <f>EVALUASI!$F$585</f>
        <v>46405</v>
      </c>
      <c r="F130" s="462">
        <f t="shared" si="14"/>
        <v>279822.15000000002</v>
      </c>
    </row>
    <row r="131" spans="1:6">
      <c r="A131" s="443">
        <f>KBP!A180</f>
        <v>5</v>
      </c>
      <c r="B131" s="448" t="str">
        <f>KBP!B180</f>
        <v>Pengecatan Finishing pada Railing Tangga</v>
      </c>
      <c r="C131" s="433">
        <f>KBP!C180</f>
        <v>5.3521999999999998</v>
      </c>
      <c r="D131" s="433" t="str">
        <f>KBP!D180</f>
        <v>m2</v>
      </c>
      <c r="E131" s="458">
        <v>650000</v>
      </c>
      <c r="F131" s="462">
        <f t="shared" ref="F131" si="15">C131*E131</f>
        <v>3478930</v>
      </c>
    </row>
    <row r="132" spans="1:6">
      <c r="A132" s="453"/>
      <c r="B132" s="454"/>
      <c r="C132" s="455"/>
      <c r="D132" s="455"/>
      <c r="E132" s="455"/>
      <c r="F132" s="463">
        <f>SUM(F127:F131)</f>
        <v>12665127.394399999</v>
      </c>
    </row>
    <row r="133" spans="1:6" ht="16" thickBot="1">
      <c r="A133" s="453"/>
      <c r="B133" s="592" t="s">
        <v>486</v>
      </c>
      <c r="C133" s="593"/>
      <c r="D133" s="593"/>
      <c r="E133" s="594"/>
      <c r="F133" s="463">
        <f>F132+F125+F119++F89+F43+F25+F12</f>
        <v>304002329.32962626</v>
      </c>
    </row>
    <row r="134" spans="1:6" ht="16" thickBot="1">
      <c r="A134" s="456"/>
      <c r="B134" s="601" t="str">
        <f>KBP!B182</f>
        <v>LANTAI 2</v>
      </c>
      <c r="C134" s="602"/>
      <c r="D134" s="602"/>
      <c r="E134" s="602"/>
      <c r="F134" s="603"/>
    </row>
    <row r="135" spans="1:6" ht="16" thickBot="1">
      <c r="A135" s="440" t="str">
        <f>KBP!A183</f>
        <v>I</v>
      </c>
      <c r="B135" s="589" t="str">
        <f>KBP!B183</f>
        <v>TAHAP PEMBANGUNAN RANGKA</v>
      </c>
      <c r="C135" s="590"/>
      <c r="D135" s="590"/>
      <c r="E135" s="590"/>
      <c r="F135" s="591"/>
    </row>
    <row r="136" spans="1:6">
      <c r="A136" s="431">
        <f>KBP!A184</f>
        <v>1</v>
      </c>
      <c r="B136" s="436" t="str">
        <f>KBP!B184</f>
        <v>Pekerjaan Cor Tiang Dinding K2 (15x30 cm)</v>
      </c>
      <c r="C136" s="433">
        <f>KBP!C184</f>
        <v>1.3365</v>
      </c>
      <c r="D136" s="433" t="str">
        <f>KBP!D184</f>
        <v>m3</v>
      </c>
      <c r="E136" s="458">
        <f>EVALUASI!$F$324</f>
        <v>5534589.6268933332</v>
      </c>
      <c r="F136" s="462">
        <f t="shared" ref="F136:F142" si="16">C136*E136</f>
        <v>7396979.0363429403</v>
      </c>
    </row>
    <row r="137" spans="1:6">
      <c r="A137" s="431">
        <f>KBP!A185</f>
        <v>2</v>
      </c>
      <c r="B137" s="436" t="str">
        <f>KBP!B185</f>
        <v>Pekerjaan Cor Tiang Dasar Bangunan (15x15 cm)</v>
      </c>
      <c r="C137" s="433">
        <f>KBP!C185</f>
        <v>49.5</v>
      </c>
      <c r="D137" s="433" t="str">
        <f>KBP!D185</f>
        <v>m</v>
      </c>
      <c r="E137" s="458">
        <f>EVALUASI!$F$224</f>
        <v>77157.5</v>
      </c>
      <c r="F137" s="462">
        <f t="shared" si="16"/>
        <v>3819296.25</v>
      </c>
    </row>
    <row r="138" spans="1:6">
      <c r="A138" s="431">
        <f>KBP!A186</f>
        <v>3</v>
      </c>
      <c r="B138" s="436" t="str">
        <f>KBP!B186</f>
        <v>Pekerjaan Cor Balok B2 (15x30 cm)</v>
      </c>
      <c r="C138" s="433">
        <f>KBP!C186</f>
        <v>2.1138749999999997</v>
      </c>
      <c r="D138" s="433" t="str">
        <f>KBP!D186</f>
        <v>m3</v>
      </c>
      <c r="E138" s="458">
        <f>EVALUASI!$F$340</f>
        <v>5438783.187533333</v>
      </c>
      <c r="F138" s="462">
        <f t="shared" si="16"/>
        <v>11496907.810547022</v>
      </c>
    </row>
    <row r="139" spans="1:6">
      <c r="A139" s="431">
        <f>KBP!A187</f>
        <v>4</v>
      </c>
      <c r="B139" s="436" t="str">
        <f>KBP!B187</f>
        <v>Pekerjaan Cor Balok B3 (15x25 cm)</v>
      </c>
      <c r="C139" s="433">
        <f>KBP!C187</f>
        <v>0.64875000000000005</v>
      </c>
      <c r="D139" s="433" t="str">
        <f>KBP!D187</f>
        <v>m3</v>
      </c>
      <c r="E139" s="458">
        <f>EVALUASI!$F$348</f>
        <v>4810546.4139733333</v>
      </c>
      <c r="F139" s="462">
        <f t="shared" si="16"/>
        <v>3120841.9860652001</v>
      </c>
    </row>
    <row r="140" spans="1:6">
      <c r="A140" s="431">
        <f>KBP!A188</f>
        <v>5</v>
      </c>
      <c r="B140" s="432" t="str">
        <f>KBP!B188</f>
        <v>Pekerjaan Cor Balok Ambang Atas (15x15 cm)</v>
      </c>
      <c r="C140" s="433">
        <f>KBP!C188</f>
        <v>15.85</v>
      </c>
      <c r="D140" s="433" t="str">
        <f>KBP!D188</f>
        <v>m</v>
      </c>
      <c r="E140" s="458">
        <f>EVALUASI!$F$243</f>
        <v>109205</v>
      </c>
      <c r="F140" s="462">
        <f t="shared" si="16"/>
        <v>1730899.25</v>
      </c>
    </row>
    <row r="141" spans="1:6">
      <c r="A141" s="431">
        <f>KBP!A189</f>
        <v>6</v>
      </c>
      <c r="B141" s="436" t="str">
        <f>KBP!B189</f>
        <v>Pekerjaan Cor Atap Kanopi Beton</v>
      </c>
      <c r="C141" s="433">
        <f>KBP!C189</f>
        <v>0.55930999999999997</v>
      </c>
      <c r="D141" s="433" t="str">
        <f>KBP!D189</f>
        <v>m3</v>
      </c>
      <c r="E141" s="458">
        <f>EVALUASI!$F$379</f>
        <v>5697132.333333333</v>
      </c>
      <c r="F141" s="462">
        <f t="shared" si="16"/>
        <v>3186463.0853566662</v>
      </c>
    </row>
    <row r="142" spans="1:6">
      <c r="A142" s="431">
        <f>KBP!A190</f>
        <v>7</v>
      </c>
      <c r="B142" s="436" t="str">
        <f>KBP!B190</f>
        <v>Pekerjaan Cor Talang Air Beton (ketebalan 10 cm)</v>
      </c>
      <c r="C142" s="433">
        <f>KBP!C190</f>
        <v>1.05</v>
      </c>
      <c r="D142" s="433" t="str">
        <f>KBP!D190</f>
        <v>m3</v>
      </c>
      <c r="E142" s="458">
        <f>EVALUASI!$F$379</f>
        <v>5697132.333333333</v>
      </c>
      <c r="F142" s="462">
        <f t="shared" si="16"/>
        <v>5981988.9500000002</v>
      </c>
    </row>
    <row r="143" spans="1:6">
      <c r="A143" s="431">
        <f>KBP!A191</f>
        <v>8</v>
      </c>
      <c r="B143" s="436" t="str">
        <f>KBP!B191</f>
        <v>Pekerjaan Semen Cor Gaya Schandinavian</v>
      </c>
      <c r="C143" s="433">
        <f>KBP!C191</f>
        <v>0.74784000000000006</v>
      </c>
      <c r="D143" s="433" t="str">
        <f>KBP!D191</f>
        <v>m3</v>
      </c>
      <c r="E143" s="458">
        <f>EVALUASI!$F$371</f>
        <v>4883372.333333333</v>
      </c>
      <c r="F143" s="462">
        <f t="shared" ref="F143" si="17">C143*E143</f>
        <v>3651981.1657600002</v>
      </c>
    </row>
    <row r="144" spans="1:6" ht="16" thickBot="1">
      <c r="A144" s="431"/>
      <c r="B144" s="432"/>
      <c r="C144" s="433"/>
      <c r="D144" s="433"/>
      <c r="E144" s="433"/>
      <c r="F144" s="463">
        <f>SUM(F136:F143)</f>
        <v>40385357.53407184</v>
      </c>
    </row>
    <row r="145" spans="1:6" ht="16" thickBot="1">
      <c r="A145" s="440" t="str">
        <f>KBP!A193</f>
        <v>II</v>
      </c>
      <c r="B145" s="589" t="str">
        <f>KBP!B193</f>
        <v>TAHAP PEKERJAAN KONSTRUKSI BANGUNAN</v>
      </c>
      <c r="C145" s="590"/>
      <c r="D145" s="590"/>
      <c r="E145" s="590"/>
      <c r="F145" s="591"/>
    </row>
    <row r="146" spans="1:6">
      <c r="A146" s="439" t="str">
        <f>KBP!A194</f>
        <v>2.1</v>
      </c>
      <c r="B146" s="447" t="str">
        <f>KBP!B194</f>
        <v>Pekerjaan Tembok, Kusen, Sudut Bangunan dan Tali Air</v>
      </c>
      <c r="C146" s="433"/>
      <c r="D146" s="433"/>
      <c r="E146" s="433"/>
      <c r="F146" s="434"/>
    </row>
    <row r="147" spans="1:6">
      <c r="A147" s="450">
        <f>KBP!A195</f>
        <v>1</v>
      </c>
      <c r="B147" s="436" t="str">
        <f>KBP!B195</f>
        <v>Pemasangan Bata 1 PC : 4 PS (ketebalan 1/2 Bata)</v>
      </c>
      <c r="C147" s="433">
        <f>KBP!C195</f>
        <v>141.64000000000001</v>
      </c>
      <c r="D147" s="433" t="str">
        <f>KBP!D195</f>
        <v>m2</v>
      </c>
      <c r="E147" s="458">
        <f>EVALUASI!$F$426</f>
        <v>108492.56666666667</v>
      </c>
      <c r="F147" s="462">
        <f t="shared" ref="F147:F150" si="18">C147*E147</f>
        <v>15366887.142666668</v>
      </c>
    </row>
    <row r="148" spans="1:6">
      <c r="A148" s="450">
        <f>KBP!A207</f>
        <v>2</v>
      </c>
      <c r="B148" s="436" t="str">
        <f>KBP!B207</f>
        <v>Pemasangan Plesteran Tembok 1  PC : 3 PS (ketebalan 1,5 cm)</v>
      </c>
      <c r="C148" s="433">
        <f>KBP!C207</f>
        <v>283.28000000000003</v>
      </c>
      <c r="D148" s="433" t="str">
        <f>KBP!D207</f>
        <v>m2</v>
      </c>
      <c r="E148" s="458">
        <f>EVALUASI!$F$500</f>
        <v>65001.283333333333</v>
      </c>
      <c r="F148" s="462">
        <f t="shared" si="18"/>
        <v>18413563.54266667</v>
      </c>
    </row>
    <row r="149" spans="1:6">
      <c r="A149" s="450">
        <f>KBP!A208</f>
        <v>3</v>
      </c>
      <c r="B149" s="436" t="str">
        <f>KBP!B208</f>
        <v>Pemasangan Acian Tembok</v>
      </c>
      <c r="C149" s="433">
        <f>KBP!C208</f>
        <v>283.28000000000003</v>
      </c>
      <c r="D149" s="433" t="str">
        <f>KBP!D208</f>
        <v>m2</v>
      </c>
      <c r="E149" s="458">
        <f>EVALUASI!$F$523</f>
        <v>39877.5</v>
      </c>
      <c r="F149" s="462">
        <f t="shared" si="18"/>
        <v>11296498.200000001</v>
      </c>
    </row>
    <row r="150" spans="1:6">
      <c r="A150" s="450">
        <f>KBP!A209</f>
        <v>4</v>
      </c>
      <c r="B150" s="436" t="str">
        <f>KBP!B209</f>
        <v>Pekerjaan Benang Tali, Sudut Bangunan, dan Tali Air</v>
      </c>
      <c r="C150" s="433">
        <f>KBP!C209</f>
        <v>159.255</v>
      </c>
      <c r="D150" s="433" t="str">
        <f>KBP!D209</f>
        <v>m</v>
      </c>
      <c r="E150" s="458">
        <f>EVALUASI!$F$512</f>
        <v>22561.666666666668</v>
      </c>
      <c r="F150" s="462">
        <f t="shared" si="18"/>
        <v>3593058.2250000001</v>
      </c>
    </row>
    <row r="151" spans="1:6">
      <c r="A151" s="450"/>
      <c r="B151" s="432"/>
      <c r="C151" s="433"/>
      <c r="D151" s="433"/>
      <c r="E151" s="458"/>
      <c r="F151" s="462"/>
    </row>
    <row r="152" spans="1:6">
      <c r="A152" s="439" t="str">
        <f>KBP!A219</f>
        <v>2.2</v>
      </c>
      <c r="B152" s="447" t="str">
        <f>KBP!B219</f>
        <v>Pekerjaan Benang Tali, Sudut Bangunan, dan Tali Air</v>
      </c>
      <c r="C152" s="433"/>
      <c r="D152" s="433"/>
      <c r="E152" s="458"/>
      <c r="F152" s="462"/>
    </row>
    <row r="153" spans="1:6">
      <c r="A153" s="450">
        <f>KBP!A220</f>
        <v>1</v>
      </c>
      <c r="B153" s="436" t="str">
        <f>KBP!B220</f>
        <v xml:space="preserve">Pemasangan Ubin Lantai Granit Tile White ex Sincere (60x60 cm) Polos </v>
      </c>
      <c r="C153" s="433">
        <f>KBP!C220</f>
        <v>31.230399999999999</v>
      </c>
      <c r="D153" s="433" t="str">
        <f>KBP!D220</f>
        <v>m2</v>
      </c>
      <c r="E153" s="458">
        <f>EVALUASI!$F$613</f>
        <v>257358</v>
      </c>
      <c r="F153" s="462">
        <f t="shared" ref="F153:F158" si="19">C153*E153</f>
        <v>8037393.2831999995</v>
      </c>
    </row>
    <row r="154" spans="1:6">
      <c r="A154" s="450">
        <f>KBP!A221</f>
        <v>2</v>
      </c>
      <c r="B154" s="436" t="str">
        <f>KBP!B221</f>
        <v xml:space="preserve">Pemasangan Ubin Lantai Granit Tile White ex Sincere (60x60 cm) Kasar </v>
      </c>
      <c r="C154" s="433">
        <f>KBP!C221</f>
        <v>3.5701000000000001</v>
      </c>
      <c r="D154" s="433" t="str">
        <f>KBP!D221</f>
        <v>m2</v>
      </c>
      <c r="E154" s="458">
        <f>EVALUASI!$F$627</f>
        <v>294486</v>
      </c>
      <c r="F154" s="462">
        <f t="shared" si="19"/>
        <v>1051344.4686</v>
      </c>
    </row>
    <row r="155" spans="1:6">
      <c r="A155" s="450">
        <f>KBP!A222</f>
        <v>3</v>
      </c>
      <c r="B155" s="436" t="str">
        <f>KBP!B222</f>
        <v>Pemasangan Ubin Lantai KM/WC Keramik ex. Asia Tile (30x30 cm) Kasar</v>
      </c>
      <c r="C155" s="433">
        <f>KBP!C222</f>
        <v>3.3149999999999999</v>
      </c>
      <c r="D155" s="433" t="str">
        <f>KBP!D222</f>
        <v>m2</v>
      </c>
      <c r="E155" s="458">
        <f>EVALUASI!$F$641</f>
        <v>278574</v>
      </c>
      <c r="F155" s="462">
        <f t="shared" si="19"/>
        <v>923472.80999999994</v>
      </c>
    </row>
    <row r="156" spans="1:6">
      <c r="A156" s="450">
        <f>KBP!A223</f>
        <v>4</v>
      </c>
      <c r="B156" s="436" t="str">
        <f>KBP!B223</f>
        <v xml:space="preserve">Pemasangan Ubin Tembok Asia Tile (20x40 cm) </v>
      </c>
      <c r="C156" s="433">
        <f>KBP!C223</f>
        <v>12.3</v>
      </c>
      <c r="D156" s="433" t="str">
        <f>KBP!D223</f>
        <v>m2</v>
      </c>
      <c r="E156" s="458">
        <f>EVALUASI!$F$711</f>
        <v>305391</v>
      </c>
      <c r="F156" s="462">
        <f t="shared" si="19"/>
        <v>3756309.3000000003</v>
      </c>
    </row>
    <row r="157" spans="1:6">
      <c r="A157" s="450">
        <f>KBP!A224</f>
        <v>5</v>
      </c>
      <c r="B157" s="436" t="str">
        <f>KBP!B224</f>
        <v>Pemasangan Pinggiran Plint Ubin Lantai</v>
      </c>
      <c r="C157" s="433">
        <f>KBP!C224</f>
        <v>32.94</v>
      </c>
      <c r="D157" s="433" t="str">
        <f>KBP!D224</f>
        <v>m</v>
      </c>
      <c r="E157" s="458">
        <f>EVALUASI!$F$725</f>
        <v>37739.800000000003</v>
      </c>
      <c r="F157" s="462">
        <f t="shared" si="19"/>
        <v>1243149.0120000001</v>
      </c>
    </row>
    <row r="158" spans="1:6">
      <c r="A158" s="450">
        <f>KBP!A225</f>
        <v>6</v>
      </c>
      <c r="B158" s="436" t="str">
        <f>KBP!B225</f>
        <v>Pemasangan Pinggiran Plint Border Kamar Mandi</v>
      </c>
      <c r="C158" s="433">
        <f>KBP!C225</f>
        <v>7.25</v>
      </c>
      <c r="D158" s="433" t="str">
        <f>KBP!D225</f>
        <v>m</v>
      </c>
      <c r="E158" s="458">
        <f>EVALUASI!$F$725</f>
        <v>37739.800000000003</v>
      </c>
      <c r="F158" s="462">
        <f t="shared" si="19"/>
        <v>273613.55000000005</v>
      </c>
    </row>
    <row r="159" spans="1:6">
      <c r="A159" s="450"/>
      <c r="B159" s="432"/>
      <c r="C159" s="433"/>
      <c r="D159" s="433"/>
      <c r="E159" s="458"/>
      <c r="F159" s="462"/>
    </row>
    <row r="160" spans="1:6">
      <c r="A160" s="439" t="str">
        <f>KBP!A227</f>
        <v>2.3</v>
      </c>
      <c r="B160" s="445" t="str">
        <f>KBP!B227</f>
        <v>Pekerjaan Kusen Pintu dan Jendela</v>
      </c>
      <c r="C160" s="433"/>
      <c r="D160" s="433"/>
      <c r="E160" s="458"/>
      <c r="F160" s="462"/>
    </row>
    <row r="161" spans="1:6">
      <c r="A161" s="450">
        <f>KBP!A228</f>
        <v>1</v>
      </c>
      <c r="B161" s="446" t="str">
        <f>KBP!B228</f>
        <v>Pintu P2 (1 unit)</v>
      </c>
      <c r="C161" s="433"/>
      <c r="D161" s="433"/>
      <c r="E161" s="458"/>
      <c r="F161" s="462"/>
    </row>
    <row r="162" spans="1:6">
      <c r="A162" s="450"/>
      <c r="B162" s="446" t="str">
        <f>KBP!B229</f>
        <v>Tiang Kusen Alumunium (4 inch)</v>
      </c>
      <c r="C162" s="433">
        <f>KBP!C229</f>
        <v>4.8</v>
      </c>
      <c r="D162" s="433" t="str">
        <f>KBP!D229</f>
        <v>m</v>
      </c>
      <c r="E162" s="458">
        <f>EVALUASI!$F$993</f>
        <v>152542</v>
      </c>
      <c r="F162" s="462">
        <f t="shared" ref="F162:F165" si="20">C162*E162</f>
        <v>732201.6</v>
      </c>
    </row>
    <row r="163" spans="1:6">
      <c r="A163" s="450"/>
      <c r="B163" s="457" t="str">
        <f>KBP!B230</f>
        <v xml:space="preserve">Daun Pintu Alumunium </v>
      </c>
      <c r="C163" s="433">
        <f>KBP!C230</f>
        <v>1</v>
      </c>
      <c r="D163" s="433" t="str">
        <f>KBP!D230</f>
        <v>bh</v>
      </c>
      <c r="E163" s="458">
        <v>950000</v>
      </c>
      <c r="F163" s="462">
        <f t="shared" si="20"/>
        <v>950000</v>
      </c>
    </row>
    <row r="164" spans="1:6">
      <c r="A164" s="450"/>
      <c r="B164" s="457" t="str">
        <f>KBP!B231</f>
        <v>Kunci Set 2x Putar + Handle Pintu</v>
      </c>
      <c r="C164" s="433">
        <f>KBP!C231</f>
        <v>1</v>
      </c>
      <c r="D164" s="433" t="str">
        <f>KBP!D231</f>
        <v>set</v>
      </c>
      <c r="E164" s="458">
        <f>$E$65</f>
        <v>350000</v>
      </c>
      <c r="F164" s="462">
        <f t="shared" si="20"/>
        <v>350000</v>
      </c>
    </row>
    <row r="165" spans="1:6">
      <c r="A165" s="450"/>
      <c r="B165" s="457" t="str">
        <f>KBP!B232</f>
        <v>Engsel Pintu</v>
      </c>
      <c r="C165" s="433">
        <f>KBP!C232</f>
        <v>1</v>
      </c>
      <c r="D165" s="433" t="str">
        <f>KBP!D232</f>
        <v>stell</v>
      </c>
      <c r="E165" s="458">
        <f>EVALUASI!$E$1015</f>
        <v>75000</v>
      </c>
      <c r="F165" s="462">
        <f t="shared" si="20"/>
        <v>75000</v>
      </c>
    </row>
    <row r="166" spans="1:6">
      <c r="A166" s="450"/>
      <c r="B166" s="432"/>
      <c r="C166" s="433"/>
      <c r="D166" s="433"/>
      <c r="E166" s="458"/>
      <c r="F166" s="462"/>
    </row>
    <row r="167" spans="1:6">
      <c r="A167" s="450">
        <f>KBP!A234</f>
        <v>2</v>
      </c>
      <c r="B167" s="446" t="str">
        <f>KBP!B234</f>
        <v>Pintu P3 (2 unit)</v>
      </c>
      <c r="C167" s="433"/>
      <c r="D167" s="433"/>
      <c r="E167" s="458"/>
      <c r="F167" s="462"/>
    </row>
    <row r="168" spans="1:6">
      <c r="A168" s="450"/>
      <c r="B168" s="446" t="str">
        <f>KBP!B235</f>
        <v>Tiang Kusen Alumunium (4 inch)</v>
      </c>
      <c r="C168" s="433">
        <f>KBP!C235</f>
        <v>17</v>
      </c>
      <c r="D168" s="433" t="str">
        <f>KBP!D235</f>
        <v>m</v>
      </c>
      <c r="E168" s="458">
        <f>EVALUASI!$F$993</f>
        <v>152542</v>
      </c>
      <c r="F168" s="462">
        <f t="shared" ref="F168:F171" si="21">C168*E168</f>
        <v>2593214</v>
      </c>
    </row>
    <row r="169" spans="1:6">
      <c r="A169" s="450"/>
      <c r="B169" s="457" t="str">
        <f>KBP!B236</f>
        <v>Slimar Aluminium 3/8</v>
      </c>
      <c r="C169" s="433">
        <f>KBP!C236</f>
        <v>12.56</v>
      </c>
      <c r="D169" s="433" t="str">
        <f>KBP!D236</f>
        <v>m</v>
      </c>
      <c r="E169" s="458">
        <f>EVALUASI!$F$1006</f>
        <v>169057</v>
      </c>
      <c r="F169" s="462">
        <f t="shared" si="21"/>
        <v>2123355.92</v>
      </c>
    </row>
    <row r="170" spans="1:6">
      <c r="A170" s="450"/>
      <c r="B170" s="446" t="str">
        <f>KBP!B237</f>
        <v>Kaca Polos (ketebalan 5mm)</v>
      </c>
      <c r="C170" s="433">
        <f>KBP!C237</f>
        <v>5.8944000000000001</v>
      </c>
      <c r="D170" s="433" t="str">
        <f>KBP!D237</f>
        <v>m2</v>
      </c>
      <c r="E170" s="458">
        <f>EVALUASI!$F$944</f>
        <v>326462.5</v>
      </c>
      <c r="F170" s="462">
        <f t="shared" si="21"/>
        <v>1924300.56</v>
      </c>
    </row>
    <row r="171" spans="1:6">
      <c r="A171" s="450"/>
      <c r="B171" s="457" t="str">
        <f>KBP!B238</f>
        <v>Rel Pintu Geser + Aksesoris</v>
      </c>
      <c r="C171" s="433">
        <f>KBP!C238</f>
        <v>2</v>
      </c>
      <c r="D171" s="433" t="str">
        <f>KBP!D238</f>
        <v>set</v>
      </c>
      <c r="E171" s="458">
        <v>1250000</v>
      </c>
      <c r="F171" s="462">
        <f t="shared" si="21"/>
        <v>2500000</v>
      </c>
    </row>
    <row r="172" spans="1:6">
      <c r="A172" s="450"/>
      <c r="B172" s="432"/>
      <c r="C172" s="433"/>
      <c r="D172" s="433"/>
      <c r="E172" s="458"/>
      <c r="F172" s="462"/>
    </row>
    <row r="173" spans="1:6">
      <c r="A173" s="450">
        <f>KBP!A240</f>
        <v>3</v>
      </c>
      <c r="B173" s="446" t="str">
        <f>KBP!B240</f>
        <v>Pintu P4 (2 unit)</v>
      </c>
      <c r="C173" s="433"/>
      <c r="D173" s="433"/>
      <c r="E173" s="458"/>
      <c r="F173" s="462"/>
    </row>
    <row r="174" spans="1:6">
      <c r="A174" s="450"/>
      <c r="B174" s="446" t="str">
        <f>KBP!B241</f>
        <v>Tiang Kusen Alumunium (4 inch)</v>
      </c>
      <c r="C174" s="433">
        <f>KBP!C241</f>
        <v>9.8000000000000007</v>
      </c>
      <c r="D174" s="433" t="str">
        <f>KBP!D241</f>
        <v>m</v>
      </c>
      <c r="E174" s="458">
        <f>EVALUASI!$F$993</f>
        <v>152542</v>
      </c>
      <c r="F174" s="462">
        <f t="shared" ref="F174:F177" si="22">C174*E174</f>
        <v>1494911.6</v>
      </c>
    </row>
    <row r="175" spans="1:6">
      <c r="A175" s="450"/>
      <c r="B175" s="457" t="str">
        <f>KBP!B242</f>
        <v xml:space="preserve">Daun Pintu Alumunium </v>
      </c>
      <c r="C175" s="433">
        <f>KBP!C242</f>
        <v>2</v>
      </c>
      <c r="D175" s="433" t="str">
        <f>KBP!D242</f>
        <v>bh</v>
      </c>
      <c r="E175" s="458">
        <f>$E$62</f>
        <v>1500000</v>
      </c>
      <c r="F175" s="462">
        <f t="shared" si="22"/>
        <v>3000000</v>
      </c>
    </row>
    <row r="176" spans="1:6">
      <c r="A176" s="450"/>
      <c r="B176" s="457" t="str">
        <f>KBP!B243</f>
        <v>Kunci Set 2x Putar + Handle Pintu</v>
      </c>
      <c r="C176" s="433">
        <f>KBP!C243</f>
        <v>2</v>
      </c>
      <c r="D176" s="433" t="str">
        <f>KBP!D243</f>
        <v>set</v>
      </c>
      <c r="E176" s="458">
        <f>$E$65</f>
        <v>350000</v>
      </c>
      <c r="F176" s="462">
        <f t="shared" si="22"/>
        <v>700000</v>
      </c>
    </row>
    <row r="177" spans="1:6">
      <c r="A177" s="450"/>
      <c r="B177" s="457" t="str">
        <f>KBP!B244</f>
        <v>Engsel Pintu</v>
      </c>
      <c r="C177" s="433">
        <f>KBP!C244</f>
        <v>3</v>
      </c>
      <c r="D177" s="433" t="str">
        <f>KBP!D244</f>
        <v>stell</v>
      </c>
      <c r="E177" s="458">
        <f>EVALUASI!$E$1015</f>
        <v>75000</v>
      </c>
      <c r="F177" s="462">
        <f t="shared" si="22"/>
        <v>225000</v>
      </c>
    </row>
    <row r="178" spans="1:6">
      <c r="A178" s="450"/>
      <c r="B178" s="432"/>
      <c r="C178" s="433"/>
      <c r="D178" s="433"/>
      <c r="E178" s="458"/>
      <c r="F178" s="462"/>
    </row>
    <row r="179" spans="1:6">
      <c r="A179" s="450">
        <f>KBP!A246</f>
        <v>4</v>
      </c>
      <c r="B179" s="451" t="str">
        <f>KBP!B246</f>
        <v>Jendela J2 (1 Unit)</v>
      </c>
      <c r="C179" s="433"/>
      <c r="D179" s="433"/>
      <c r="E179" s="458"/>
      <c r="F179" s="462"/>
    </row>
    <row r="180" spans="1:6">
      <c r="A180" s="450"/>
      <c r="B180" s="457" t="str">
        <f>KBP!B247</f>
        <v>Kaca Polos (ketebalan 5mm)</v>
      </c>
      <c r="C180" s="433">
        <f>KBP!C247</f>
        <v>1.375</v>
      </c>
      <c r="D180" s="433" t="str">
        <f>KBP!D247</f>
        <v>m2</v>
      </c>
      <c r="E180" s="458">
        <f>EVALUASI!$F$944</f>
        <v>326462.5</v>
      </c>
      <c r="F180" s="462">
        <f t="shared" ref="F180" si="23">C180*E180</f>
        <v>448885.9375</v>
      </c>
    </row>
    <row r="181" spans="1:6">
      <c r="A181" s="450"/>
      <c r="B181" s="432"/>
      <c r="C181" s="433"/>
      <c r="D181" s="433"/>
      <c r="E181" s="458"/>
      <c r="F181" s="462"/>
    </row>
    <row r="182" spans="1:6">
      <c r="A182" s="450">
        <f>KBP!A249</f>
        <v>5</v>
      </c>
      <c r="B182" s="451" t="str">
        <f>KBP!B249</f>
        <v>Jendela J3 (2 Unit)</v>
      </c>
      <c r="C182" s="433"/>
      <c r="D182" s="433"/>
      <c r="E182" s="458"/>
      <c r="F182" s="462"/>
    </row>
    <row r="183" spans="1:6">
      <c r="A183" s="450"/>
      <c r="B183" s="446" t="str">
        <f>KBP!B250</f>
        <v>Tiang Kusen Alumunium (4 inch)</v>
      </c>
      <c r="C183" s="433">
        <f>KBP!C250</f>
        <v>11.72</v>
      </c>
      <c r="D183" s="433" t="str">
        <f>KBP!D250</f>
        <v>m</v>
      </c>
      <c r="E183" s="458">
        <f>EVALUASI!$F$993</f>
        <v>152542</v>
      </c>
      <c r="F183" s="462">
        <f t="shared" ref="F183:F186" si="24">C183*E183</f>
        <v>1787792.24</v>
      </c>
    </row>
    <row r="184" spans="1:6">
      <c r="A184" s="450"/>
      <c r="B184" s="446" t="str">
        <f>KBP!B251</f>
        <v>Slimar Aluminium 3/8</v>
      </c>
      <c r="C184" s="433">
        <f>KBP!C251</f>
        <v>8.7200000000000006</v>
      </c>
      <c r="D184" s="433" t="str">
        <f>KBP!D251</f>
        <v>m</v>
      </c>
      <c r="E184" s="458">
        <f>EVALUASI!$F$1006</f>
        <v>169057</v>
      </c>
      <c r="F184" s="462">
        <f t="shared" si="24"/>
        <v>1474177.04</v>
      </c>
    </row>
    <row r="185" spans="1:6">
      <c r="A185" s="450"/>
      <c r="B185" s="457" t="str">
        <f>KBP!B252</f>
        <v>Kaca Polos (ketebalan 5mm)</v>
      </c>
      <c r="C185" s="433">
        <f>KBP!C252</f>
        <v>1.5151999999999999</v>
      </c>
      <c r="D185" s="433" t="str">
        <f>KBP!D252</f>
        <v>m2</v>
      </c>
      <c r="E185" s="458">
        <f>EVALUASI!$F$944</f>
        <v>326462.5</v>
      </c>
      <c r="F185" s="462">
        <f t="shared" si="24"/>
        <v>494655.98</v>
      </c>
    </row>
    <row r="186" spans="1:6">
      <c r="A186" s="450"/>
      <c r="B186" s="451" t="str">
        <f>KBP!B253</f>
        <v>Engsel Jendela Casement</v>
      </c>
      <c r="C186" s="433">
        <f>KBP!C253</f>
        <v>2</v>
      </c>
      <c r="D186" s="433" t="str">
        <f>KBP!D253</f>
        <v>set</v>
      </c>
      <c r="E186" s="458">
        <f>$E$67</f>
        <v>350000</v>
      </c>
      <c r="F186" s="462">
        <f t="shared" si="24"/>
        <v>700000</v>
      </c>
    </row>
    <row r="187" spans="1:6" ht="16" thickBot="1">
      <c r="A187" s="431"/>
      <c r="B187" s="432"/>
      <c r="C187" s="433"/>
      <c r="D187" s="433"/>
      <c r="E187" s="433"/>
      <c r="F187" s="463">
        <f>SUM(F147:F186)</f>
        <v>85528784.411633343</v>
      </c>
    </row>
    <row r="188" spans="1:6" ht="16" thickBot="1">
      <c r="A188" s="440" t="str">
        <f>KBP!A255</f>
        <v>III</v>
      </c>
      <c r="B188" s="589" t="str">
        <f>KBP!B255</f>
        <v>TAHAP PEKERJAAN INSTALASI ELEKTRIK DAN PIPA LEDENG</v>
      </c>
      <c r="C188" s="590"/>
      <c r="D188" s="590"/>
      <c r="E188" s="590"/>
      <c r="F188" s="591"/>
    </row>
    <row r="189" spans="1:6">
      <c r="A189" s="439" t="str">
        <f>KBP!A256</f>
        <v>3.1</v>
      </c>
      <c r="B189" s="447" t="str">
        <f>KBP!B256</f>
        <v>Pekerjaan Sambungan Listrik</v>
      </c>
      <c r="C189" s="433"/>
      <c r="D189" s="433"/>
      <c r="E189" s="433"/>
      <c r="F189" s="434"/>
    </row>
    <row r="190" spans="1:6">
      <c r="A190" s="452">
        <f>KBP!A257</f>
        <v>1</v>
      </c>
      <c r="B190" s="436" t="str">
        <f>KBP!B257</f>
        <v>Pemasangan Sambungan Kabel Titik Lampu</v>
      </c>
      <c r="C190" s="433">
        <f>KBP!C257</f>
        <v>8</v>
      </c>
      <c r="D190" s="433" t="str">
        <f>KBP!D257</f>
        <v>titik</v>
      </c>
      <c r="E190" s="458">
        <f>EVALUASI!$F$1153</f>
        <v>330200</v>
      </c>
      <c r="F190" s="462">
        <f t="shared" ref="F190:F199" si="25">C190*E190</f>
        <v>2641600</v>
      </c>
    </row>
    <row r="191" spans="1:6">
      <c r="A191" s="452">
        <f>KBP!A258</f>
        <v>2</v>
      </c>
      <c r="B191" s="436" t="str">
        <f>KBP!B258</f>
        <v>Pemasangan Sambungan Kabel Stop Kontak</v>
      </c>
      <c r="C191" s="433">
        <f>KBP!C258</f>
        <v>9</v>
      </c>
      <c r="D191" s="433" t="str">
        <f>KBP!D258</f>
        <v>titik</v>
      </c>
      <c r="E191" s="458">
        <f>EVALUASI!$F$1126</f>
        <v>240800</v>
      </c>
      <c r="F191" s="462">
        <f t="shared" si="25"/>
        <v>2167200</v>
      </c>
    </row>
    <row r="192" spans="1:6">
      <c r="A192" s="452">
        <f>KBP!A259</f>
        <v>3</v>
      </c>
      <c r="B192" s="436" t="str">
        <f>KBP!B259</f>
        <v>Pemasangan Lampu LED Philips (12 watt)</v>
      </c>
      <c r="C192" s="433">
        <f>KBP!C259</f>
        <v>5</v>
      </c>
      <c r="D192" s="433" t="str">
        <f>KBP!D259</f>
        <v>bh</v>
      </c>
      <c r="E192" s="458">
        <f>$E$96</f>
        <v>75000</v>
      </c>
      <c r="F192" s="462">
        <f t="shared" si="25"/>
        <v>375000</v>
      </c>
    </row>
    <row r="193" spans="1:6">
      <c r="A193" s="452">
        <f>KBP!A260</f>
        <v>4</v>
      </c>
      <c r="B193" s="436" t="str">
        <f>KBP!B260</f>
        <v>Pemasangan Lampu LED Philips (7 watt)</v>
      </c>
      <c r="C193" s="433">
        <f>KBP!C260</f>
        <v>1</v>
      </c>
      <c r="D193" s="433" t="str">
        <f>KBP!D260</f>
        <v>bh</v>
      </c>
      <c r="E193" s="458">
        <f>$E$97</f>
        <v>65000</v>
      </c>
      <c r="F193" s="462">
        <f t="shared" si="25"/>
        <v>65000</v>
      </c>
    </row>
    <row r="194" spans="1:6">
      <c r="A194" s="452">
        <f>KBP!A261</f>
        <v>5</v>
      </c>
      <c r="B194" s="436" t="str">
        <f>KBP!B261</f>
        <v>Pemasangan Lampu Downlight Outbow (12 watt)</v>
      </c>
      <c r="C194" s="433">
        <f>KBP!C261</f>
        <v>2</v>
      </c>
      <c r="D194" s="433" t="str">
        <f>KBP!D261</f>
        <v>bh</v>
      </c>
      <c r="E194" s="458">
        <f>$E$98</f>
        <v>125000</v>
      </c>
      <c r="F194" s="462">
        <f t="shared" si="25"/>
        <v>250000</v>
      </c>
    </row>
    <row r="195" spans="1:6">
      <c r="A195" s="452">
        <f>KBP!A262</f>
        <v>6</v>
      </c>
      <c r="B195" s="436" t="str">
        <f>KBP!B262</f>
        <v>Stop Kontak AC</v>
      </c>
      <c r="C195" s="433">
        <f>KBP!C262</f>
        <v>2</v>
      </c>
      <c r="D195" s="433" t="str">
        <f>KBP!D262</f>
        <v>bh</v>
      </c>
      <c r="E195" s="458">
        <f>$E$99</f>
        <v>60000</v>
      </c>
      <c r="F195" s="462">
        <f t="shared" si="25"/>
        <v>120000</v>
      </c>
    </row>
    <row r="196" spans="1:6">
      <c r="A196" s="452">
        <f>KBP!A263</f>
        <v>7</v>
      </c>
      <c r="B196" s="436" t="str">
        <f>KBP!B263</f>
        <v xml:space="preserve">Stop Kontak </v>
      </c>
      <c r="C196" s="433">
        <f>KBP!C263</f>
        <v>6</v>
      </c>
      <c r="D196" s="433" t="str">
        <f>KBP!D263</f>
        <v>bh</v>
      </c>
      <c r="E196" s="458">
        <f>$E$100</f>
        <v>60000</v>
      </c>
      <c r="F196" s="462">
        <f t="shared" si="25"/>
        <v>360000</v>
      </c>
    </row>
    <row r="197" spans="1:6">
      <c r="A197" s="452">
        <f>KBP!A264</f>
        <v>8</v>
      </c>
      <c r="B197" s="436" t="str">
        <f>KBP!B264</f>
        <v xml:space="preserve">Stop Kontak TV </v>
      </c>
      <c r="C197" s="433">
        <f>KBP!C264</f>
        <v>1</v>
      </c>
      <c r="D197" s="433" t="str">
        <f>KBP!D264</f>
        <v>bh</v>
      </c>
      <c r="E197" s="458">
        <f>$E$101</f>
        <v>60000</v>
      </c>
      <c r="F197" s="462">
        <f t="shared" si="25"/>
        <v>60000</v>
      </c>
    </row>
    <row r="198" spans="1:6">
      <c r="A198" s="452">
        <f>KBP!A265</f>
        <v>9</v>
      </c>
      <c r="B198" s="436" t="str">
        <f>KBP!B265</f>
        <v>Saklar Tunggal</v>
      </c>
      <c r="C198" s="433">
        <f>KBP!C265</f>
        <v>1</v>
      </c>
      <c r="D198" s="433" t="str">
        <f>KBP!D265</f>
        <v>bh</v>
      </c>
      <c r="E198" s="458">
        <f>EVALUASI!$F$1259</f>
        <v>66550</v>
      </c>
      <c r="F198" s="462">
        <f t="shared" si="25"/>
        <v>66550</v>
      </c>
    </row>
    <row r="199" spans="1:6">
      <c r="A199" s="452">
        <f>KBP!A266</f>
        <v>10</v>
      </c>
      <c r="B199" s="436" t="str">
        <f>KBP!B266</f>
        <v>Saklar Ganda</v>
      </c>
      <c r="C199" s="433">
        <f>KBP!C266</f>
        <v>3</v>
      </c>
      <c r="D199" s="433" t="str">
        <f>KBP!D266</f>
        <v>bh</v>
      </c>
      <c r="E199" s="458">
        <f>EVALUASI!$F$1269</f>
        <v>83500</v>
      </c>
      <c r="F199" s="462">
        <f t="shared" si="25"/>
        <v>250500</v>
      </c>
    </row>
    <row r="200" spans="1:6">
      <c r="A200" s="450"/>
      <c r="B200" s="432"/>
      <c r="C200" s="433"/>
      <c r="D200" s="433"/>
      <c r="E200" s="458"/>
      <c r="F200" s="462"/>
    </row>
    <row r="201" spans="1:6">
      <c r="A201" s="439" t="str">
        <f>KBP!A268</f>
        <v>3.2</v>
      </c>
      <c r="B201" s="445" t="str">
        <f>KBP!B268</f>
        <v>Pekerjaan Pipa Saluran Air</v>
      </c>
      <c r="C201" s="433"/>
      <c r="D201" s="433"/>
      <c r="E201" s="458"/>
      <c r="F201" s="462"/>
    </row>
    <row r="202" spans="1:6">
      <c r="A202" s="452">
        <f>KBP!A269</f>
        <v>1</v>
      </c>
      <c r="B202" s="446" t="str">
        <f>KBP!B269</f>
        <v>Pemasangan Pipa Saluran Air Bersih (3/4 inch)</v>
      </c>
      <c r="C202" s="433">
        <f>KBP!C269</f>
        <v>3.5981000000000001</v>
      </c>
      <c r="D202" s="433" t="str">
        <f>KBP!D269</f>
        <v>m</v>
      </c>
      <c r="E202" s="458">
        <f>EVALUASI!$F$1293</f>
        <v>28015.5</v>
      </c>
      <c r="F202" s="462">
        <f t="shared" ref="F202:F209" si="26">C202*E202</f>
        <v>100802.57055</v>
      </c>
    </row>
    <row r="203" spans="1:6">
      <c r="A203" s="452">
        <f>KBP!A270</f>
        <v>2</v>
      </c>
      <c r="B203" s="446" t="str">
        <f>KBP!B270</f>
        <v>Pemasangan Pipa Saluran Air Kotor (4 inch)</v>
      </c>
      <c r="C203" s="433">
        <f>KBP!C270</f>
        <v>25.251000000000001</v>
      </c>
      <c r="D203" s="433" t="str">
        <f>KBP!D270</f>
        <v>m</v>
      </c>
      <c r="E203" s="458">
        <f>EVALUASI!$F$1317</f>
        <v>65796.899999999994</v>
      </c>
      <c r="F203" s="462">
        <f t="shared" si="26"/>
        <v>1661437.5218999998</v>
      </c>
    </row>
    <row r="204" spans="1:6">
      <c r="A204" s="452">
        <f>KBP!A271</f>
        <v>3</v>
      </c>
      <c r="B204" s="446" t="str">
        <f>KBP!B271</f>
        <v>Pemasangan Kran Air untuk Bak Cuci Tangan</v>
      </c>
      <c r="C204" s="433">
        <f>KBP!C271</f>
        <v>1</v>
      </c>
      <c r="D204" s="433" t="str">
        <f>KBP!D271</f>
        <v>bh</v>
      </c>
      <c r="E204" s="458">
        <v>420000</v>
      </c>
      <c r="F204" s="462">
        <f t="shared" si="26"/>
        <v>420000</v>
      </c>
    </row>
    <row r="205" spans="1:6">
      <c r="A205" s="452">
        <f>KBP!A272</f>
        <v>4</v>
      </c>
      <c r="B205" s="446" t="str">
        <f>KBP!B272</f>
        <v>Pemasangan Bak Cuci Tangan</v>
      </c>
      <c r="C205" s="433">
        <f>KBP!C272</f>
        <v>1</v>
      </c>
      <c r="D205" s="433" t="str">
        <f>KBP!D272</f>
        <v>bh</v>
      </c>
      <c r="E205" s="458">
        <f>$E$113</f>
        <v>780000</v>
      </c>
      <c r="F205" s="462">
        <f t="shared" si="26"/>
        <v>780000</v>
      </c>
    </row>
    <row r="206" spans="1:6">
      <c r="A206" s="452">
        <f>KBP!A273</f>
        <v>5</v>
      </c>
      <c r="B206" s="446" t="str">
        <f>KBP!B273</f>
        <v>Pemasangan Shower Tangan dan Kran Cabang</v>
      </c>
      <c r="C206" s="433">
        <f>KBP!C273</f>
        <v>1</v>
      </c>
      <c r="D206" s="433" t="str">
        <f>KBP!D273</f>
        <v>bh</v>
      </c>
      <c r="E206" s="458">
        <f>EVALUASI!$F$1378</f>
        <v>1721250</v>
      </c>
      <c r="F206" s="462">
        <f t="shared" si="26"/>
        <v>1721250</v>
      </c>
    </row>
    <row r="207" spans="1:6">
      <c r="A207" s="452">
        <f>KBP!A274</f>
        <v>6</v>
      </c>
      <c r="B207" s="444" t="str">
        <f>KBP!B274</f>
        <v>Pemasangan Toilet Duduk dan Shower Jet</v>
      </c>
      <c r="C207" s="433">
        <f>KBP!C274</f>
        <v>1</v>
      </c>
      <c r="D207" s="433" t="str">
        <f>KBP!D274</f>
        <v>bh</v>
      </c>
      <c r="E207" s="458">
        <f>EVALUASI!$F$1353</f>
        <v>2954900</v>
      </c>
      <c r="F207" s="462">
        <f t="shared" si="26"/>
        <v>2954900</v>
      </c>
    </row>
    <row r="208" spans="1:6">
      <c r="A208" s="452">
        <f>KBP!A275</f>
        <v>7</v>
      </c>
      <c r="B208" s="446" t="str">
        <f>KBP!B275</f>
        <v>Saluran Pembuangan Air Lantai</v>
      </c>
      <c r="C208" s="433">
        <f>KBP!C275</f>
        <v>2</v>
      </c>
      <c r="D208" s="433" t="str">
        <f>KBP!D275</f>
        <v>bh</v>
      </c>
      <c r="E208" s="458">
        <f>EVALUASI!$F$1415</f>
        <v>119450</v>
      </c>
      <c r="F208" s="462">
        <f t="shared" si="26"/>
        <v>238900</v>
      </c>
    </row>
    <row r="209" spans="1:6">
      <c r="A209" s="452">
        <f>KBP!A276</f>
        <v>8</v>
      </c>
      <c r="B209" s="446" t="str">
        <f>KBP!B276</f>
        <v>Saluran Pembuangan Air Atap</v>
      </c>
      <c r="C209" s="433">
        <f>KBP!C276</f>
        <v>4</v>
      </c>
      <c r="D209" s="433" t="str">
        <f>KBP!D276</f>
        <v>bh</v>
      </c>
      <c r="E209" s="458">
        <f>EVALUASI!$F$1415</f>
        <v>119450</v>
      </c>
      <c r="F209" s="462">
        <f t="shared" si="26"/>
        <v>477800</v>
      </c>
    </row>
    <row r="210" spans="1:6" ht="16" thickBot="1">
      <c r="A210" s="450"/>
      <c r="B210" s="432"/>
      <c r="C210" s="433"/>
      <c r="D210" s="433"/>
      <c r="E210" s="433"/>
      <c r="F210" s="463">
        <f>SUM(F190:F209)</f>
        <v>14710940.09245</v>
      </c>
    </row>
    <row r="211" spans="1:6" ht="16" thickBot="1">
      <c r="A211" s="440" t="str">
        <f>KBP!A278</f>
        <v>IV</v>
      </c>
      <c r="B211" s="589" t="str">
        <f>KBP!B278</f>
        <v>TAHAP PEMASANGAN LANGIT-LANGIT DAN GENTENG</v>
      </c>
      <c r="C211" s="590"/>
      <c r="D211" s="590"/>
      <c r="E211" s="590"/>
      <c r="F211" s="591"/>
    </row>
    <row r="212" spans="1:6">
      <c r="A212" s="443">
        <f>KBP!A279</f>
        <v>1</v>
      </c>
      <c r="B212" s="448" t="str">
        <f>KBP!B279</f>
        <v>Pemasangan Plafon Gypsumboard dengan Rangka Hollow</v>
      </c>
      <c r="C212" s="433">
        <f>KBP!C279</f>
        <v>33.787499999999994</v>
      </c>
      <c r="D212" s="433" t="str">
        <f>KBP!D279</f>
        <v>m2</v>
      </c>
      <c r="E212" s="458">
        <f>EVALUASI!$F$871</f>
        <v>182474.5</v>
      </c>
      <c r="F212" s="462">
        <f t="shared" ref="F212:F219" si="27">C212*E212</f>
        <v>6165357.1687499993</v>
      </c>
    </row>
    <row r="213" spans="1:6">
      <c r="A213" s="443">
        <f>KBP!A280</f>
        <v>2</v>
      </c>
      <c r="B213" s="448" t="str">
        <f>KBP!B280</f>
        <v>Pemasangan Plafon Calsiboard dengan Rangka Hollow</v>
      </c>
      <c r="C213" s="433">
        <f>KBP!C280</f>
        <v>6.8538999999999994</v>
      </c>
      <c r="D213" s="433" t="str">
        <f>KBP!D280</f>
        <v>m2</v>
      </c>
      <c r="E213" s="458">
        <f>EVALUASI!$F$871</f>
        <v>182474.5</v>
      </c>
      <c r="F213" s="462">
        <f t="shared" si="27"/>
        <v>1250661.9755499999</v>
      </c>
    </row>
    <row r="214" spans="1:6">
      <c r="A214" s="443">
        <f>KBP!A281</f>
        <v>3</v>
      </c>
      <c r="B214" s="448" t="str">
        <f>KBP!B281</f>
        <v>Pemasangan Langit-langit Model Drop Ceiling</v>
      </c>
      <c r="C214" s="433">
        <f>KBP!C281</f>
        <v>17.7</v>
      </c>
      <c r="D214" s="433" t="str">
        <f>KBP!D281</f>
        <v>m2</v>
      </c>
      <c r="E214" s="458">
        <f>EVALUASI!$F$856</f>
        <v>190112.5</v>
      </c>
      <c r="F214" s="462">
        <f t="shared" ref="F214" si="28">C214*E214</f>
        <v>3364991.25</v>
      </c>
    </row>
    <row r="215" spans="1:6">
      <c r="A215" s="443">
        <f>KBP!A282</f>
        <v>4</v>
      </c>
      <c r="B215" s="436" t="str">
        <f>KBP!B282</f>
        <v>Pemasangan List Langit-langit Bahan Gypsum</v>
      </c>
      <c r="C215" s="433">
        <f>KBP!C282</f>
        <v>42.900000000000006</v>
      </c>
      <c r="D215" s="433" t="str">
        <f>KBP!D282</f>
        <v>m</v>
      </c>
      <c r="E215" s="458">
        <f>EVALUASI!$F$883</f>
        <v>34250</v>
      </c>
      <c r="F215" s="462">
        <f t="shared" si="27"/>
        <v>1469325.0000000002</v>
      </c>
    </row>
    <row r="216" spans="1:6">
      <c r="A216" s="431">
        <f>KBP!A283</f>
        <v>5</v>
      </c>
      <c r="B216" s="435" t="str">
        <f>KBP!B283</f>
        <v>Pemasangan Rangka Genteng Galvalume Merek Kencana</v>
      </c>
      <c r="C216" s="433">
        <f>KBP!C283</f>
        <v>30.824999999999999</v>
      </c>
      <c r="D216" s="433" t="str">
        <f>KBP!D283</f>
        <v>m2</v>
      </c>
      <c r="E216" s="458">
        <f>EVALUASI!$F$805</f>
        <v>248150.00000000003</v>
      </c>
      <c r="F216" s="462">
        <f t="shared" si="27"/>
        <v>7649223.7500000009</v>
      </c>
    </row>
    <row r="217" spans="1:6">
      <c r="A217" s="431">
        <f>KBP!A284</f>
        <v>6</v>
      </c>
      <c r="B217" s="435" t="str">
        <f>KBP!B284</f>
        <v>Pemasangan Penutup Atap Genteng Karang Pilang</v>
      </c>
      <c r="C217" s="433">
        <f>KBP!C284</f>
        <v>37.630474999999997</v>
      </c>
      <c r="D217" s="433" t="str">
        <f>KBP!D284</f>
        <v>m2</v>
      </c>
      <c r="E217" s="458">
        <f>EVALUASI!$F$816</f>
        <v>152445</v>
      </c>
      <c r="F217" s="462">
        <f t="shared" si="27"/>
        <v>5736577.7613749998</v>
      </c>
    </row>
    <row r="218" spans="1:6">
      <c r="A218" s="431">
        <f>KBP!A285</f>
        <v>7</v>
      </c>
      <c r="B218" s="435" t="str">
        <f>KBP!B285</f>
        <v>Pemasangan Puing Genteng Karang Pilang</v>
      </c>
      <c r="C218" s="433">
        <f>KBP!C285</f>
        <v>6.85</v>
      </c>
      <c r="D218" s="433" t="str">
        <f>KBP!D285</f>
        <v>m</v>
      </c>
      <c r="E218" s="458">
        <f>EVALUASI!$F$829</f>
        <v>139689.33333333331</v>
      </c>
      <c r="F218" s="462">
        <f t="shared" si="27"/>
        <v>956871.93333333312</v>
      </c>
    </row>
    <row r="219" spans="1:6">
      <c r="A219" s="431">
        <f>KBP!A286</f>
        <v>8</v>
      </c>
      <c r="B219" s="435" t="str">
        <f>KBP!B286</f>
        <v>Pemasangan Woodplank untuk Dekorasi Lisplank</v>
      </c>
      <c r="C219" s="433">
        <f>KBP!C286</f>
        <v>13.7</v>
      </c>
      <c r="D219" s="433" t="str">
        <f>KBP!D286</f>
        <v>m</v>
      </c>
      <c r="E219" s="458">
        <f>EVALUASI!$F$841</f>
        <v>63809.966666666667</v>
      </c>
      <c r="F219" s="462">
        <f t="shared" si="27"/>
        <v>874196.54333333333</v>
      </c>
    </row>
    <row r="220" spans="1:6" ht="16" thickBot="1">
      <c r="A220" s="431"/>
      <c r="B220" s="432"/>
      <c r="C220" s="433"/>
      <c r="D220" s="433"/>
      <c r="E220" s="433"/>
      <c r="F220" s="463">
        <f>SUM(F212:F219)</f>
        <v>27467205.382341664</v>
      </c>
    </row>
    <row r="221" spans="1:6" ht="16" thickBot="1">
      <c r="A221" s="440" t="str">
        <f>KBP!A288</f>
        <v>V</v>
      </c>
      <c r="B221" s="589" t="str">
        <f>KBP!B288</f>
        <v>TAHAP PENYELESAIAN KONSTRUKSI BANGUNAN</v>
      </c>
      <c r="C221" s="590"/>
      <c r="D221" s="590"/>
      <c r="E221" s="590"/>
      <c r="F221" s="591"/>
    </row>
    <row r="222" spans="1:6">
      <c r="A222" s="471">
        <f>KBP!A289</f>
        <v>1</v>
      </c>
      <c r="B222" s="472" t="str">
        <f>KBP!B289</f>
        <v>Pengecatan Bagian Luar Bangunan</v>
      </c>
      <c r="C222" s="473">
        <f>KBP!C289</f>
        <v>103.18499999999999</v>
      </c>
      <c r="D222" s="473" t="str">
        <f>KBP!D289</f>
        <v>m2</v>
      </c>
      <c r="E222" s="474">
        <f>EVALUASI!$F$573</f>
        <v>31762</v>
      </c>
      <c r="F222" s="475">
        <f t="shared" ref="F222:F226" si="29">C222*E222</f>
        <v>3277361.9699999997</v>
      </c>
    </row>
    <row r="223" spans="1:6">
      <c r="A223" s="443">
        <f>KBP!A296</f>
        <v>2</v>
      </c>
      <c r="B223" s="436" t="str">
        <f>KBP!B296</f>
        <v>Pengecatan Bagian Dalam Bangunan</v>
      </c>
      <c r="C223" s="433">
        <f>KBP!C296</f>
        <v>114.06750000000002</v>
      </c>
      <c r="D223" s="433" t="str">
        <f>KBP!D296</f>
        <v>m2</v>
      </c>
      <c r="E223" s="458">
        <f>EVALUASI!$F$560</f>
        <v>24262</v>
      </c>
      <c r="F223" s="462">
        <f t="shared" si="29"/>
        <v>2767505.6850000005</v>
      </c>
    </row>
    <row r="224" spans="1:6">
      <c r="A224" s="443">
        <f>KBP!A305</f>
        <v>3</v>
      </c>
      <c r="B224" s="436" t="str">
        <f>KBP!B305</f>
        <v>Pengecatan pada Langit-langit Bangunan</v>
      </c>
      <c r="C224" s="433">
        <f>KBP!C305</f>
        <v>40.64139999999999</v>
      </c>
      <c r="D224" s="433" t="str">
        <f>KBP!D305</f>
        <v>m2</v>
      </c>
      <c r="E224" s="458">
        <f>EVALUASI!$F$560</f>
        <v>24262</v>
      </c>
      <c r="F224" s="462">
        <f t="shared" si="29"/>
        <v>986041.64679999975</v>
      </c>
    </row>
    <row r="225" spans="1:6">
      <c r="A225" s="443">
        <f>KBP!A306</f>
        <v>4</v>
      </c>
      <c r="B225" s="436" t="str">
        <f>KBP!B306</f>
        <v>Pemberian Lapisan Anti Air pada Atap Kanopi Beton</v>
      </c>
      <c r="C225" s="433">
        <f>KBP!C306</f>
        <v>11.186199999999999</v>
      </c>
      <c r="D225" s="433" t="str">
        <f>KBP!D306</f>
        <v>m2</v>
      </c>
      <c r="E225" s="458">
        <f>EVALUASI!$F$585</f>
        <v>46405</v>
      </c>
      <c r="F225" s="462">
        <f t="shared" si="29"/>
        <v>519095.61099999998</v>
      </c>
    </row>
    <row r="226" spans="1:6">
      <c r="A226" s="431">
        <f>KBP!A307</f>
        <v>5</v>
      </c>
      <c r="B226" s="437" t="str">
        <f>KBP!B307</f>
        <v>Pemasangan Wallpanel dengan Lapisan Coating</v>
      </c>
      <c r="C226" s="433">
        <f>KBP!C307</f>
        <v>3.3</v>
      </c>
      <c r="D226" s="433" t="str">
        <f>KBP!D307</f>
        <v>m2</v>
      </c>
      <c r="E226" s="458">
        <v>245000</v>
      </c>
      <c r="F226" s="462">
        <f t="shared" si="29"/>
        <v>808500</v>
      </c>
    </row>
    <row r="227" spans="1:6">
      <c r="A227" s="431">
        <f>KBP!A308</f>
        <v>6</v>
      </c>
      <c r="B227" s="437" t="str">
        <f>KBP!B308</f>
        <v>Pemasangan Pagar Railing Besi dengan Cat Finishing</v>
      </c>
      <c r="C227" s="433">
        <f>KBP!C308</f>
        <v>4.2</v>
      </c>
      <c r="D227" s="433" t="str">
        <f>KBP!D308</f>
        <v>m2</v>
      </c>
      <c r="E227" s="458">
        <f>$E$131</f>
        <v>650000</v>
      </c>
      <c r="F227" s="462">
        <f t="shared" ref="F227" si="30">C227*E227</f>
        <v>2730000</v>
      </c>
    </row>
    <row r="228" spans="1:6">
      <c r="A228" s="431"/>
      <c r="B228" s="432"/>
      <c r="C228" s="433"/>
      <c r="D228" s="433"/>
      <c r="E228" s="433"/>
      <c r="F228" s="463">
        <f>SUM(F222:F227)</f>
        <v>11088504.912799999</v>
      </c>
    </row>
    <row r="229" spans="1:6">
      <c r="A229" s="431"/>
      <c r="B229" s="595" t="s">
        <v>487</v>
      </c>
      <c r="C229" s="596"/>
      <c r="D229" s="596"/>
      <c r="E229" s="597"/>
      <c r="F229" s="463">
        <f>F228+F220+F210+F187+F144</f>
        <v>179180792.33329684</v>
      </c>
    </row>
    <row r="230" spans="1:6" ht="16" thickBot="1">
      <c r="A230" s="476"/>
      <c r="B230" s="592" t="s">
        <v>488</v>
      </c>
      <c r="C230" s="593"/>
      <c r="D230" s="593"/>
      <c r="E230" s="594"/>
      <c r="F230" s="477">
        <f>F229+F133</f>
        <v>483183121.6629231</v>
      </c>
    </row>
    <row r="235" spans="1:6">
      <c r="F235" s="478"/>
    </row>
  </sheetData>
  <mergeCells count="18">
    <mergeCell ref="B145:F145"/>
    <mergeCell ref="B44:F44"/>
    <mergeCell ref="B133:E133"/>
    <mergeCell ref="B229:E229"/>
    <mergeCell ref="B230:E230"/>
    <mergeCell ref="B188:F188"/>
    <mergeCell ref="B211:F211"/>
    <mergeCell ref="B221:F221"/>
    <mergeCell ref="B90:F90"/>
    <mergeCell ref="B120:F120"/>
    <mergeCell ref="B126:F126"/>
    <mergeCell ref="B134:F134"/>
    <mergeCell ref="B135:F135"/>
    <mergeCell ref="A1:F1"/>
    <mergeCell ref="B8:F8"/>
    <mergeCell ref="B9:F9"/>
    <mergeCell ref="B13:F13"/>
    <mergeCell ref="B26:F26"/>
  </mergeCells>
  <hyperlinks>
    <hyperlink ref="H112" r:id="rId1" xr:uid="{00000000-0004-0000-0100-000000000000}"/>
    <hyperlink ref="H114" r:id="rId2" xr:uid="{00000000-0004-0000-0100-000001000000}"/>
    <hyperlink ref="H115" r:id="rId3" xr:uid="{00000000-0004-0000-0100-000002000000}"/>
    <hyperlink ref="H113" r:id="rId4" xr:uid="{00000000-0004-0000-0100-000003000000}"/>
  </hyperlinks>
  <pageMargins left="0.7" right="0.7" top="0.75" bottom="0.75" header="0.3" footer="0.3"/>
  <pageSetup paperSize="9" scale="66" fitToWidth="0" fitToHeight="0" orientation="portrait" horizontalDpi="1200" verticalDpi="1200" r:id="rId5"/>
  <rowBreaks count="2" manualBreakCount="2">
    <brk id="133" max="5" man="1"/>
    <brk id="200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09"/>
  <sheetViews>
    <sheetView view="pageBreakPreview" zoomScale="80" zoomScaleNormal="85" zoomScaleSheetLayoutView="80" workbookViewId="0">
      <selection activeCell="C2" sqref="C2"/>
    </sheetView>
  </sheetViews>
  <sheetFormatPr defaultColWidth="9.08984375" defaultRowHeight="15.5"/>
  <cols>
    <col min="1" max="1" width="9.08984375" style="418"/>
    <col min="2" max="2" width="70.453125" style="418" customWidth="1"/>
    <col min="3" max="4" width="9.08984375" style="418"/>
    <col min="5" max="5" width="11.6328125" style="418" bestFit="1" customWidth="1"/>
    <col min="6" max="6" width="9.08984375" style="418"/>
    <col min="7" max="7" width="11" style="418" bestFit="1" customWidth="1"/>
    <col min="8" max="8" width="7.6328125" style="418" customWidth="1"/>
    <col min="9" max="9" width="7.08984375" style="418" bestFit="1" customWidth="1"/>
    <col min="10" max="10" width="9.08984375" style="418"/>
    <col min="11" max="11" width="7.6328125" style="418" bestFit="1" customWidth="1"/>
    <col min="12" max="12" width="9.08984375" style="418"/>
    <col min="13" max="13" width="9" style="418" bestFit="1" customWidth="1"/>
    <col min="14" max="14" width="22.08984375" style="418" customWidth="1"/>
    <col min="15" max="16384" width="9.08984375" style="418"/>
  </cols>
  <sheetData>
    <row r="1" spans="1:14">
      <c r="A1" s="607" t="s">
        <v>515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</row>
    <row r="2" spans="1:14">
      <c r="A2" s="415"/>
      <c r="B2" s="416" t="s">
        <v>512</v>
      </c>
      <c r="C2" s="417" t="s">
        <v>927</v>
      </c>
      <c r="D2" s="415"/>
      <c r="E2" s="415"/>
      <c r="F2" s="415"/>
    </row>
    <row r="3" spans="1:14">
      <c r="A3" s="415"/>
      <c r="B3" s="416" t="s">
        <v>385</v>
      </c>
      <c r="C3" s="417" t="s">
        <v>510</v>
      </c>
      <c r="D3" s="415"/>
      <c r="E3" s="415"/>
      <c r="F3" s="415"/>
    </row>
    <row r="4" spans="1:14">
      <c r="A4" s="415"/>
      <c r="B4" s="416" t="s">
        <v>513</v>
      </c>
      <c r="C4" s="417" t="s">
        <v>511</v>
      </c>
      <c r="D4" s="415"/>
      <c r="E4" s="415"/>
      <c r="F4" s="415"/>
    </row>
    <row r="5" spans="1:14" ht="16" thickBot="1">
      <c r="A5" s="415"/>
      <c r="B5" s="419"/>
      <c r="C5" s="420"/>
      <c r="D5" s="415"/>
      <c r="E5" s="415"/>
      <c r="F5" s="415"/>
    </row>
    <row r="6" spans="1:14">
      <c r="A6" s="421" t="s">
        <v>227</v>
      </c>
      <c r="B6" s="422" t="s">
        <v>516</v>
      </c>
      <c r="C6" s="423" t="s">
        <v>386</v>
      </c>
      <c r="D6" s="422" t="s">
        <v>1</v>
      </c>
      <c r="E6" s="422" t="s">
        <v>387</v>
      </c>
      <c r="F6" s="422"/>
      <c r="G6" s="422" t="s">
        <v>388</v>
      </c>
      <c r="H6" s="422"/>
      <c r="I6" s="422" t="s">
        <v>389</v>
      </c>
      <c r="J6" s="422"/>
      <c r="K6" s="422" t="s">
        <v>390</v>
      </c>
      <c r="L6" s="422"/>
      <c r="M6" s="422" t="s">
        <v>391</v>
      </c>
      <c r="N6" s="424" t="s">
        <v>392</v>
      </c>
    </row>
    <row r="7" spans="1:14">
      <c r="A7" s="425" t="s">
        <v>282</v>
      </c>
      <c r="B7" s="426" t="s">
        <v>283</v>
      </c>
      <c r="C7" s="427" t="s">
        <v>284</v>
      </c>
      <c r="D7" s="426" t="s">
        <v>285</v>
      </c>
      <c r="E7" s="426" t="s">
        <v>393</v>
      </c>
      <c r="F7" s="426"/>
      <c r="G7" s="426" t="s">
        <v>394</v>
      </c>
      <c r="H7" s="426"/>
      <c r="I7" s="426" t="s">
        <v>395</v>
      </c>
      <c r="J7" s="426"/>
      <c r="K7" s="426" t="s">
        <v>294</v>
      </c>
      <c r="L7" s="426"/>
      <c r="M7" s="426" t="s">
        <v>396</v>
      </c>
      <c r="N7" s="428" t="s">
        <v>397</v>
      </c>
    </row>
    <row r="8" spans="1:14">
      <c r="A8" s="429"/>
      <c r="B8" s="583" t="s">
        <v>398</v>
      </c>
      <c r="C8" s="584"/>
      <c r="D8" s="584"/>
      <c r="E8" s="584"/>
      <c r="F8" s="584"/>
      <c r="G8" s="584"/>
      <c r="H8" s="584"/>
      <c r="I8" s="584"/>
      <c r="J8" s="584"/>
      <c r="K8" s="584"/>
      <c r="L8" s="584"/>
      <c r="M8" s="584"/>
      <c r="N8" s="585"/>
    </row>
    <row r="9" spans="1:14">
      <c r="A9" s="430" t="s">
        <v>295</v>
      </c>
      <c r="B9" s="586" t="s">
        <v>517</v>
      </c>
      <c r="C9" s="587"/>
      <c r="D9" s="587"/>
      <c r="E9" s="587"/>
      <c r="F9" s="587"/>
      <c r="G9" s="587"/>
      <c r="H9" s="587"/>
      <c r="I9" s="587"/>
      <c r="J9" s="587"/>
      <c r="K9" s="587"/>
      <c r="L9" s="587"/>
      <c r="M9" s="587"/>
      <c r="N9" s="588"/>
    </row>
    <row r="10" spans="1:14">
      <c r="A10" s="431">
        <v>1</v>
      </c>
      <c r="B10" s="432" t="s">
        <v>518</v>
      </c>
      <c r="C10" s="433">
        <f>E10</f>
        <v>83.699999999999989</v>
      </c>
      <c r="D10" s="433" t="s">
        <v>13</v>
      </c>
      <c r="E10" s="433">
        <f>G10*I10</f>
        <v>83.699999999999989</v>
      </c>
      <c r="F10" s="433"/>
      <c r="G10" s="433">
        <v>6</v>
      </c>
      <c r="H10" s="433" t="s">
        <v>297</v>
      </c>
      <c r="I10" s="433">
        <v>13.95</v>
      </c>
      <c r="J10" s="433"/>
      <c r="K10" s="433"/>
      <c r="L10" s="433"/>
      <c r="M10" s="433"/>
      <c r="N10" s="434"/>
    </row>
    <row r="11" spans="1:14">
      <c r="A11" s="431">
        <v>2</v>
      </c>
      <c r="B11" s="436" t="s">
        <v>519</v>
      </c>
      <c r="C11" s="433">
        <f>M48+M49</f>
        <v>21</v>
      </c>
      <c r="D11" s="438" t="s">
        <v>399</v>
      </c>
      <c r="E11" s="433"/>
      <c r="F11" s="433"/>
      <c r="G11" s="433"/>
      <c r="H11" s="433"/>
      <c r="I11" s="433"/>
      <c r="J11" s="433"/>
      <c r="K11" s="433"/>
      <c r="L11" s="433"/>
      <c r="M11" s="433"/>
      <c r="N11" s="434"/>
    </row>
    <row r="12" spans="1:14">
      <c r="A12" s="431"/>
      <c r="B12" s="432"/>
      <c r="C12" s="433"/>
      <c r="D12" s="433"/>
      <c r="E12" s="433"/>
      <c r="F12" s="433"/>
      <c r="G12" s="433"/>
      <c r="H12" s="433"/>
      <c r="I12" s="433"/>
      <c r="J12" s="433"/>
      <c r="K12" s="433"/>
      <c r="L12" s="433"/>
      <c r="M12" s="433"/>
      <c r="N12" s="434"/>
    </row>
    <row r="13" spans="1:14">
      <c r="A13" s="430" t="s">
        <v>400</v>
      </c>
      <c r="B13" s="586" t="s">
        <v>531</v>
      </c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588"/>
    </row>
    <row r="14" spans="1:14">
      <c r="A14" s="431">
        <v>1</v>
      </c>
      <c r="B14" s="436" t="s">
        <v>520</v>
      </c>
      <c r="C14" s="433">
        <f t="shared" ref="C14:C30" si="0">E14</f>
        <v>13.5</v>
      </c>
      <c r="D14" s="433" t="s">
        <v>10</v>
      </c>
      <c r="E14" s="433">
        <f>G14*I14*K14*M14</f>
        <v>13.5</v>
      </c>
      <c r="F14" s="433"/>
      <c r="G14" s="433">
        <v>1.5</v>
      </c>
      <c r="H14" s="433" t="s">
        <v>297</v>
      </c>
      <c r="I14" s="433">
        <v>1</v>
      </c>
      <c r="J14" s="433" t="s">
        <v>297</v>
      </c>
      <c r="K14" s="433">
        <v>1</v>
      </c>
      <c r="L14" s="433" t="s">
        <v>297</v>
      </c>
      <c r="M14" s="433">
        <v>9</v>
      </c>
      <c r="N14" s="434"/>
    </row>
    <row r="15" spans="1:14">
      <c r="A15" s="431">
        <v>2</v>
      </c>
      <c r="B15" s="436" t="s">
        <v>521</v>
      </c>
      <c r="C15" s="433">
        <f>E15+E16</f>
        <v>49.110749999999996</v>
      </c>
      <c r="D15" s="433" t="s">
        <v>10</v>
      </c>
      <c r="E15" s="433">
        <f>G15*I15*K15</f>
        <v>27.289499999999993</v>
      </c>
      <c r="F15" s="433"/>
      <c r="G15" s="433">
        <v>33.9</v>
      </c>
      <c r="H15" s="433" t="s">
        <v>297</v>
      </c>
      <c r="I15" s="433">
        <v>0.7</v>
      </c>
      <c r="J15" s="433" t="s">
        <v>297</v>
      </c>
      <c r="K15" s="433">
        <v>1.1499999999999999</v>
      </c>
      <c r="L15" s="433"/>
      <c r="M15" s="433"/>
      <c r="N15" s="434" t="s">
        <v>437</v>
      </c>
    </row>
    <row r="16" spans="1:14">
      <c r="A16" s="431"/>
      <c r="B16" s="436"/>
      <c r="C16" s="433"/>
      <c r="D16" s="433"/>
      <c r="E16" s="433">
        <f>G16*I16*K16</f>
        <v>21.821249999999999</v>
      </c>
      <c r="F16" s="433"/>
      <c r="G16" s="433">
        <v>34.5</v>
      </c>
      <c r="H16" s="433" t="s">
        <v>297</v>
      </c>
      <c r="I16" s="433">
        <v>0.55000000000000004</v>
      </c>
      <c r="J16" s="433" t="s">
        <v>297</v>
      </c>
      <c r="K16" s="433">
        <v>1.1499999999999999</v>
      </c>
      <c r="L16" s="433"/>
      <c r="M16" s="433"/>
      <c r="N16" s="434" t="s">
        <v>438</v>
      </c>
    </row>
    <row r="17" spans="1:14">
      <c r="A17" s="431"/>
      <c r="B17" s="436"/>
      <c r="C17" s="433"/>
      <c r="D17" s="433"/>
      <c r="E17" s="433"/>
      <c r="F17" s="433"/>
      <c r="G17" s="433"/>
      <c r="H17" s="433"/>
      <c r="I17" s="433"/>
      <c r="J17" s="433"/>
      <c r="K17" s="433"/>
      <c r="L17" s="433"/>
      <c r="M17" s="433"/>
      <c r="N17" s="434"/>
    </row>
    <row r="18" spans="1:14">
      <c r="A18" s="431">
        <v>3</v>
      </c>
      <c r="B18" s="436" t="s">
        <v>522</v>
      </c>
      <c r="C18" s="433">
        <f t="shared" si="0"/>
        <v>2.0024999999999999</v>
      </c>
      <c r="D18" s="433" t="s">
        <v>10</v>
      </c>
      <c r="E18" s="433">
        <f>G18*I18*K18</f>
        <v>2.0024999999999999</v>
      </c>
      <c r="F18" s="433"/>
      <c r="G18" s="433">
        <v>44.5</v>
      </c>
      <c r="H18" s="433" t="s">
        <v>297</v>
      </c>
      <c r="I18" s="433">
        <v>0.15</v>
      </c>
      <c r="J18" s="433" t="s">
        <v>297</v>
      </c>
      <c r="K18" s="433">
        <v>0.3</v>
      </c>
      <c r="L18" s="433"/>
      <c r="M18" s="433"/>
      <c r="N18" s="434" t="s">
        <v>439</v>
      </c>
    </row>
    <row r="19" spans="1:14">
      <c r="A19" s="431">
        <v>4</v>
      </c>
      <c r="B19" s="436" t="s">
        <v>523</v>
      </c>
      <c r="C19" s="433">
        <f t="shared" si="0"/>
        <v>0.89624999999999988</v>
      </c>
      <c r="D19" s="433" t="s">
        <v>10</v>
      </c>
      <c r="E19" s="433">
        <f t="shared" ref="E19:E20" si="1">G19*I19*K19</f>
        <v>0.89624999999999988</v>
      </c>
      <c r="F19" s="433"/>
      <c r="G19" s="433">
        <v>23.9</v>
      </c>
      <c r="H19" s="433" t="s">
        <v>297</v>
      </c>
      <c r="I19" s="433">
        <v>0.15</v>
      </c>
      <c r="J19" s="433" t="s">
        <v>297</v>
      </c>
      <c r="K19" s="433">
        <v>0.25</v>
      </c>
      <c r="L19" s="433"/>
      <c r="M19" s="433"/>
      <c r="N19" s="434" t="s">
        <v>441</v>
      </c>
    </row>
    <row r="20" spans="1:14">
      <c r="A20" s="431">
        <v>5</v>
      </c>
      <c r="B20" s="436" t="s">
        <v>524</v>
      </c>
      <c r="C20" s="433">
        <f t="shared" si="0"/>
        <v>0.03</v>
      </c>
      <c r="D20" s="433" t="s">
        <v>10</v>
      </c>
      <c r="E20" s="433">
        <f t="shared" si="1"/>
        <v>0.03</v>
      </c>
      <c r="F20" s="433"/>
      <c r="G20" s="433">
        <v>1</v>
      </c>
      <c r="H20" s="433" t="s">
        <v>297</v>
      </c>
      <c r="I20" s="433">
        <v>0.15</v>
      </c>
      <c r="J20" s="433" t="s">
        <v>297</v>
      </c>
      <c r="K20" s="433">
        <v>0.2</v>
      </c>
      <c r="L20" s="433"/>
      <c r="M20" s="433"/>
      <c r="N20" s="434" t="s">
        <v>440</v>
      </c>
    </row>
    <row r="21" spans="1:14">
      <c r="A21" s="431">
        <v>6</v>
      </c>
      <c r="B21" s="436" t="s">
        <v>525</v>
      </c>
      <c r="C21" s="433">
        <f t="shared" si="0"/>
        <v>21.846499999999999</v>
      </c>
      <c r="D21" s="433" t="s">
        <v>10</v>
      </c>
      <c r="E21" s="433">
        <f>G21*I21</f>
        <v>21.846499999999999</v>
      </c>
      <c r="F21" s="433"/>
      <c r="G21" s="433">
        <f>C20+C19+C18+C15+C14</f>
        <v>65.539500000000004</v>
      </c>
      <c r="H21" s="433" t="s">
        <v>297</v>
      </c>
      <c r="I21" s="433">
        <f>1/3</f>
        <v>0.33333333333333331</v>
      </c>
      <c r="J21" s="433"/>
      <c r="K21" s="433"/>
      <c r="L21" s="433"/>
      <c r="M21" s="433"/>
      <c r="N21" s="434"/>
    </row>
    <row r="22" spans="1:14">
      <c r="A22" s="431">
        <v>7</v>
      </c>
      <c r="B22" s="436" t="s">
        <v>530</v>
      </c>
      <c r="C22" s="433">
        <f t="shared" si="0"/>
        <v>0.45</v>
      </c>
      <c r="D22" s="433" t="s">
        <v>10</v>
      </c>
      <c r="E22" s="433">
        <f>G22*I22*K22*M22</f>
        <v>0.45</v>
      </c>
      <c r="F22" s="433"/>
      <c r="G22" s="433">
        <v>1</v>
      </c>
      <c r="H22" s="433" t="s">
        <v>297</v>
      </c>
      <c r="I22" s="433">
        <v>1</v>
      </c>
      <c r="J22" s="433" t="s">
        <v>297</v>
      </c>
      <c r="K22" s="433">
        <v>0.05</v>
      </c>
      <c r="L22" s="433" t="s">
        <v>297</v>
      </c>
      <c r="M22" s="433">
        <f>M14</f>
        <v>9</v>
      </c>
      <c r="N22" s="434"/>
    </row>
    <row r="23" spans="1:14">
      <c r="A23" s="431">
        <v>8</v>
      </c>
      <c r="B23" s="436" t="s">
        <v>529</v>
      </c>
      <c r="C23" s="433">
        <f t="shared" si="0"/>
        <v>1.1864999999999999</v>
      </c>
      <c r="D23" s="433" t="s">
        <v>10</v>
      </c>
      <c r="E23" s="433">
        <f>G23*I23*K23</f>
        <v>1.1864999999999999</v>
      </c>
      <c r="F23" s="433"/>
      <c r="G23" s="433">
        <f>G15</f>
        <v>33.9</v>
      </c>
      <c r="H23" s="433" t="s">
        <v>297</v>
      </c>
      <c r="I23" s="433">
        <f>I15</f>
        <v>0.7</v>
      </c>
      <c r="J23" s="433" t="s">
        <v>297</v>
      </c>
      <c r="K23" s="433">
        <v>0.05</v>
      </c>
      <c r="L23" s="433"/>
      <c r="M23" s="433"/>
      <c r="N23" s="434" t="s">
        <v>437</v>
      </c>
    </row>
    <row r="24" spans="1:14">
      <c r="A24" s="431"/>
      <c r="B24" s="436"/>
      <c r="C24" s="433"/>
      <c r="D24" s="433"/>
      <c r="E24" s="433">
        <f>G24*I24*K24</f>
        <v>0.94875000000000009</v>
      </c>
      <c r="F24" s="433"/>
      <c r="G24" s="433">
        <f>G16</f>
        <v>34.5</v>
      </c>
      <c r="H24" s="433" t="s">
        <v>297</v>
      </c>
      <c r="I24" s="433">
        <f>I16</f>
        <v>0.55000000000000004</v>
      </c>
      <c r="J24" s="433" t="s">
        <v>297</v>
      </c>
      <c r="K24" s="433">
        <v>0.05</v>
      </c>
      <c r="L24" s="433"/>
      <c r="M24" s="433"/>
      <c r="N24" s="434" t="s">
        <v>438</v>
      </c>
    </row>
    <row r="25" spans="1:14">
      <c r="A25" s="431">
        <v>9</v>
      </c>
      <c r="B25" s="436" t="s">
        <v>528</v>
      </c>
      <c r="C25" s="433">
        <f t="shared" si="0"/>
        <v>8.370000000000001</v>
      </c>
      <c r="D25" s="433" t="s">
        <v>10</v>
      </c>
      <c r="E25" s="433">
        <f>G25*I25</f>
        <v>8.370000000000001</v>
      </c>
      <c r="F25" s="433"/>
      <c r="G25" s="433">
        <f>G27+G28</f>
        <v>83.7</v>
      </c>
      <c r="H25" s="433" t="s">
        <v>297</v>
      </c>
      <c r="I25" s="433">
        <v>0.1</v>
      </c>
      <c r="J25" s="433"/>
      <c r="K25" s="433"/>
      <c r="L25" s="433"/>
      <c r="M25" s="433"/>
      <c r="N25" s="434"/>
    </row>
    <row r="26" spans="1:14">
      <c r="A26" s="431"/>
      <c r="B26" s="436"/>
      <c r="C26" s="433"/>
      <c r="D26" s="433"/>
      <c r="E26" s="433"/>
      <c r="F26" s="433"/>
      <c r="G26" s="433"/>
      <c r="H26" s="433"/>
      <c r="I26" s="433"/>
      <c r="J26" s="433"/>
      <c r="K26" s="433"/>
      <c r="L26" s="433"/>
      <c r="M26" s="433"/>
      <c r="N26" s="434"/>
    </row>
    <row r="27" spans="1:14">
      <c r="A27" s="431">
        <v>10</v>
      </c>
      <c r="B27" s="436" t="s">
        <v>527</v>
      </c>
      <c r="C27" s="433">
        <f>E27+E28</f>
        <v>23.427</v>
      </c>
      <c r="D27" s="433" t="s">
        <v>10</v>
      </c>
      <c r="E27" s="433">
        <f>G27*I27</f>
        <v>14.04</v>
      </c>
      <c r="F27" s="433"/>
      <c r="G27" s="433">
        <v>39</v>
      </c>
      <c r="H27" s="433" t="s">
        <v>297</v>
      </c>
      <c r="I27" s="433">
        <v>0.36</v>
      </c>
      <c r="J27" s="433"/>
      <c r="K27" s="433"/>
      <c r="L27" s="433"/>
      <c r="M27" s="433"/>
      <c r="N27" s="434" t="s">
        <v>442</v>
      </c>
    </row>
    <row r="28" spans="1:14">
      <c r="A28" s="431"/>
      <c r="B28" s="436"/>
      <c r="C28" s="433"/>
      <c r="D28" s="433"/>
      <c r="E28" s="433">
        <f>G28*I28</f>
        <v>9.3870000000000005</v>
      </c>
      <c r="F28" s="433"/>
      <c r="G28" s="433">
        <f>30+14.7</f>
        <v>44.7</v>
      </c>
      <c r="H28" s="433" t="s">
        <v>297</v>
      </c>
      <c r="I28" s="433">
        <f>I27-0.15</f>
        <v>0.21</v>
      </c>
      <c r="J28" s="433"/>
      <c r="K28" s="433"/>
      <c r="L28" s="433"/>
      <c r="M28" s="433"/>
      <c r="N28" s="434" t="s">
        <v>443</v>
      </c>
    </row>
    <row r="29" spans="1:14">
      <c r="A29" s="431"/>
      <c r="B29" s="436"/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4"/>
    </row>
    <row r="30" spans="1:14">
      <c r="A30" s="431">
        <v>11</v>
      </c>
      <c r="B30" s="436" t="s">
        <v>526</v>
      </c>
      <c r="C30" s="433">
        <f t="shared" si="0"/>
        <v>20.887500000000003</v>
      </c>
      <c r="D30" s="433" t="s">
        <v>13</v>
      </c>
      <c r="E30" s="433">
        <f>G30+I30</f>
        <v>20.887500000000003</v>
      </c>
      <c r="F30" s="433"/>
      <c r="G30" s="433">
        <f>2.45*6</f>
        <v>14.700000000000001</v>
      </c>
      <c r="H30" s="433" t="s">
        <v>325</v>
      </c>
      <c r="I30" s="433">
        <f>1.5*4.125</f>
        <v>6.1875</v>
      </c>
      <c r="J30" s="433"/>
      <c r="K30" s="433"/>
      <c r="L30" s="433"/>
      <c r="M30" s="433"/>
      <c r="N30" s="434"/>
    </row>
    <row r="31" spans="1:14">
      <c r="A31" s="431"/>
      <c r="B31" s="432"/>
      <c r="C31" s="433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4"/>
    </row>
    <row r="32" spans="1:14">
      <c r="A32" s="430" t="s">
        <v>401</v>
      </c>
      <c r="B32" s="586" t="s">
        <v>532</v>
      </c>
      <c r="C32" s="587"/>
      <c r="D32" s="587"/>
      <c r="E32" s="587"/>
      <c r="F32" s="587"/>
      <c r="G32" s="587"/>
      <c r="H32" s="587"/>
      <c r="I32" s="587"/>
      <c r="J32" s="587"/>
      <c r="K32" s="587"/>
      <c r="L32" s="587"/>
      <c r="M32" s="587"/>
      <c r="N32" s="588"/>
    </row>
    <row r="33" spans="1:14">
      <c r="A33" s="431">
        <v>1</v>
      </c>
      <c r="B33" s="436" t="s">
        <v>533</v>
      </c>
      <c r="C33" s="433">
        <f>E33+E34</f>
        <v>4.41</v>
      </c>
      <c r="D33" s="433" t="s">
        <v>10</v>
      </c>
      <c r="E33" s="433">
        <f>G33*I33</f>
        <v>4.1850000000000005</v>
      </c>
      <c r="F33" s="433"/>
      <c r="G33" s="433">
        <f>G25</f>
        <v>83.7</v>
      </c>
      <c r="H33" s="433" t="s">
        <v>297</v>
      </c>
      <c r="I33" s="433">
        <v>0.05</v>
      </c>
      <c r="J33" s="433"/>
      <c r="K33" s="433"/>
      <c r="L33" s="433"/>
      <c r="M33" s="433"/>
      <c r="N33" s="434"/>
    </row>
    <row r="34" spans="1:14">
      <c r="A34" s="431"/>
      <c r="B34" s="436"/>
      <c r="C34" s="433"/>
      <c r="D34" s="433"/>
      <c r="E34" s="433">
        <f>G34*I34</f>
        <v>0.22499999999999998</v>
      </c>
      <c r="F34" s="433"/>
      <c r="G34" s="433">
        <v>3.7499999999999999E-2</v>
      </c>
      <c r="H34" s="433" t="s">
        <v>297</v>
      </c>
      <c r="I34" s="433">
        <v>6</v>
      </c>
      <c r="J34" s="433"/>
      <c r="K34" s="433"/>
      <c r="L34" s="433"/>
      <c r="M34" s="433"/>
      <c r="N34" s="434" t="s">
        <v>455</v>
      </c>
    </row>
    <row r="35" spans="1:14">
      <c r="A35" s="431"/>
      <c r="B35" s="436"/>
      <c r="C35" s="433"/>
      <c r="D35" s="433"/>
      <c r="E35" s="433"/>
      <c r="F35" s="433"/>
      <c r="G35" s="433"/>
      <c r="H35" s="433"/>
      <c r="I35" s="433"/>
      <c r="J35" s="433"/>
      <c r="K35" s="433"/>
      <c r="L35" s="433"/>
      <c r="M35" s="433"/>
      <c r="N35" s="434"/>
    </row>
    <row r="36" spans="1:14">
      <c r="A36" s="431">
        <v>2</v>
      </c>
      <c r="B36" s="436" t="s">
        <v>534</v>
      </c>
      <c r="C36" s="433">
        <f>E36+E37</f>
        <v>8.5410000000000004</v>
      </c>
      <c r="D36" s="433" t="s">
        <v>10</v>
      </c>
      <c r="E36" s="433">
        <f>G36*I36*K36</f>
        <v>4.7459999999999996</v>
      </c>
      <c r="F36" s="433"/>
      <c r="G36" s="433">
        <f>G23</f>
        <v>33.9</v>
      </c>
      <c r="H36" s="433" t="s">
        <v>297</v>
      </c>
      <c r="I36" s="433">
        <f>I23</f>
        <v>0.7</v>
      </c>
      <c r="J36" s="433" t="s">
        <v>297</v>
      </c>
      <c r="K36" s="433">
        <v>0.2</v>
      </c>
      <c r="L36" s="433"/>
      <c r="M36" s="433"/>
      <c r="N36" s="434" t="s">
        <v>437</v>
      </c>
    </row>
    <row r="37" spans="1:14">
      <c r="A37" s="431"/>
      <c r="B37" s="436"/>
      <c r="C37" s="433"/>
      <c r="D37" s="433"/>
      <c r="E37" s="433">
        <f>G37*I37*K37</f>
        <v>3.7950000000000004</v>
      </c>
      <c r="F37" s="433"/>
      <c r="G37" s="433">
        <f>G24</f>
        <v>34.5</v>
      </c>
      <c r="H37" s="433" t="s">
        <v>297</v>
      </c>
      <c r="I37" s="433">
        <f>I24</f>
        <v>0.55000000000000004</v>
      </c>
      <c r="J37" s="433" t="s">
        <v>297</v>
      </c>
      <c r="K37" s="433">
        <v>0.2</v>
      </c>
      <c r="L37" s="433"/>
      <c r="M37" s="433"/>
      <c r="N37" s="434" t="s">
        <v>438</v>
      </c>
    </row>
    <row r="38" spans="1:14">
      <c r="A38" s="431"/>
      <c r="B38" s="436"/>
      <c r="C38" s="433"/>
      <c r="D38" s="433"/>
      <c r="E38" s="433"/>
      <c r="F38" s="433"/>
      <c r="G38" s="433"/>
      <c r="H38" s="433"/>
      <c r="I38" s="433"/>
      <c r="J38" s="433"/>
      <c r="K38" s="433"/>
      <c r="L38" s="433"/>
      <c r="M38" s="433"/>
      <c r="N38" s="434"/>
    </row>
    <row r="39" spans="1:14">
      <c r="A39" s="431">
        <v>3</v>
      </c>
      <c r="B39" s="436" t="s">
        <v>535</v>
      </c>
      <c r="C39" s="433">
        <f>E39+E40</f>
        <v>15.916499999999999</v>
      </c>
      <c r="D39" s="433" t="s">
        <v>16</v>
      </c>
      <c r="E39" s="433">
        <f>G39*I39</f>
        <v>7.1189999999999998</v>
      </c>
      <c r="F39" s="433"/>
      <c r="G39" s="433">
        <f>G36</f>
        <v>33.9</v>
      </c>
      <c r="H39" s="433" t="s">
        <v>297</v>
      </c>
      <c r="I39" s="433">
        <v>0.21</v>
      </c>
      <c r="J39" s="433"/>
      <c r="K39" s="433"/>
      <c r="L39" s="433"/>
      <c r="M39" s="433"/>
      <c r="N39" s="434" t="s">
        <v>437</v>
      </c>
    </row>
    <row r="40" spans="1:14">
      <c r="A40" s="431"/>
      <c r="B40" s="436"/>
      <c r="C40" s="433"/>
      <c r="D40" s="433"/>
      <c r="E40" s="433">
        <f>G40*I40</f>
        <v>8.7974999999999994</v>
      </c>
      <c r="F40" s="433"/>
      <c r="G40" s="433">
        <f>G37</f>
        <v>34.5</v>
      </c>
      <c r="H40" s="433" t="s">
        <v>297</v>
      </c>
      <c r="I40" s="433">
        <v>0.255</v>
      </c>
      <c r="J40" s="433"/>
      <c r="K40" s="433"/>
      <c r="L40" s="433"/>
      <c r="M40" s="433"/>
      <c r="N40" s="434" t="s">
        <v>438</v>
      </c>
    </row>
    <row r="41" spans="1:14">
      <c r="A41" s="431"/>
      <c r="B41" s="436"/>
      <c r="C41" s="433"/>
      <c r="D41" s="433"/>
      <c r="E41" s="433"/>
      <c r="F41" s="433"/>
      <c r="G41" s="433"/>
      <c r="H41" s="433"/>
      <c r="I41" s="433"/>
      <c r="J41" s="433"/>
      <c r="K41" s="433"/>
      <c r="L41" s="433"/>
      <c r="M41" s="433"/>
      <c r="N41" s="434"/>
    </row>
    <row r="42" spans="1:14">
      <c r="A42" s="431">
        <v>4</v>
      </c>
      <c r="B42" s="432" t="s">
        <v>536</v>
      </c>
      <c r="C42" s="433">
        <f>E42+E43</f>
        <v>2.4861000000000004</v>
      </c>
      <c r="D42" s="433" t="s">
        <v>10</v>
      </c>
      <c r="E42" s="433">
        <f>G42*I42*K42</f>
        <v>1.6500000000000001</v>
      </c>
      <c r="F42" s="433"/>
      <c r="G42" s="433">
        <v>0.27500000000000002</v>
      </c>
      <c r="H42" s="433" t="s">
        <v>297</v>
      </c>
      <c r="I42" s="433">
        <v>1</v>
      </c>
      <c r="J42" s="433" t="s">
        <v>297</v>
      </c>
      <c r="K42" s="433">
        <v>6</v>
      </c>
      <c r="L42" s="433"/>
      <c r="M42" s="433"/>
      <c r="N42" s="434" t="s">
        <v>437</v>
      </c>
    </row>
    <row r="43" spans="1:14">
      <c r="A43" s="431"/>
      <c r="B43" s="432"/>
      <c r="C43" s="433"/>
      <c r="D43" s="433"/>
      <c r="E43" s="433">
        <f>G43*I43*K43</f>
        <v>0.83610000000000007</v>
      </c>
      <c r="F43" s="433"/>
      <c r="G43" s="433">
        <v>0.2787</v>
      </c>
      <c r="H43" s="433" t="s">
        <v>297</v>
      </c>
      <c r="I43" s="433">
        <v>1</v>
      </c>
      <c r="J43" s="433" t="s">
        <v>297</v>
      </c>
      <c r="K43" s="433">
        <v>3</v>
      </c>
      <c r="L43" s="433"/>
      <c r="M43" s="433"/>
      <c r="N43" s="434" t="s">
        <v>438</v>
      </c>
    </row>
    <row r="44" spans="1:14">
      <c r="A44" s="431"/>
      <c r="B44" s="432"/>
      <c r="C44" s="433"/>
      <c r="D44" s="433"/>
      <c r="E44" s="433"/>
      <c r="F44" s="433"/>
      <c r="G44" s="433"/>
      <c r="H44" s="433"/>
      <c r="I44" s="433"/>
      <c r="J44" s="433"/>
      <c r="K44" s="433"/>
      <c r="L44" s="433"/>
      <c r="M44" s="433"/>
      <c r="N44" s="434"/>
    </row>
    <row r="45" spans="1:14">
      <c r="A45" s="431">
        <v>5</v>
      </c>
      <c r="B45" s="436" t="s">
        <v>537</v>
      </c>
      <c r="C45" s="433">
        <f>C18</f>
        <v>2.0024999999999999</v>
      </c>
      <c r="D45" s="433" t="s">
        <v>10</v>
      </c>
      <c r="E45" s="433"/>
      <c r="F45" s="433"/>
      <c r="G45" s="433"/>
      <c r="H45" s="433"/>
      <c r="I45" s="433"/>
      <c r="J45" s="433"/>
      <c r="K45" s="433"/>
      <c r="L45" s="433"/>
      <c r="M45" s="433"/>
      <c r="N45" s="434"/>
    </row>
    <row r="46" spans="1:14">
      <c r="A46" s="431">
        <v>6</v>
      </c>
      <c r="B46" s="436" t="s">
        <v>538</v>
      </c>
      <c r="C46" s="433">
        <f t="shared" ref="C46:C47" si="2">C19</f>
        <v>0.89624999999999988</v>
      </c>
      <c r="D46" s="433" t="s">
        <v>10</v>
      </c>
      <c r="E46" s="433"/>
      <c r="F46" s="433"/>
      <c r="G46" s="433"/>
      <c r="H46" s="433"/>
      <c r="I46" s="433"/>
      <c r="J46" s="433"/>
      <c r="K46" s="433"/>
      <c r="L46" s="433"/>
      <c r="M46" s="433"/>
      <c r="N46" s="434"/>
    </row>
    <row r="47" spans="1:14">
      <c r="A47" s="431">
        <v>7</v>
      </c>
      <c r="B47" s="436" t="s">
        <v>539</v>
      </c>
      <c r="C47" s="433">
        <f t="shared" si="2"/>
        <v>0.03</v>
      </c>
      <c r="D47" s="433" t="s">
        <v>10</v>
      </c>
      <c r="E47" s="433"/>
      <c r="F47" s="433"/>
      <c r="G47" s="433"/>
      <c r="H47" s="433"/>
      <c r="I47" s="433"/>
      <c r="J47" s="433"/>
      <c r="K47" s="433"/>
      <c r="L47" s="433"/>
      <c r="M47" s="433"/>
      <c r="N47" s="434"/>
    </row>
    <row r="48" spans="1:14">
      <c r="A48" s="431">
        <v>8</v>
      </c>
      <c r="B48" s="436" t="s">
        <v>540</v>
      </c>
      <c r="C48" s="433">
        <f t="shared" ref="C48:C55" si="3">E48</f>
        <v>2.1498749999999998</v>
      </c>
      <c r="D48" s="433" t="s">
        <v>10</v>
      </c>
      <c r="E48" s="433">
        <f>G48*I48*K48*M48</f>
        <v>2.1498749999999998</v>
      </c>
      <c r="F48" s="433"/>
      <c r="G48" s="433">
        <v>0.15</v>
      </c>
      <c r="H48" s="433" t="s">
        <v>297</v>
      </c>
      <c r="I48" s="433">
        <v>0.35</v>
      </c>
      <c r="J48" s="433" t="s">
        <v>297</v>
      </c>
      <c r="K48" s="433">
        <f>1.15+3.4</f>
        <v>4.55</v>
      </c>
      <c r="L48" s="433" t="s">
        <v>297</v>
      </c>
      <c r="M48" s="433">
        <v>9</v>
      </c>
      <c r="N48" s="434"/>
    </row>
    <row r="49" spans="1:14">
      <c r="A49" s="431">
        <v>9</v>
      </c>
      <c r="B49" s="436" t="s">
        <v>545</v>
      </c>
      <c r="C49" s="433">
        <f t="shared" si="3"/>
        <v>54.599999999999994</v>
      </c>
      <c r="D49" s="433" t="s">
        <v>16</v>
      </c>
      <c r="E49" s="433">
        <f>K49*M49</f>
        <v>54.599999999999994</v>
      </c>
      <c r="F49" s="433"/>
      <c r="G49" s="433"/>
      <c r="H49" s="433"/>
      <c r="I49" s="433"/>
      <c r="J49" s="433"/>
      <c r="K49" s="433">
        <f>K48</f>
        <v>4.55</v>
      </c>
      <c r="L49" s="433" t="s">
        <v>297</v>
      </c>
      <c r="M49" s="433">
        <v>12</v>
      </c>
      <c r="N49" s="434"/>
    </row>
    <row r="50" spans="1:14">
      <c r="A50" s="431">
        <v>10</v>
      </c>
      <c r="B50" s="436" t="s">
        <v>544</v>
      </c>
      <c r="C50" s="433">
        <f t="shared" si="3"/>
        <v>2.5357499999999997</v>
      </c>
      <c r="D50" s="433" t="s">
        <v>10</v>
      </c>
      <c r="E50" s="433">
        <f>G50*I50*K50</f>
        <v>2.5357499999999997</v>
      </c>
      <c r="F50" s="433"/>
      <c r="G50" s="433">
        <v>48.3</v>
      </c>
      <c r="H50" s="433" t="s">
        <v>297</v>
      </c>
      <c r="I50" s="433">
        <v>0.15</v>
      </c>
      <c r="J50" s="433" t="s">
        <v>297</v>
      </c>
      <c r="K50" s="433">
        <v>0.35</v>
      </c>
      <c r="L50" s="433"/>
      <c r="M50" s="433"/>
      <c r="N50" s="434" t="s">
        <v>441</v>
      </c>
    </row>
    <row r="51" spans="1:14">
      <c r="A51" s="431">
        <v>11</v>
      </c>
      <c r="B51" s="436" t="s">
        <v>543</v>
      </c>
      <c r="C51" s="433">
        <f t="shared" si="3"/>
        <v>1.2581249999999999</v>
      </c>
      <c r="D51" s="433" t="s">
        <v>10</v>
      </c>
      <c r="E51" s="433">
        <f t="shared" ref="E51:E52" si="4">G51*I51*K51</f>
        <v>1.2581249999999999</v>
      </c>
      <c r="F51" s="433"/>
      <c r="G51" s="433">
        <v>33.549999999999997</v>
      </c>
      <c r="H51" s="433" t="s">
        <v>297</v>
      </c>
      <c r="I51" s="433">
        <v>0.15</v>
      </c>
      <c r="J51" s="433" t="s">
        <v>297</v>
      </c>
      <c r="K51" s="433">
        <v>0.25</v>
      </c>
      <c r="L51" s="433"/>
      <c r="M51" s="433"/>
      <c r="N51" s="434" t="s">
        <v>440</v>
      </c>
    </row>
    <row r="52" spans="1:14">
      <c r="A52" s="431">
        <v>12</v>
      </c>
      <c r="B52" s="436" t="s">
        <v>542</v>
      </c>
      <c r="C52" s="433">
        <f t="shared" si="3"/>
        <v>0.31499999999999995</v>
      </c>
      <c r="D52" s="433" t="s">
        <v>10</v>
      </c>
      <c r="E52" s="433">
        <f t="shared" si="4"/>
        <v>0.31499999999999995</v>
      </c>
      <c r="F52" s="433"/>
      <c r="G52" s="433">
        <v>6</v>
      </c>
      <c r="H52" s="433" t="s">
        <v>297</v>
      </c>
      <c r="I52" s="433">
        <v>0.15</v>
      </c>
      <c r="J52" s="433" t="s">
        <v>297</v>
      </c>
      <c r="K52" s="433">
        <v>0.35</v>
      </c>
      <c r="L52" s="433"/>
      <c r="M52" s="433"/>
      <c r="N52" s="434"/>
    </row>
    <row r="53" spans="1:14">
      <c r="A53" s="431">
        <v>13</v>
      </c>
      <c r="B53" s="432" t="s">
        <v>541</v>
      </c>
      <c r="C53" s="433">
        <f t="shared" si="3"/>
        <v>11</v>
      </c>
      <c r="D53" s="433" t="s">
        <v>16</v>
      </c>
      <c r="E53" s="433">
        <f>G53</f>
        <v>11</v>
      </c>
      <c r="F53" s="433"/>
      <c r="G53" s="433">
        <v>11</v>
      </c>
      <c r="H53" s="433"/>
      <c r="I53" s="433"/>
      <c r="J53" s="433"/>
      <c r="K53" s="433"/>
      <c r="L53" s="433"/>
      <c r="M53" s="433"/>
      <c r="N53" s="434"/>
    </row>
    <row r="54" spans="1:14">
      <c r="A54" s="431">
        <v>14</v>
      </c>
      <c r="B54" s="436" t="s">
        <v>546</v>
      </c>
      <c r="C54" s="433">
        <f t="shared" si="3"/>
        <v>0.30150000000000005</v>
      </c>
      <c r="D54" s="433" t="s">
        <v>10</v>
      </c>
      <c r="E54" s="433">
        <f>G54*I54*K54</f>
        <v>0.30150000000000005</v>
      </c>
      <c r="F54" s="433"/>
      <c r="G54" s="433">
        <v>3.35</v>
      </c>
      <c r="H54" s="433" t="s">
        <v>297</v>
      </c>
      <c r="I54" s="433">
        <v>0.9</v>
      </c>
      <c r="J54" s="433" t="s">
        <v>297</v>
      </c>
      <c r="K54" s="433">
        <v>0.1</v>
      </c>
      <c r="L54" s="433"/>
      <c r="M54" s="433"/>
      <c r="N54" s="434"/>
    </row>
    <row r="55" spans="1:14">
      <c r="A55" s="431">
        <v>15</v>
      </c>
      <c r="B55" s="432" t="s">
        <v>547</v>
      </c>
      <c r="C55" s="433">
        <f t="shared" si="3"/>
        <v>5.1116400000000004</v>
      </c>
      <c r="D55" s="433" t="s">
        <v>10</v>
      </c>
      <c r="E55" s="433">
        <f>G55*I55</f>
        <v>5.1116400000000004</v>
      </c>
      <c r="F55" s="433"/>
      <c r="G55" s="433">
        <v>42.597000000000001</v>
      </c>
      <c r="H55" s="433" t="s">
        <v>297</v>
      </c>
      <c r="I55" s="433">
        <v>0.12</v>
      </c>
      <c r="J55" s="433"/>
      <c r="K55" s="433"/>
      <c r="L55" s="433"/>
      <c r="M55" s="433"/>
      <c r="N55" s="434"/>
    </row>
    <row r="56" spans="1:14">
      <c r="A56" s="431">
        <v>16</v>
      </c>
      <c r="B56" s="432" t="s">
        <v>548</v>
      </c>
      <c r="C56" s="433">
        <f>G56*I56</f>
        <v>0.85840000000000005</v>
      </c>
      <c r="D56" s="433" t="s">
        <v>10</v>
      </c>
      <c r="E56" s="433">
        <f>G56*I56</f>
        <v>0.85840000000000005</v>
      </c>
      <c r="F56" s="433"/>
      <c r="G56" s="433">
        <v>0.42920000000000003</v>
      </c>
      <c r="H56" s="433" t="s">
        <v>297</v>
      </c>
      <c r="I56" s="433">
        <v>2</v>
      </c>
      <c r="J56" s="433"/>
      <c r="K56" s="433"/>
      <c r="L56" s="433"/>
      <c r="M56" s="433"/>
      <c r="N56" s="434"/>
    </row>
    <row r="57" spans="1:14">
      <c r="A57" s="431"/>
      <c r="B57" s="432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4"/>
    </row>
    <row r="58" spans="1:14">
      <c r="A58" s="430" t="s">
        <v>402</v>
      </c>
      <c r="B58" s="586" t="s">
        <v>549</v>
      </c>
      <c r="C58" s="587"/>
      <c r="D58" s="587"/>
      <c r="E58" s="587"/>
      <c r="F58" s="587"/>
      <c r="G58" s="587"/>
      <c r="H58" s="587"/>
      <c r="I58" s="587"/>
      <c r="J58" s="587"/>
      <c r="K58" s="587"/>
      <c r="L58" s="587"/>
      <c r="M58" s="587"/>
      <c r="N58" s="588"/>
    </row>
    <row r="59" spans="1:14">
      <c r="A59" s="439" t="s">
        <v>403</v>
      </c>
      <c r="B59" s="447" t="s">
        <v>550</v>
      </c>
      <c r="C59" s="433"/>
      <c r="D59" s="433"/>
      <c r="E59" s="433"/>
      <c r="F59" s="433"/>
      <c r="G59" s="433"/>
      <c r="H59" s="433"/>
      <c r="I59" s="433"/>
      <c r="J59" s="433"/>
      <c r="K59" s="433"/>
      <c r="L59" s="433"/>
      <c r="M59" s="433"/>
      <c r="N59" s="434"/>
    </row>
    <row r="60" spans="1:14">
      <c r="A60" s="431">
        <v>1</v>
      </c>
      <c r="B60" s="436" t="s">
        <v>551</v>
      </c>
      <c r="C60" s="433">
        <f>E60-E65</f>
        <v>220.23874999999998</v>
      </c>
      <c r="D60" s="433" t="s">
        <v>13</v>
      </c>
      <c r="E60" s="455">
        <f>SUM(G60:G63)</f>
        <v>234.39874999999998</v>
      </c>
      <c r="F60" s="455"/>
      <c r="G60" s="455">
        <f>I60*K60</f>
        <v>207.36624999999998</v>
      </c>
      <c r="H60" s="455"/>
      <c r="I60" s="455">
        <f>44.8+0.775</f>
        <v>45.574999999999996</v>
      </c>
      <c r="J60" s="455" t="s">
        <v>297</v>
      </c>
      <c r="K60" s="455">
        <f>K49</f>
        <v>4.55</v>
      </c>
      <c r="L60" s="455"/>
      <c r="M60" s="455"/>
      <c r="N60" s="434" t="s">
        <v>445</v>
      </c>
    </row>
    <row r="61" spans="1:14">
      <c r="A61" s="431"/>
      <c r="B61" s="436"/>
      <c r="C61" s="433"/>
      <c r="D61" s="459"/>
      <c r="E61" s="433"/>
      <c r="F61" s="433"/>
      <c r="G61" s="455">
        <f t="shared" ref="G61:G68" si="5">I61*K61</f>
        <v>3.7124999999999999</v>
      </c>
      <c r="H61" s="433"/>
      <c r="I61" s="433">
        <v>7.4249999999999998</v>
      </c>
      <c r="J61" s="433" t="s">
        <v>297</v>
      </c>
      <c r="K61" s="433">
        <v>0.5</v>
      </c>
      <c r="L61" s="433"/>
      <c r="M61" s="433"/>
      <c r="N61" s="460" t="s">
        <v>447</v>
      </c>
    </row>
    <row r="62" spans="1:14">
      <c r="A62" s="431"/>
      <c r="B62" s="436"/>
      <c r="C62" s="433"/>
      <c r="D62" s="459"/>
      <c r="E62" s="433"/>
      <c r="F62" s="433"/>
      <c r="G62" s="455">
        <f t="shared" si="5"/>
        <v>20.669999999999998</v>
      </c>
      <c r="H62" s="433"/>
      <c r="I62" s="433">
        <v>7.8</v>
      </c>
      <c r="J62" s="433" t="s">
        <v>297</v>
      </c>
      <c r="K62" s="433">
        <f>1.5+1.15</f>
        <v>2.65</v>
      </c>
      <c r="L62" s="433"/>
      <c r="M62" s="433"/>
      <c r="N62" s="460" t="s">
        <v>446</v>
      </c>
    </row>
    <row r="63" spans="1:14" ht="16" thickBot="1">
      <c r="A63" s="431"/>
      <c r="B63" s="436"/>
      <c r="C63" s="433"/>
      <c r="D63" s="459"/>
      <c r="E63" s="433"/>
      <c r="F63" s="433"/>
      <c r="G63" s="455">
        <f t="shared" si="5"/>
        <v>2.65</v>
      </c>
      <c r="H63" s="433"/>
      <c r="I63" s="433">
        <v>1</v>
      </c>
      <c r="J63" s="433" t="s">
        <v>297</v>
      </c>
      <c r="K63" s="433">
        <f>K62</f>
        <v>2.65</v>
      </c>
      <c r="L63" s="433"/>
      <c r="M63" s="433"/>
      <c r="N63" s="460" t="s">
        <v>448</v>
      </c>
    </row>
    <row r="64" spans="1:14" ht="16" thickBot="1">
      <c r="A64" s="431"/>
      <c r="B64" s="436"/>
      <c r="C64" s="433"/>
      <c r="D64" s="459"/>
      <c r="E64" s="604" t="s">
        <v>444</v>
      </c>
      <c r="F64" s="605"/>
      <c r="G64" s="605"/>
      <c r="H64" s="605"/>
      <c r="I64" s="605"/>
      <c r="J64" s="605"/>
      <c r="K64" s="605"/>
      <c r="L64" s="605"/>
      <c r="M64" s="606"/>
      <c r="N64" s="460"/>
    </row>
    <row r="65" spans="1:14">
      <c r="A65" s="431"/>
      <c r="B65" s="436"/>
      <c r="C65" s="433"/>
      <c r="D65" s="433"/>
      <c r="E65" s="461">
        <f>SUM(G65:G68)</f>
        <v>14.16</v>
      </c>
      <c r="F65" s="461"/>
      <c r="G65" s="455">
        <f t="shared" si="5"/>
        <v>4.58</v>
      </c>
      <c r="H65" s="461"/>
      <c r="I65" s="461">
        <v>4.58</v>
      </c>
      <c r="J65" s="461" t="s">
        <v>297</v>
      </c>
      <c r="K65" s="461">
        <v>1</v>
      </c>
      <c r="L65" s="461"/>
      <c r="M65" s="461"/>
      <c r="N65" s="434" t="s">
        <v>449</v>
      </c>
    </row>
    <row r="66" spans="1:14">
      <c r="A66" s="431"/>
      <c r="B66" s="436"/>
      <c r="C66" s="433"/>
      <c r="D66" s="433"/>
      <c r="E66" s="433"/>
      <c r="F66" s="433"/>
      <c r="G66" s="455">
        <f t="shared" si="5"/>
        <v>1.6</v>
      </c>
      <c r="H66" s="433"/>
      <c r="I66" s="433">
        <v>1.6</v>
      </c>
      <c r="J66" s="433" t="s">
        <v>297</v>
      </c>
      <c r="K66" s="433">
        <v>1</v>
      </c>
      <c r="L66" s="433"/>
      <c r="M66" s="433"/>
      <c r="N66" s="434" t="s">
        <v>450</v>
      </c>
    </row>
    <row r="67" spans="1:14">
      <c r="A67" s="431"/>
      <c r="B67" s="436"/>
      <c r="C67" s="433"/>
      <c r="D67" s="433"/>
      <c r="E67" s="433"/>
      <c r="F67" s="433"/>
      <c r="G67" s="455">
        <f t="shared" si="5"/>
        <v>3.84</v>
      </c>
      <c r="H67" s="433"/>
      <c r="I67" s="433">
        <f>2.84+1</f>
        <v>3.84</v>
      </c>
      <c r="J67" s="433" t="s">
        <v>297</v>
      </c>
      <c r="K67" s="433">
        <v>1</v>
      </c>
      <c r="L67" s="433"/>
      <c r="M67" s="433"/>
      <c r="N67" s="434" t="s">
        <v>451</v>
      </c>
    </row>
    <row r="68" spans="1:14">
      <c r="A68" s="431"/>
      <c r="B68" s="436"/>
      <c r="C68" s="433"/>
      <c r="D68" s="433"/>
      <c r="E68" s="433"/>
      <c r="F68" s="433"/>
      <c r="G68" s="455">
        <f t="shared" si="5"/>
        <v>4.1399999999999997</v>
      </c>
      <c r="H68" s="433"/>
      <c r="I68" s="433">
        <f>1.64+2.5</f>
        <v>4.1399999999999997</v>
      </c>
      <c r="J68" s="433" t="s">
        <v>297</v>
      </c>
      <c r="K68" s="433">
        <v>1</v>
      </c>
      <c r="L68" s="433"/>
      <c r="M68" s="433"/>
      <c r="N68" s="434" t="s">
        <v>452</v>
      </c>
    </row>
    <row r="69" spans="1:14">
      <c r="A69" s="431"/>
      <c r="B69" s="436"/>
      <c r="C69" s="433"/>
      <c r="D69" s="433"/>
      <c r="E69" s="433"/>
      <c r="F69" s="433"/>
      <c r="G69" s="433"/>
      <c r="H69" s="433"/>
      <c r="I69" s="433"/>
      <c r="J69" s="433"/>
      <c r="K69" s="433"/>
      <c r="L69" s="433"/>
      <c r="M69" s="433"/>
      <c r="N69" s="434"/>
    </row>
    <row r="70" spans="1:14">
      <c r="A70" s="431">
        <v>2</v>
      </c>
      <c r="B70" s="436" t="s">
        <v>552</v>
      </c>
      <c r="C70" s="433">
        <f t="shared" ref="C70" si="6">E70</f>
        <v>440.47749999999996</v>
      </c>
      <c r="D70" s="433" t="s">
        <v>13</v>
      </c>
      <c r="E70" s="433">
        <f>G70*I70</f>
        <v>440.47749999999996</v>
      </c>
      <c r="F70" s="433"/>
      <c r="G70" s="433">
        <f>C60</f>
        <v>220.23874999999998</v>
      </c>
      <c r="H70" s="433" t="s">
        <v>297</v>
      </c>
      <c r="I70" s="433">
        <v>2</v>
      </c>
      <c r="J70" s="433"/>
      <c r="K70" s="433"/>
      <c r="L70" s="433"/>
      <c r="M70" s="433"/>
      <c r="N70" s="434"/>
    </row>
    <row r="71" spans="1:14">
      <c r="A71" s="431">
        <v>3</v>
      </c>
      <c r="B71" s="436" t="s">
        <v>553</v>
      </c>
      <c r="C71" s="433">
        <f>E71+E72</f>
        <v>462.22749999999996</v>
      </c>
      <c r="D71" s="433" t="s">
        <v>13</v>
      </c>
      <c r="E71" s="433">
        <f>C70</f>
        <v>440.47749999999996</v>
      </c>
      <c r="F71" s="433"/>
      <c r="G71" s="433"/>
      <c r="H71" s="433"/>
      <c r="I71" s="433"/>
      <c r="J71" s="433"/>
      <c r="K71" s="433"/>
      <c r="L71" s="433"/>
      <c r="M71" s="433"/>
      <c r="N71" s="434" t="s">
        <v>453</v>
      </c>
    </row>
    <row r="72" spans="1:14">
      <c r="A72" s="431"/>
      <c r="B72" s="436"/>
      <c r="C72" s="433"/>
      <c r="D72" s="433"/>
      <c r="E72" s="433">
        <f>G72*I72</f>
        <v>21.75</v>
      </c>
      <c r="F72" s="433"/>
      <c r="G72" s="433">
        <v>5</v>
      </c>
      <c r="H72" s="433" t="s">
        <v>297</v>
      </c>
      <c r="I72" s="433">
        <v>4.3499999999999996</v>
      </c>
      <c r="J72" s="433"/>
      <c r="K72" s="433"/>
      <c r="L72" s="433"/>
      <c r="M72" s="433"/>
      <c r="N72" s="434" t="s">
        <v>454</v>
      </c>
    </row>
    <row r="73" spans="1:14">
      <c r="A73" s="431"/>
      <c r="B73" s="436"/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4"/>
    </row>
    <row r="74" spans="1:14">
      <c r="A74" s="431">
        <v>4</v>
      </c>
      <c r="B74" s="436" t="s">
        <v>554</v>
      </c>
      <c r="C74" s="433">
        <f>E74+E79</f>
        <v>127.38</v>
      </c>
      <c r="D74" s="433" t="s">
        <v>16</v>
      </c>
      <c r="E74" s="433">
        <f>SUM(G74:G77)</f>
        <v>53.5</v>
      </c>
      <c r="F74" s="433"/>
      <c r="G74" s="433">
        <f>K74*M74</f>
        <v>7</v>
      </c>
      <c r="H74" s="433"/>
      <c r="I74" s="433"/>
      <c r="J74" s="433"/>
      <c r="K74" s="433">
        <v>3.5</v>
      </c>
      <c r="L74" s="433" t="s">
        <v>297</v>
      </c>
      <c r="M74" s="433">
        <v>2</v>
      </c>
      <c r="N74" s="434" t="s">
        <v>454</v>
      </c>
    </row>
    <row r="75" spans="1:14">
      <c r="A75" s="431"/>
      <c r="B75" s="436"/>
      <c r="C75" s="433"/>
      <c r="D75" s="433"/>
      <c r="E75" s="433"/>
      <c r="F75" s="433"/>
      <c r="G75" s="433">
        <f>K75*M75</f>
        <v>9</v>
      </c>
      <c r="H75" s="433"/>
      <c r="I75" s="433"/>
      <c r="J75" s="433"/>
      <c r="K75" s="433">
        <v>1.8</v>
      </c>
      <c r="L75" s="433" t="s">
        <v>297</v>
      </c>
      <c r="M75" s="433">
        <v>5</v>
      </c>
      <c r="N75" s="434" t="s">
        <v>456</v>
      </c>
    </row>
    <row r="76" spans="1:14">
      <c r="A76" s="431"/>
      <c r="B76" s="436"/>
      <c r="C76" s="433"/>
      <c r="D76" s="433"/>
      <c r="E76" s="433"/>
      <c r="F76" s="433"/>
      <c r="G76" s="433">
        <f>K76*M76</f>
        <v>10.3</v>
      </c>
      <c r="H76" s="433"/>
      <c r="I76" s="433"/>
      <c r="J76" s="433"/>
      <c r="K76" s="433">
        <v>5.15</v>
      </c>
      <c r="L76" s="433" t="s">
        <v>297</v>
      </c>
      <c r="M76" s="433">
        <v>2</v>
      </c>
      <c r="N76" s="434" t="s">
        <v>465</v>
      </c>
    </row>
    <row r="77" spans="1:14" ht="16" thickBot="1">
      <c r="A77" s="431"/>
      <c r="B77" s="436"/>
      <c r="C77" s="433"/>
      <c r="D77" s="433"/>
      <c r="E77" s="433"/>
      <c r="F77" s="433"/>
      <c r="G77" s="433">
        <f>K77*M77</f>
        <v>27.2</v>
      </c>
      <c r="H77" s="433"/>
      <c r="I77" s="433"/>
      <c r="J77" s="433"/>
      <c r="K77" s="433">
        <v>8</v>
      </c>
      <c r="L77" s="433" t="s">
        <v>297</v>
      </c>
      <c r="M77" s="433">
        <v>3.4</v>
      </c>
      <c r="N77" s="434" t="s">
        <v>467</v>
      </c>
    </row>
    <row r="78" spans="1:14" ht="16" thickBot="1">
      <c r="A78" s="431"/>
      <c r="B78" s="436"/>
      <c r="C78" s="433"/>
      <c r="D78" s="433"/>
      <c r="E78" s="604" t="s">
        <v>457</v>
      </c>
      <c r="F78" s="605"/>
      <c r="G78" s="605"/>
      <c r="H78" s="605"/>
      <c r="I78" s="605"/>
      <c r="J78" s="605"/>
      <c r="K78" s="605"/>
      <c r="L78" s="605"/>
      <c r="M78" s="606"/>
      <c r="N78" s="434"/>
    </row>
    <row r="79" spans="1:14">
      <c r="A79" s="431"/>
      <c r="B79" s="436"/>
      <c r="C79" s="433"/>
      <c r="D79" s="433"/>
      <c r="E79" s="433">
        <f>SUM(G79:G82)</f>
        <v>73.88</v>
      </c>
      <c r="F79" s="433"/>
      <c r="G79" s="433">
        <f>I79*K79*M79</f>
        <v>17.8</v>
      </c>
      <c r="H79" s="433"/>
      <c r="I79" s="433">
        <v>8.9</v>
      </c>
      <c r="J79" s="433" t="s">
        <v>297</v>
      </c>
      <c r="K79" s="433">
        <v>1</v>
      </c>
      <c r="L79" s="433" t="s">
        <v>297</v>
      </c>
      <c r="M79" s="433">
        <v>2</v>
      </c>
      <c r="N79" s="434" t="s">
        <v>449</v>
      </c>
    </row>
    <row r="80" spans="1:14">
      <c r="A80" s="431"/>
      <c r="B80" s="436"/>
      <c r="C80" s="433"/>
      <c r="D80" s="433"/>
      <c r="E80" s="433"/>
      <c r="F80" s="433"/>
      <c r="G80" s="433">
        <f t="shared" ref="G80:G82" si="7">I80*K80*M80</f>
        <v>9.6</v>
      </c>
      <c r="H80" s="433"/>
      <c r="I80" s="433">
        <v>4.8</v>
      </c>
      <c r="J80" s="433" t="s">
        <v>297</v>
      </c>
      <c r="K80" s="433">
        <v>1</v>
      </c>
      <c r="L80" s="433" t="s">
        <v>297</v>
      </c>
      <c r="M80" s="433">
        <v>2</v>
      </c>
      <c r="N80" s="434" t="s">
        <v>450</v>
      </c>
    </row>
    <row r="81" spans="1:14">
      <c r="A81" s="431"/>
      <c r="B81" s="436"/>
      <c r="C81" s="433"/>
      <c r="D81" s="433"/>
      <c r="E81" s="433"/>
      <c r="F81" s="433"/>
      <c r="G81" s="433">
        <f t="shared" si="7"/>
        <v>23.68</v>
      </c>
      <c r="H81" s="433"/>
      <c r="I81" s="433">
        <f>6.84+5</f>
        <v>11.84</v>
      </c>
      <c r="J81" s="433" t="s">
        <v>297</v>
      </c>
      <c r="K81" s="433">
        <v>1</v>
      </c>
      <c r="L81" s="433" t="s">
        <v>297</v>
      </c>
      <c r="M81" s="433">
        <v>2</v>
      </c>
      <c r="N81" s="434" t="s">
        <v>451</v>
      </c>
    </row>
    <row r="82" spans="1:14">
      <c r="A82" s="431"/>
      <c r="B82" s="436"/>
      <c r="C82" s="433"/>
      <c r="D82" s="433"/>
      <c r="E82" s="433"/>
      <c r="F82" s="433"/>
      <c r="G82" s="433">
        <f t="shared" si="7"/>
        <v>22.8</v>
      </c>
      <c r="H82" s="433"/>
      <c r="I82" s="433">
        <f>4.9+6.5</f>
        <v>11.4</v>
      </c>
      <c r="J82" s="433" t="s">
        <v>297</v>
      </c>
      <c r="K82" s="433">
        <v>1</v>
      </c>
      <c r="L82" s="433" t="s">
        <v>297</v>
      </c>
      <c r="M82" s="433">
        <v>2</v>
      </c>
      <c r="N82" s="434" t="s">
        <v>452</v>
      </c>
    </row>
    <row r="83" spans="1:14">
      <c r="A83" s="431"/>
      <c r="B83" s="436"/>
      <c r="C83" s="433"/>
      <c r="D83" s="433"/>
      <c r="E83" s="433"/>
      <c r="F83" s="433"/>
      <c r="G83" s="433"/>
      <c r="H83" s="433"/>
      <c r="I83" s="433"/>
      <c r="J83" s="433"/>
      <c r="K83" s="433"/>
      <c r="L83" s="433"/>
      <c r="M83" s="433"/>
      <c r="N83" s="434"/>
    </row>
    <row r="84" spans="1:14">
      <c r="A84" s="439" t="s">
        <v>404</v>
      </c>
      <c r="B84" s="447" t="s">
        <v>555</v>
      </c>
      <c r="C84" s="433"/>
      <c r="D84" s="433"/>
      <c r="E84" s="433"/>
      <c r="F84" s="433"/>
      <c r="G84" s="433"/>
      <c r="H84" s="433"/>
      <c r="I84" s="433"/>
      <c r="J84" s="433"/>
      <c r="K84" s="433"/>
      <c r="L84" s="433"/>
      <c r="M84" s="433"/>
      <c r="N84" s="434"/>
    </row>
    <row r="85" spans="1:14">
      <c r="A85" s="431">
        <v>1</v>
      </c>
      <c r="B85" s="436" t="s">
        <v>559</v>
      </c>
      <c r="C85" s="433">
        <f>E85+E86</f>
        <v>34.078699999999998</v>
      </c>
      <c r="D85" s="433" t="s">
        <v>13</v>
      </c>
      <c r="E85" s="433">
        <v>27.778700000000001</v>
      </c>
      <c r="F85" s="433"/>
      <c r="G85" s="433"/>
      <c r="H85" s="433"/>
      <c r="I85" s="433"/>
      <c r="J85" s="433"/>
      <c r="K85" s="433"/>
      <c r="L85" s="433"/>
      <c r="M85" s="433"/>
      <c r="N85" s="434"/>
    </row>
    <row r="86" spans="1:14">
      <c r="A86" s="431"/>
      <c r="B86" s="436"/>
      <c r="C86" s="433"/>
      <c r="D86" s="433"/>
      <c r="E86" s="433">
        <f>G86*I86</f>
        <v>6.3</v>
      </c>
      <c r="F86" s="433"/>
      <c r="G86" s="433">
        <v>3.15</v>
      </c>
      <c r="H86" s="433" t="s">
        <v>297</v>
      </c>
      <c r="I86" s="433">
        <v>2</v>
      </c>
      <c r="J86" s="433"/>
      <c r="K86" s="433"/>
      <c r="L86" s="433"/>
      <c r="M86" s="433"/>
      <c r="N86" s="434" t="s">
        <v>458</v>
      </c>
    </row>
    <row r="87" spans="1:14">
      <c r="A87" s="431"/>
      <c r="B87" s="436"/>
      <c r="C87" s="433"/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4"/>
    </row>
    <row r="88" spans="1:14">
      <c r="A88" s="431">
        <v>2</v>
      </c>
      <c r="B88" s="436" t="s">
        <v>558</v>
      </c>
      <c r="C88" s="433">
        <f t="shared" ref="C88:C89" si="8">E88</f>
        <v>1.9424999999999999</v>
      </c>
      <c r="D88" s="433" t="s">
        <v>13</v>
      </c>
      <c r="E88" s="433">
        <v>1.9424999999999999</v>
      </c>
      <c r="F88" s="433"/>
      <c r="G88" s="433"/>
      <c r="H88" s="433"/>
      <c r="I88" s="433"/>
      <c r="J88" s="433"/>
      <c r="K88" s="433"/>
      <c r="L88" s="433"/>
      <c r="M88" s="433"/>
      <c r="N88" s="434"/>
    </row>
    <row r="89" spans="1:14">
      <c r="A89" s="431">
        <v>3</v>
      </c>
      <c r="B89" s="436" t="s">
        <v>557</v>
      </c>
      <c r="C89" s="433">
        <f t="shared" si="8"/>
        <v>3.4113000000000002</v>
      </c>
      <c r="D89" s="433" t="s">
        <v>13</v>
      </c>
      <c r="E89" s="433">
        <v>3.4113000000000002</v>
      </c>
      <c r="F89" s="433"/>
      <c r="G89" s="433"/>
      <c r="H89" s="433"/>
      <c r="I89" s="433"/>
      <c r="J89" s="433"/>
      <c r="K89" s="433"/>
      <c r="L89" s="433"/>
      <c r="M89" s="433"/>
      <c r="N89" s="434"/>
    </row>
    <row r="90" spans="1:14">
      <c r="A90" s="431">
        <v>4</v>
      </c>
      <c r="B90" s="436" t="s">
        <v>556</v>
      </c>
      <c r="C90" s="433">
        <f>E90+E91</f>
        <v>15.575000000000001</v>
      </c>
      <c r="D90" s="433" t="s">
        <v>13</v>
      </c>
      <c r="E90" s="433">
        <f>G90*I90</f>
        <v>12.8</v>
      </c>
      <c r="F90" s="433"/>
      <c r="G90" s="433">
        <v>6.4</v>
      </c>
      <c r="H90" s="433" t="s">
        <v>297</v>
      </c>
      <c r="I90" s="433">
        <v>2</v>
      </c>
      <c r="J90" s="433"/>
      <c r="K90" s="433"/>
      <c r="L90" s="433"/>
      <c r="M90" s="433"/>
      <c r="N90" s="434"/>
    </row>
    <row r="91" spans="1:14">
      <c r="A91" s="431"/>
      <c r="B91" s="436"/>
      <c r="C91" s="433"/>
      <c r="D91" s="433"/>
      <c r="E91" s="433">
        <f>G91*I91</f>
        <v>2.7750000000000004</v>
      </c>
      <c r="F91" s="433"/>
      <c r="G91" s="433">
        <v>1.85</v>
      </c>
      <c r="H91" s="433" t="s">
        <v>297</v>
      </c>
      <c r="I91" s="433">
        <v>1.5</v>
      </c>
      <c r="J91" s="433"/>
      <c r="K91" s="433"/>
      <c r="L91" s="433"/>
      <c r="M91" s="433"/>
      <c r="N91" s="434"/>
    </row>
    <row r="92" spans="1:14">
      <c r="A92" s="431">
        <v>5</v>
      </c>
      <c r="B92" s="436" t="s">
        <v>560</v>
      </c>
      <c r="C92" s="433">
        <v>20.350000000000001</v>
      </c>
      <c r="D92" s="433" t="s">
        <v>16</v>
      </c>
      <c r="E92" s="433"/>
      <c r="F92" s="433"/>
      <c r="G92" s="433"/>
      <c r="H92" s="433"/>
      <c r="I92" s="433"/>
      <c r="J92" s="433"/>
      <c r="K92" s="433"/>
      <c r="L92" s="433"/>
      <c r="M92" s="433"/>
      <c r="N92" s="434"/>
    </row>
    <row r="93" spans="1:14">
      <c r="A93" s="431">
        <v>6</v>
      </c>
      <c r="B93" s="436" t="s">
        <v>561</v>
      </c>
      <c r="C93" s="433">
        <v>7.25</v>
      </c>
      <c r="D93" s="433" t="s">
        <v>16</v>
      </c>
      <c r="E93" s="433"/>
      <c r="F93" s="433"/>
      <c r="G93" s="433"/>
      <c r="H93" s="433"/>
      <c r="I93" s="433"/>
      <c r="J93" s="433"/>
      <c r="K93" s="433"/>
      <c r="L93" s="433"/>
      <c r="M93" s="433"/>
      <c r="N93" s="434"/>
    </row>
    <row r="94" spans="1:14">
      <c r="A94" s="431"/>
      <c r="B94" s="432"/>
      <c r="C94" s="433"/>
      <c r="D94" s="433"/>
      <c r="E94" s="433"/>
      <c r="F94" s="433"/>
      <c r="G94" s="433"/>
      <c r="H94" s="433"/>
      <c r="I94" s="433"/>
      <c r="J94" s="433"/>
      <c r="K94" s="433"/>
      <c r="L94" s="433"/>
      <c r="M94" s="433"/>
      <c r="N94" s="434"/>
    </row>
    <row r="95" spans="1:14">
      <c r="A95" s="439" t="s">
        <v>405</v>
      </c>
      <c r="B95" s="445" t="s">
        <v>406</v>
      </c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4"/>
    </row>
    <row r="96" spans="1:14">
      <c r="A96" s="431">
        <v>1</v>
      </c>
      <c r="B96" s="446" t="s">
        <v>407</v>
      </c>
      <c r="C96" s="433"/>
      <c r="D96" s="433"/>
      <c r="E96" s="433"/>
      <c r="F96" s="433"/>
      <c r="G96" s="433"/>
      <c r="H96" s="433"/>
      <c r="I96" s="433"/>
      <c r="J96" s="433"/>
      <c r="K96" s="433"/>
      <c r="L96" s="433"/>
      <c r="M96" s="433"/>
      <c r="N96" s="434"/>
    </row>
    <row r="97" spans="1:14">
      <c r="A97" s="431"/>
      <c r="B97" s="446" t="s">
        <v>562</v>
      </c>
      <c r="C97" s="433">
        <f t="shared" ref="C97:C103" si="9">E97</f>
        <v>8.4</v>
      </c>
      <c r="D97" s="433" t="s">
        <v>16</v>
      </c>
      <c r="E97" s="433">
        <f>(2.2*2)+(2*2)</f>
        <v>8.4</v>
      </c>
      <c r="F97" s="433"/>
      <c r="G97" s="433"/>
      <c r="H97" s="433"/>
      <c r="I97" s="433"/>
      <c r="J97" s="433"/>
      <c r="K97" s="433"/>
      <c r="L97" s="433"/>
      <c r="M97" s="433"/>
      <c r="N97" s="434"/>
    </row>
    <row r="98" spans="1:14">
      <c r="A98" s="431"/>
      <c r="B98" s="442" t="s">
        <v>413</v>
      </c>
      <c r="C98" s="433">
        <f t="shared" si="9"/>
        <v>1</v>
      </c>
      <c r="D98" s="433" t="s">
        <v>75</v>
      </c>
      <c r="E98" s="433">
        <v>1</v>
      </c>
      <c r="F98" s="433"/>
      <c r="G98" s="433"/>
      <c r="H98" s="433"/>
      <c r="I98" s="433"/>
      <c r="J98" s="433"/>
      <c r="K98" s="433"/>
      <c r="L98" s="433"/>
      <c r="M98" s="433"/>
      <c r="N98" s="434"/>
    </row>
    <row r="99" spans="1:14">
      <c r="A99" s="431"/>
      <c r="B99" s="446" t="s">
        <v>412</v>
      </c>
      <c r="C99" s="433">
        <f t="shared" si="9"/>
        <v>8.76</v>
      </c>
      <c r="D99" s="433" t="s">
        <v>16</v>
      </c>
      <c r="E99" s="433">
        <f>G99*I99</f>
        <v>8.76</v>
      </c>
      <c r="F99" s="433"/>
      <c r="G99" s="433">
        <v>4.38</v>
      </c>
      <c r="H99" s="433" t="s">
        <v>297</v>
      </c>
      <c r="I99" s="433">
        <v>2</v>
      </c>
      <c r="J99" s="433"/>
      <c r="K99" s="433"/>
      <c r="L99" s="433"/>
      <c r="M99" s="433"/>
      <c r="N99" s="434"/>
    </row>
    <row r="100" spans="1:14">
      <c r="A100" s="431"/>
      <c r="B100" s="442" t="s">
        <v>563</v>
      </c>
      <c r="C100" s="433">
        <f t="shared" si="9"/>
        <v>1.5506</v>
      </c>
      <c r="D100" s="433" t="s">
        <v>13</v>
      </c>
      <c r="E100" s="433">
        <f>G100+I100</f>
        <v>1.5506</v>
      </c>
      <c r="F100" s="433"/>
      <c r="G100" s="433">
        <f>0.5986*2</f>
        <v>1.1972</v>
      </c>
      <c r="H100" s="433" t="s">
        <v>325</v>
      </c>
      <c r="I100" s="433">
        <f>0.1767*2</f>
        <v>0.35339999999999999</v>
      </c>
      <c r="J100" s="433"/>
      <c r="K100" s="433"/>
      <c r="L100" s="433"/>
      <c r="M100" s="433"/>
      <c r="N100" s="434"/>
    </row>
    <row r="101" spans="1:14">
      <c r="A101" s="431"/>
      <c r="B101" s="442" t="s">
        <v>564</v>
      </c>
      <c r="C101" s="433">
        <f t="shared" si="9"/>
        <v>1</v>
      </c>
      <c r="D101" s="433" t="s">
        <v>424</v>
      </c>
      <c r="E101" s="433">
        <v>1</v>
      </c>
      <c r="F101" s="433"/>
      <c r="G101" s="433"/>
      <c r="H101" s="433"/>
      <c r="I101" s="433"/>
      <c r="J101" s="433"/>
      <c r="K101" s="433"/>
      <c r="L101" s="433"/>
      <c r="M101" s="433"/>
      <c r="N101" s="434"/>
    </row>
    <row r="102" spans="1:14">
      <c r="A102" s="431"/>
      <c r="B102" s="442" t="s">
        <v>408</v>
      </c>
      <c r="C102" s="433">
        <f t="shared" si="9"/>
        <v>1.5</v>
      </c>
      <c r="D102" s="433" t="s">
        <v>425</v>
      </c>
      <c r="E102" s="433">
        <v>1.5</v>
      </c>
      <c r="F102" s="433"/>
      <c r="G102" s="433"/>
      <c r="H102" s="433"/>
      <c r="I102" s="433"/>
      <c r="J102" s="433"/>
      <c r="K102" s="433"/>
      <c r="L102" s="433"/>
      <c r="M102" s="433"/>
      <c r="N102" s="434"/>
    </row>
    <row r="103" spans="1:14">
      <c r="A103" s="431"/>
      <c r="B103" s="442" t="s">
        <v>409</v>
      </c>
      <c r="C103" s="433">
        <f t="shared" si="9"/>
        <v>2</v>
      </c>
      <c r="D103" s="433" t="s">
        <v>424</v>
      </c>
      <c r="E103" s="433">
        <f>G103*I103</f>
        <v>2</v>
      </c>
      <c r="F103" s="433"/>
      <c r="G103" s="433">
        <v>1</v>
      </c>
      <c r="H103" s="433" t="s">
        <v>297</v>
      </c>
      <c r="I103" s="433">
        <v>2</v>
      </c>
      <c r="J103" s="433"/>
      <c r="K103" s="433"/>
      <c r="L103" s="433"/>
      <c r="M103" s="433"/>
      <c r="N103" s="434"/>
    </row>
    <row r="104" spans="1:14">
      <c r="A104" s="431"/>
      <c r="B104" s="432"/>
      <c r="C104" s="433"/>
      <c r="D104" s="433"/>
      <c r="E104" s="433"/>
      <c r="F104" s="433"/>
      <c r="G104" s="433"/>
      <c r="H104" s="433"/>
      <c r="I104" s="433"/>
      <c r="J104" s="433"/>
      <c r="K104" s="433"/>
      <c r="L104" s="433"/>
      <c r="M104" s="433"/>
      <c r="N104" s="434"/>
    </row>
    <row r="105" spans="1:14">
      <c r="A105" s="431">
        <v>2</v>
      </c>
      <c r="B105" s="446" t="s">
        <v>411</v>
      </c>
      <c r="C105" s="433"/>
      <c r="D105" s="433"/>
      <c r="E105" s="433"/>
      <c r="F105" s="433"/>
      <c r="G105" s="433"/>
      <c r="H105" s="433"/>
      <c r="I105" s="433"/>
      <c r="J105" s="433"/>
      <c r="K105" s="433"/>
      <c r="L105" s="433"/>
      <c r="M105" s="433"/>
      <c r="N105" s="434"/>
    </row>
    <row r="106" spans="1:14">
      <c r="A106" s="431"/>
      <c r="B106" s="446" t="s">
        <v>562</v>
      </c>
      <c r="C106" s="433">
        <f t="shared" ref="C106:C109" si="10">E106</f>
        <v>4.8</v>
      </c>
      <c r="D106" s="433" t="s">
        <v>16</v>
      </c>
      <c r="E106" s="433">
        <v>4.8</v>
      </c>
      <c r="F106" s="433"/>
      <c r="G106" s="433"/>
      <c r="H106" s="433"/>
      <c r="I106" s="433"/>
      <c r="J106" s="433"/>
      <c r="K106" s="433"/>
      <c r="L106" s="433"/>
      <c r="M106" s="433"/>
      <c r="N106" s="434"/>
    </row>
    <row r="107" spans="1:14">
      <c r="A107" s="431"/>
      <c r="B107" s="442" t="s">
        <v>413</v>
      </c>
      <c r="C107" s="433">
        <f t="shared" si="10"/>
        <v>1</v>
      </c>
      <c r="D107" s="433" t="s">
        <v>75</v>
      </c>
      <c r="E107" s="433">
        <v>1</v>
      </c>
      <c r="F107" s="433"/>
      <c r="G107" s="433"/>
      <c r="H107" s="433"/>
      <c r="I107" s="433"/>
      <c r="J107" s="433"/>
      <c r="K107" s="433"/>
      <c r="L107" s="433"/>
      <c r="M107" s="433"/>
      <c r="N107" s="434"/>
    </row>
    <row r="108" spans="1:14">
      <c r="A108" s="431"/>
      <c r="B108" s="442" t="s">
        <v>564</v>
      </c>
      <c r="C108" s="433">
        <f t="shared" si="10"/>
        <v>1</v>
      </c>
      <c r="D108" s="433" t="s">
        <v>424</v>
      </c>
      <c r="E108" s="433">
        <v>1</v>
      </c>
      <c r="F108" s="433"/>
      <c r="G108" s="433"/>
      <c r="H108" s="433"/>
      <c r="I108" s="433"/>
      <c r="J108" s="433"/>
      <c r="K108" s="433"/>
      <c r="L108" s="433"/>
      <c r="M108" s="433"/>
      <c r="N108" s="434"/>
    </row>
    <row r="109" spans="1:14">
      <c r="A109" s="431"/>
      <c r="B109" s="442" t="s">
        <v>408</v>
      </c>
      <c r="C109" s="433">
        <f t="shared" si="10"/>
        <v>1</v>
      </c>
      <c r="D109" s="433" t="s">
        <v>425</v>
      </c>
      <c r="E109" s="433">
        <v>1</v>
      </c>
      <c r="F109" s="433"/>
      <c r="G109" s="433"/>
      <c r="H109" s="433"/>
      <c r="I109" s="433"/>
      <c r="J109" s="433"/>
      <c r="K109" s="433"/>
      <c r="L109" s="433"/>
      <c r="M109" s="433"/>
      <c r="N109" s="434"/>
    </row>
    <row r="110" spans="1:14">
      <c r="A110" s="431"/>
      <c r="B110" s="432"/>
      <c r="C110" s="433"/>
      <c r="D110" s="433"/>
      <c r="E110" s="433"/>
      <c r="F110" s="433"/>
      <c r="G110" s="433"/>
      <c r="H110" s="433"/>
      <c r="I110" s="433"/>
      <c r="J110" s="433"/>
      <c r="K110" s="433"/>
      <c r="L110" s="433"/>
      <c r="M110" s="433"/>
      <c r="N110" s="434"/>
    </row>
    <row r="111" spans="1:14">
      <c r="A111" s="431">
        <v>3</v>
      </c>
      <c r="B111" s="446" t="s">
        <v>414</v>
      </c>
      <c r="C111" s="433"/>
      <c r="D111" s="433"/>
      <c r="E111" s="433"/>
      <c r="F111" s="433"/>
      <c r="G111" s="433"/>
      <c r="H111" s="433"/>
      <c r="I111" s="433"/>
      <c r="J111" s="433"/>
      <c r="K111" s="433"/>
      <c r="L111" s="433"/>
      <c r="M111" s="433"/>
      <c r="N111" s="434"/>
    </row>
    <row r="112" spans="1:14">
      <c r="A112" s="431"/>
      <c r="B112" s="446" t="s">
        <v>562</v>
      </c>
      <c r="C112" s="433">
        <f t="shared" ref="C112:C118" si="11">E112</f>
        <v>13.4</v>
      </c>
      <c r="D112" s="433" t="s">
        <v>16</v>
      </c>
      <c r="E112" s="433">
        <f>G112+I112</f>
        <v>13.4</v>
      </c>
      <c r="F112" s="433"/>
      <c r="G112" s="433">
        <v>4.9000000000000004</v>
      </c>
      <c r="H112" s="433" t="s">
        <v>325</v>
      </c>
      <c r="I112" s="433">
        <f>6.5+2</f>
        <v>8.5</v>
      </c>
      <c r="J112" s="433"/>
      <c r="K112" s="433"/>
      <c r="L112" s="433"/>
      <c r="M112" s="433"/>
      <c r="N112" s="434"/>
    </row>
    <row r="113" spans="1:14">
      <c r="A113" s="431"/>
      <c r="B113" s="442" t="s">
        <v>413</v>
      </c>
      <c r="C113" s="433">
        <f t="shared" si="11"/>
        <v>1</v>
      </c>
      <c r="D113" s="433" t="s">
        <v>75</v>
      </c>
      <c r="E113" s="433">
        <v>1</v>
      </c>
      <c r="F113" s="433"/>
      <c r="G113" s="433"/>
      <c r="H113" s="433"/>
      <c r="I113" s="433"/>
      <c r="J113" s="433"/>
      <c r="K113" s="433"/>
      <c r="L113" s="433"/>
      <c r="M113" s="433"/>
      <c r="N113" s="434"/>
    </row>
    <row r="114" spans="1:14">
      <c r="A114" s="431"/>
      <c r="B114" s="446" t="s">
        <v>412</v>
      </c>
      <c r="C114" s="433">
        <f t="shared" si="11"/>
        <v>10.1</v>
      </c>
      <c r="D114" s="433" t="s">
        <v>16</v>
      </c>
      <c r="E114" s="433">
        <f>G114*I114</f>
        <v>10.1</v>
      </c>
      <c r="F114" s="433"/>
      <c r="G114" s="433">
        <f>5.05</f>
        <v>5.05</v>
      </c>
      <c r="H114" s="433" t="s">
        <v>297</v>
      </c>
      <c r="I114" s="433">
        <v>2</v>
      </c>
      <c r="J114" s="433"/>
      <c r="K114" s="433"/>
      <c r="L114" s="433"/>
      <c r="M114" s="433"/>
      <c r="N114" s="434"/>
    </row>
    <row r="115" spans="1:14">
      <c r="A115" s="431"/>
      <c r="B115" s="442" t="s">
        <v>563</v>
      </c>
      <c r="C115" s="433">
        <f t="shared" si="11"/>
        <v>1.5129999999999999</v>
      </c>
      <c r="D115" s="433" t="s">
        <v>13</v>
      </c>
      <c r="E115" s="433">
        <f>G115*I115</f>
        <v>1.5129999999999999</v>
      </c>
      <c r="F115" s="433"/>
      <c r="G115" s="433">
        <v>0.75649999999999995</v>
      </c>
      <c r="H115" s="433" t="s">
        <v>297</v>
      </c>
      <c r="I115" s="433">
        <v>2</v>
      </c>
      <c r="J115" s="433"/>
      <c r="K115" s="433"/>
      <c r="L115" s="433"/>
      <c r="M115" s="433"/>
      <c r="N115" s="434"/>
    </row>
    <row r="116" spans="1:14">
      <c r="A116" s="431"/>
      <c r="B116" s="442" t="s">
        <v>564</v>
      </c>
      <c r="C116" s="433">
        <f t="shared" si="11"/>
        <v>1</v>
      </c>
      <c r="D116" s="433" t="s">
        <v>424</v>
      </c>
      <c r="E116" s="433">
        <v>1</v>
      </c>
      <c r="F116" s="433"/>
      <c r="G116" s="433"/>
      <c r="H116" s="433"/>
      <c r="I116" s="433"/>
      <c r="J116" s="433"/>
      <c r="K116" s="433"/>
      <c r="L116" s="433"/>
      <c r="M116" s="433"/>
      <c r="N116" s="434"/>
    </row>
    <row r="117" spans="1:14">
      <c r="A117" s="431"/>
      <c r="B117" s="442" t="s">
        <v>408</v>
      </c>
      <c r="C117" s="433">
        <f t="shared" si="11"/>
        <v>1.5</v>
      </c>
      <c r="D117" s="433" t="s">
        <v>425</v>
      </c>
      <c r="E117" s="433">
        <v>1.5</v>
      </c>
      <c r="F117" s="433"/>
      <c r="G117" s="433"/>
      <c r="H117" s="433"/>
      <c r="I117" s="433"/>
      <c r="J117" s="433"/>
      <c r="K117" s="433"/>
      <c r="L117" s="433"/>
      <c r="M117" s="433"/>
      <c r="N117" s="434"/>
    </row>
    <row r="118" spans="1:14">
      <c r="A118" s="431"/>
      <c r="B118" s="442" t="s">
        <v>409</v>
      </c>
      <c r="C118" s="433">
        <f t="shared" si="11"/>
        <v>2</v>
      </c>
      <c r="D118" s="433" t="s">
        <v>424</v>
      </c>
      <c r="E118" s="433">
        <v>2</v>
      </c>
      <c r="F118" s="433"/>
      <c r="G118" s="433"/>
      <c r="H118" s="433"/>
      <c r="I118" s="433"/>
      <c r="J118" s="433"/>
      <c r="K118" s="433"/>
      <c r="L118" s="433"/>
      <c r="M118" s="433"/>
      <c r="N118" s="434"/>
    </row>
    <row r="119" spans="1:14">
      <c r="A119" s="431"/>
      <c r="B119" s="432"/>
      <c r="C119" s="433"/>
      <c r="D119" s="433"/>
      <c r="E119" s="433"/>
      <c r="F119" s="433"/>
      <c r="G119" s="433"/>
      <c r="H119" s="433"/>
      <c r="I119" s="433"/>
      <c r="J119" s="433"/>
      <c r="K119" s="433"/>
      <c r="L119" s="433"/>
      <c r="M119" s="433"/>
      <c r="N119" s="434"/>
    </row>
    <row r="120" spans="1:14">
      <c r="A120" s="431">
        <v>4</v>
      </c>
      <c r="B120" s="441" t="s">
        <v>410</v>
      </c>
      <c r="C120" s="433"/>
      <c r="D120" s="433"/>
      <c r="E120" s="433"/>
      <c r="F120" s="433"/>
      <c r="G120" s="433"/>
      <c r="H120" s="433"/>
      <c r="I120" s="433"/>
      <c r="J120" s="433"/>
      <c r="K120" s="433"/>
      <c r="L120" s="433"/>
      <c r="M120" s="433"/>
      <c r="N120" s="434"/>
    </row>
    <row r="121" spans="1:14">
      <c r="A121" s="431"/>
      <c r="B121" s="446" t="s">
        <v>562</v>
      </c>
      <c r="C121" s="433">
        <f t="shared" ref="C121:C124" si="12">E121</f>
        <v>10.86</v>
      </c>
      <c r="D121" s="433" t="s">
        <v>16</v>
      </c>
      <c r="E121" s="433">
        <f>G121+I121</f>
        <v>10.86</v>
      </c>
      <c r="F121" s="433"/>
      <c r="G121" s="433">
        <f>5.24+0.62</f>
        <v>5.86</v>
      </c>
      <c r="H121" s="433" t="s">
        <v>325</v>
      </c>
      <c r="I121" s="433">
        <v>5</v>
      </c>
      <c r="J121" s="433"/>
      <c r="K121" s="433"/>
      <c r="L121" s="433"/>
      <c r="M121" s="433"/>
      <c r="N121" s="434"/>
    </row>
    <row r="122" spans="1:14">
      <c r="A122" s="431"/>
      <c r="B122" s="446" t="s">
        <v>412</v>
      </c>
      <c r="C122" s="433">
        <f t="shared" si="12"/>
        <v>9.120000000000001</v>
      </c>
      <c r="D122" s="433" t="s">
        <v>16</v>
      </c>
      <c r="E122" s="433">
        <f t="shared" ref="E122:E124" si="13">G122+I122</f>
        <v>9.120000000000001</v>
      </c>
      <c r="F122" s="433"/>
      <c r="G122" s="433">
        <v>4.3600000000000003</v>
      </c>
      <c r="H122" s="433" t="s">
        <v>325</v>
      </c>
      <c r="I122" s="433">
        <v>4.76</v>
      </c>
      <c r="J122" s="433"/>
      <c r="K122" s="433"/>
      <c r="L122" s="433"/>
      <c r="M122" s="433"/>
      <c r="N122" s="434"/>
    </row>
    <row r="123" spans="1:14">
      <c r="A123" s="431"/>
      <c r="B123" s="442" t="s">
        <v>563</v>
      </c>
      <c r="C123" s="433">
        <f t="shared" si="12"/>
        <v>2.8559999999999999</v>
      </c>
      <c r="D123" s="433" t="s">
        <v>13</v>
      </c>
      <c r="E123" s="433">
        <f>G123+I123+K123</f>
        <v>2.8559999999999999</v>
      </c>
      <c r="F123" s="433"/>
      <c r="G123" s="433">
        <f>0.584+0.1736</f>
        <v>0.75759999999999994</v>
      </c>
      <c r="H123" s="433" t="s">
        <v>325</v>
      </c>
      <c r="I123" s="433">
        <v>0.49840000000000001</v>
      </c>
      <c r="J123" s="433" t="s">
        <v>325</v>
      </c>
      <c r="K123" s="433">
        <v>1.6</v>
      </c>
      <c r="L123" s="433"/>
      <c r="M123" s="433"/>
      <c r="N123" s="434"/>
    </row>
    <row r="124" spans="1:14">
      <c r="A124" s="431"/>
      <c r="B124" s="441" t="s">
        <v>409</v>
      </c>
      <c r="C124" s="433">
        <f t="shared" si="12"/>
        <v>2</v>
      </c>
      <c r="D124" s="433" t="s">
        <v>424</v>
      </c>
      <c r="E124" s="433">
        <f t="shared" si="13"/>
        <v>2</v>
      </c>
      <c r="F124" s="433"/>
      <c r="G124" s="433">
        <v>1</v>
      </c>
      <c r="H124" s="433" t="s">
        <v>325</v>
      </c>
      <c r="I124" s="433">
        <v>1</v>
      </c>
      <c r="J124" s="433"/>
      <c r="K124" s="433"/>
      <c r="L124" s="433"/>
      <c r="M124" s="433"/>
      <c r="N124" s="434"/>
    </row>
    <row r="125" spans="1:14" ht="16" thickBot="1">
      <c r="A125" s="431"/>
      <c r="B125" s="432"/>
      <c r="C125" s="433"/>
      <c r="D125" s="433"/>
      <c r="E125" s="433"/>
      <c r="F125" s="433"/>
      <c r="G125" s="433"/>
      <c r="H125" s="433"/>
      <c r="I125" s="433"/>
      <c r="J125" s="433"/>
      <c r="K125" s="433"/>
      <c r="L125" s="433"/>
      <c r="M125" s="433"/>
      <c r="N125" s="434"/>
    </row>
    <row r="126" spans="1:14" ht="16" thickBot="1">
      <c r="A126" s="440" t="s">
        <v>415</v>
      </c>
      <c r="B126" s="598" t="s">
        <v>565</v>
      </c>
      <c r="C126" s="599"/>
      <c r="D126" s="599"/>
      <c r="E126" s="599"/>
      <c r="F126" s="599"/>
      <c r="G126" s="599"/>
      <c r="H126" s="599"/>
      <c r="I126" s="599"/>
      <c r="J126" s="599"/>
      <c r="K126" s="599"/>
      <c r="L126" s="599"/>
      <c r="M126" s="599"/>
      <c r="N126" s="600"/>
    </row>
    <row r="127" spans="1:14">
      <c r="A127" s="439" t="s">
        <v>416</v>
      </c>
      <c r="B127" s="447" t="s">
        <v>566</v>
      </c>
      <c r="C127" s="433"/>
      <c r="D127" s="433"/>
      <c r="E127" s="433"/>
      <c r="F127" s="433"/>
      <c r="G127" s="433"/>
      <c r="H127" s="433"/>
      <c r="I127" s="433"/>
      <c r="J127" s="433"/>
      <c r="K127" s="433"/>
      <c r="L127" s="433"/>
      <c r="M127" s="433"/>
      <c r="N127" s="434"/>
    </row>
    <row r="128" spans="1:14">
      <c r="A128" s="443">
        <v>1</v>
      </c>
      <c r="B128" s="436" t="s">
        <v>567</v>
      </c>
      <c r="C128" s="433">
        <f>C132+C133+C134</f>
        <v>10</v>
      </c>
      <c r="D128" s="433" t="s">
        <v>399</v>
      </c>
      <c r="E128" s="433"/>
      <c r="F128" s="433"/>
      <c r="G128" s="433"/>
      <c r="H128" s="433"/>
      <c r="I128" s="433"/>
      <c r="J128" s="433"/>
      <c r="K128" s="433"/>
      <c r="L128" s="433"/>
      <c r="M128" s="433"/>
      <c r="N128" s="434"/>
    </row>
    <row r="129" spans="1:14">
      <c r="A129" s="443">
        <v>2</v>
      </c>
      <c r="B129" s="436" t="s">
        <v>568</v>
      </c>
      <c r="C129" s="433">
        <f>C135+C136+C137</f>
        <v>10</v>
      </c>
      <c r="D129" s="433" t="s">
        <v>399</v>
      </c>
      <c r="E129" s="433"/>
      <c r="F129" s="433"/>
      <c r="G129" s="433"/>
      <c r="H129" s="433"/>
      <c r="I129" s="433"/>
      <c r="J129" s="433"/>
      <c r="K129" s="433"/>
      <c r="L129" s="433"/>
      <c r="M129" s="433"/>
      <c r="N129" s="434"/>
    </row>
    <row r="130" spans="1:14">
      <c r="A130" s="443">
        <v>3</v>
      </c>
      <c r="B130" s="436" t="s">
        <v>569</v>
      </c>
      <c r="C130" s="433">
        <v>1</v>
      </c>
      <c r="D130" s="433" t="s">
        <v>255</v>
      </c>
      <c r="E130" s="433"/>
      <c r="F130" s="433"/>
      <c r="G130" s="433"/>
      <c r="H130" s="433"/>
      <c r="I130" s="433"/>
      <c r="J130" s="433"/>
      <c r="K130" s="433"/>
      <c r="L130" s="433"/>
      <c r="M130" s="433"/>
      <c r="N130" s="434"/>
    </row>
    <row r="131" spans="1:14">
      <c r="A131" s="443">
        <v>4</v>
      </c>
      <c r="B131" s="436" t="s">
        <v>570</v>
      </c>
      <c r="C131" s="433">
        <v>3</v>
      </c>
      <c r="D131" s="433" t="s">
        <v>75</v>
      </c>
      <c r="E131" s="433"/>
      <c r="F131" s="433"/>
      <c r="G131" s="433"/>
      <c r="H131" s="433"/>
      <c r="I131" s="433"/>
      <c r="J131" s="433"/>
      <c r="K131" s="433"/>
      <c r="L131" s="433"/>
      <c r="M131" s="433"/>
      <c r="N131" s="434"/>
    </row>
    <row r="132" spans="1:14">
      <c r="A132" s="443">
        <v>5</v>
      </c>
      <c r="B132" s="436" t="s">
        <v>571</v>
      </c>
      <c r="C132" s="433">
        <v>6</v>
      </c>
      <c r="D132" s="433" t="s">
        <v>75</v>
      </c>
      <c r="E132" s="433"/>
      <c r="F132" s="433"/>
      <c r="G132" s="433"/>
      <c r="H132" s="433"/>
      <c r="I132" s="433"/>
      <c r="J132" s="433"/>
      <c r="K132" s="433"/>
      <c r="L132" s="433"/>
      <c r="M132" s="433"/>
      <c r="N132" s="434"/>
    </row>
    <row r="133" spans="1:14">
      <c r="A133" s="443">
        <v>6</v>
      </c>
      <c r="B133" s="436" t="s">
        <v>572</v>
      </c>
      <c r="C133" s="433">
        <v>1</v>
      </c>
      <c r="D133" s="433" t="s">
        <v>75</v>
      </c>
      <c r="E133" s="433"/>
      <c r="F133" s="433"/>
      <c r="G133" s="433"/>
      <c r="H133" s="433"/>
      <c r="I133" s="433"/>
      <c r="J133" s="433"/>
      <c r="K133" s="433"/>
      <c r="L133" s="433"/>
      <c r="M133" s="433"/>
      <c r="N133" s="434"/>
    </row>
    <row r="134" spans="1:14">
      <c r="A134" s="443">
        <v>7</v>
      </c>
      <c r="B134" s="436" t="s">
        <v>573</v>
      </c>
      <c r="C134" s="433">
        <v>3</v>
      </c>
      <c r="D134" s="433" t="s">
        <v>75</v>
      </c>
      <c r="E134" s="433"/>
      <c r="F134" s="433"/>
      <c r="G134" s="433"/>
      <c r="H134" s="433"/>
      <c r="I134" s="433"/>
      <c r="J134" s="433"/>
      <c r="K134" s="433"/>
      <c r="L134" s="433"/>
      <c r="M134" s="433"/>
      <c r="N134" s="434"/>
    </row>
    <row r="135" spans="1:14">
      <c r="A135" s="443">
        <v>8</v>
      </c>
      <c r="B135" s="436" t="s">
        <v>417</v>
      </c>
      <c r="C135" s="433">
        <v>1</v>
      </c>
      <c r="D135" s="433" t="s">
        <v>75</v>
      </c>
      <c r="E135" s="433"/>
      <c r="F135" s="433"/>
      <c r="G135" s="433"/>
      <c r="H135" s="433"/>
      <c r="I135" s="433"/>
      <c r="J135" s="433"/>
      <c r="K135" s="433"/>
      <c r="L135" s="433"/>
      <c r="M135" s="433"/>
      <c r="N135" s="434"/>
    </row>
    <row r="136" spans="1:14">
      <c r="A136" s="443">
        <v>9</v>
      </c>
      <c r="B136" s="436" t="s">
        <v>418</v>
      </c>
      <c r="C136" s="433">
        <v>8</v>
      </c>
      <c r="D136" s="433" t="s">
        <v>75</v>
      </c>
      <c r="E136" s="433"/>
      <c r="F136" s="433"/>
      <c r="G136" s="433"/>
      <c r="H136" s="433"/>
      <c r="I136" s="433"/>
      <c r="J136" s="433"/>
      <c r="K136" s="433"/>
      <c r="L136" s="433"/>
      <c r="M136" s="433"/>
      <c r="N136" s="434"/>
    </row>
    <row r="137" spans="1:14">
      <c r="A137" s="443">
        <v>10</v>
      </c>
      <c r="B137" s="436" t="s">
        <v>419</v>
      </c>
      <c r="C137" s="433">
        <v>1</v>
      </c>
      <c r="D137" s="433" t="s">
        <v>75</v>
      </c>
      <c r="E137" s="433"/>
      <c r="F137" s="433"/>
      <c r="G137" s="433"/>
      <c r="H137" s="433"/>
      <c r="I137" s="433"/>
      <c r="J137" s="433"/>
      <c r="K137" s="433"/>
      <c r="L137" s="433"/>
      <c r="M137" s="433"/>
      <c r="N137" s="434"/>
    </row>
    <row r="138" spans="1:14">
      <c r="A138" s="443">
        <v>11</v>
      </c>
      <c r="B138" s="436" t="s">
        <v>172</v>
      </c>
      <c r="C138" s="433">
        <v>3</v>
      </c>
      <c r="D138" s="433" t="s">
        <v>75</v>
      </c>
      <c r="E138" s="433"/>
      <c r="F138" s="433"/>
      <c r="G138" s="433"/>
      <c r="H138" s="433"/>
      <c r="I138" s="433"/>
      <c r="J138" s="433"/>
      <c r="K138" s="433"/>
      <c r="L138" s="433"/>
      <c r="M138" s="433"/>
      <c r="N138" s="434"/>
    </row>
    <row r="139" spans="1:14">
      <c r="A139" s="443">
        <v>12</v>
      </c>
      <c r="B139" s="436" t="s">
        <v>173</v>
      </c>
      <c r="C139" s="433">
        <v>4</v>
      </c>
      <c r="D139" s="433" t="s">
        <v>75</v>
      </c>
      <c r="E139" s="433"/>
      <c r="F139" s="433"/>
      <c r="G139" s="433"/>
      <c r="H139" s="433"/>
      <c r="I139" s="433"/>
      <c r="J139" s="433"/>
      <c r="K139" s="433"/>
      <c r="L139" s="433"/>
      <c r="M139" s="433"/>
      <c r="N139" s="434"/>
    </row>
    <row r="140" spans="1:14">
      <c r="A140" s="431"/>
      <c r="B140" s="432"/>
      <c r="C140" s="433"/>
      <c r="D140" s="433"/>
      <c r="E140" s="433"/>
      <c r="F140" s="433"/>
      <c r="G140" s="433"/>
      <c r="H140" s="433"/>
      <c r="I140" s="433"/>
      <c r="J140" s="433"/>
      <c r="K140" s="433"/>
      <c r="L140" s="433"/>
      <c r="M140" s="433"/>
      <c r="N140" s="434"/>
    </row>
    <row r="141" spans="1:14">
      <c r="A141" s="439" t="s">
        <v>420</v>
      </c>
      <c r="B141" s="445" t="s">
        <v>574</v>
      </c>
      <c r="C141" s="433"/>
      <c r="D141" s="433"/>
      <c r="E141" s="433"/>
      <c r="F141" s="433"/>
      <c r="G141" s="433"/>
      <c r="H141" s="433"/>
      <c r="I141" s="433"/>
      <c r="J141" s="433"/>
      <c r="K141" s="433"/>
      <c r="L141" s="433"/>
      <c r="M141" s="433"/>
      <c r="N141" s="434"/>
    </row>
    <row r="142" spans="1:14">
      <c r="A142" s="443">
        <v>1</v>
      </c>
      <c r="B142" s="446" t="s">
        <v>575</v>
      </c>
      <c r="C142" s="433">
        <f t="shared" ref="C142:C143" si="14">E142</f>
        <v>33.469900000000003</v>
      </c>
      <c r="D142" s="433" t="s">
        <v>16</v>
      </c>
      <c r="E142" s="433">
        <f>G142+I142</f>
        <v>33.469900000000003</v>
      </c>
      <c r="F142" s="433"/>
      <c r="G142" s="433">
        <v>30.069900000000001</v>
      </c>
      <c r="H142" s="433" t="s">
        <v>325</v>
      </c>
      <c r="I142" s="433">
        <v>3.4</v>
      </c>
      <c r="J142" s="433"/>
      <c r="K142" s="433"/>
      <c r="L142" s="433"/>
      <c r="M142" s="433"/>
      <c r="N142" s="434"/>
    </row>
    <row r="143" spans="1:14">
      <c r="A143" s="443">
        <v>2</v>
      </c>
      <c r="B143" s="446" t="s">
        <v>576</v>
      </c>
      <c r="C143" s="433">
        <f t="shared" si="14"/>
        <v>19.033899999999999</v>
      </c>
      <c r="D143" s="433" t="s">
        <v>16</v>
      </c>
      <c r="E143" s="433">
        <f>G143+I143</f>
        <v>19.033899999999999</v>
      </c>
      <c r="F143" s="433"/>
      <c r="G143" s="433">
        <v>15.633900000000001</v>
      </c>
      <c r="H143" s="433" t="s">
        <v>325</v>
      </c>
      <c r="I143" s="433">
        <v>3.4</v>
      </c>
      <c r="J143" s="433"/>
      <c r="K143" s="433"/>
      <c r="L143" s="433"/>
      <c r="M143" s="433"/>
      <c r="N143" s="434"/>
    </row>
    <row r="144" spans="1:14">
      <c r="A144" s="443">
        <v>3</v>
      </c>
      <c r="B144" s="446" t="s">
        <v>577</v>
      </c>
      <c r="C144" s="433">
        <v>1</v>
      </c>
      <c r="D144" s="433" t="s">
        <v>75</v>
      </c>
      <c r="E144" s="433"/>
      <c r="F144" s="433"/>
      <c r="G144" s="433"/>
      <c r="H144" s="433"/>
      <c r="I144" s="433"/>
      <c r="J144" s="433"/>
      <c r="K144" s="433"/>
      <c r="L144" s="433"/>
      <c r="M144" s="433"/>
      <c r="N144" s="434"/>
    </row>
    <row r="145" spans="1:14">
      <c r="A145" s="443">
        <v>4</v>
      </c>
      <c r="B145" s="446" t="s">
        <v>578</v>
      </c>
      <c r="C145" s="433">
        <v>1</v>
      </c>
      <c r="D145" s="433" t="s">
        <v>75</v>
      </c>
      <c r="E145" s="433"/>
      <c r="F145" s="433"/>
      <c r="G145" s="433"/>
      <c r="H145" s="433"/>
      <c r="I145" s="433"/>
      <c r="J145" s="433"/>
      <c r="K145" s="433"/>
      <c r="L145" s="433"/>
      <c r="M145" s="433"/>
      <c r="N145" s="434"/>
    </row>
    <row r="146" spans="1:14">
      <c r="A146" s="443">
        <v>5</v>
      </c>
      <c r="B146" s="446" t="s">
        <v>579</v>
      </c>
      <c r="C146" s="433">
        <v>1</v>
      </c>
      <c r="D146" s="433" t="s">
        <v>75</v>
      </c>
      <c r="E146" s="433"/>
      <c r="F146" s="433"/>
      <c r="G146" s="433"/>
      <c r="H146" s="433"/>
      <c r="I146" s="433"/>
      <c r="J146" s="433"/>
      <c r="K146" s="433"/>
      <c r="L146" s="433"/>
      <c r="M146" s="433"/>
      <c r="N146" s="434"/>
    </row>
    <row r="147" spans="1:14">
      <c r="A147" s="443">
        <v>6</v>
      </c>
      <c r="B147" s="446" t="s">
        <v>580</v>
      </c>
      <c r="C147" s="433">
        <v>1</v>
      </c>
      <c r="D147" s="433" t="s">
        <v>75</v>
      </c>
      <c r="E147" s="433"/>
      <c r="F147" s="433"/>
      <c r="G147" s="433"/>
      <c r="H147" s="433"/>
      <c r="I147" s="433"/>
      <c r="J147" s="433"/>
      <c r="K147" s="433"/>
      <c r="L147" s="433"/>
      <c r="M147" s="433"/>
      <c r="N147" s="434"/>
    </row>
    <row r="148" spans="1:14">
      <c r="A148" s="443">
        <v>7</v>
      </c>
      <c r="B148" s="446" t="s">
        <v>582</v>
      </c>
      <c r="C148" s="433">
        <v>1</v>
      </c>
      <c r="D148" s="433" t="s">
        <v>75</v>
      </c>
      <c r="E148" s="433"/>
      <c r="F148" s="433"/>
      <c r="G148" s="433"/>
      <c r="H148" s="433"/>
      <c r="I148" s="433"/>
      <c r="J148" s="433"/>
      <c r="K148" s="433"/>
      <c r="L148" s="433"/>
      <c r="M148" s="433"/>
      <c r="N148" s="434"/>
    </row>
    <row r="149" spans="1:14">
      <c r="A149" s="443">
        <v>8</v>
      </c>
      <c r="B149" s="446" t="s">
        <v>581</v>
      </c>
      <c r="C149" s="433">
        <v>1</v>
      </c>
      <c r="D149" s="433" t="s">
        <v>75</v>
      </c>
      <c r="E149" s="433"/>
      <c r="F149" s="433"/>
      <c r="G149" s="433"/>
      <c r="H149" s="433"/>
      <c r="I149" s="433"/>
      <c r="J149" s="433"/>
      <c r="K149" s="433"/>
      <c r="L149" s="433"/>
      <c r="M149" s="433"/>
      <c r="N149" s="434"/>
    </row>
    <row r="150" spans="1:14">
      <c r="A150" s="443">
        <v>9</v>
      </c>
      <c r="B150" s="446" t="s">
        <v>583</v>
      </c>
      <c r="C150" s="433">
        <v>1</v>
      </c>
      <c r="D150" s="433" t="s">
        <v>75</v>
      </c>
      <c r="E150" s="433"/>
      <c r="F150" s="433"/>
      <c r="G150" s="433"/>
      <c r="H150" s="433"/>
      <c r="I150" s="433"/>
      <c r="J150" s="433"/>
      <c r="K150" s="433"/>
      <c r="L150" s="433"/>
      <c r="M150" s="433"/>
      <c r="N150" s="434"/>
    </row>
    <row r="151" spans="1:14">
      <c r="A151" s="443">
        <v>10</v>
      </c>
      <c r="B151" s="446" t="s">
        <v>421</v>
      </c>
      <c r="C151" s="433">
        <v>1</v>
      </c>
      <c r="D151" s="433" t="s">
        <v>75</v>
      </c>
      <c r="E151" s="433"/>
      <c r="F151" s="433"/>
      <c r="G151" s="433"/>
      <c r="H151" s="433"/>
      <c r="I151" s="433"/>
      <c r="J151" s="433"/>
      <c r="K151" s="433"/>
      <c r="L151" s="433"/>
      <c r="M151" s="433"/>
      <c r="N151" s="434"/>
    </row>
    <row r="152" spans="1:14">
      <c r="A152" s="443">
        <v>11</v>
      </c>
      <c r="B152" s="446" t="s">
        <v>584</v>
      </c>
      <c r="C152" s="433">
        <v>1</v>
      </c>
      <c r="D152" s="433" t="s">
        <v>75</v>
      </c>
      <c r="E152" s="433"/>
      <c r="F152" s="433"/>
      <c r="G152" s="433"/>
      <c r="H152" s="433"/>
      <c r="I152" s="433"/>
      <c r="J152" s="433"/>
      <c r="K152" s="433"/>
      <c r="L152" s="433"/>
      <c r="M152" s="433"/>
      <c r="N152" s="434"/>
    </row>
    <row r="153" spans="1:14">
      <c r="A153" s="443">
        <v>12</v>
      </c>
      <c r="B153" s="444" t="s">
        <v>585</v>
      </c>
      <c r="C153" s="433">
        <v>1</v>
      </c>
      <c r="D153" s="433" t="s">
        <v>75</v>
      </c>
      <c r="E153" s="433"/>
      <c r="F153" s="433"/>
      <c r="G153" s="433"/>
      <c r="H153" s="433"/>
      <c r="I153" s="433"/>
      <c r="J153" s="433"/>
      <c r="K153" s="433"/>
      <c r="L153" s="433"/>
      <c r="M153" s="433"/>
      <c r="N153" s="434"/>
    </row>
    <row r="154" spans="1:14">
      <c r="A154" s="443">
        <v>13</v>
      </c>
      <c r="B154" s="446" t="s">
        <v>586</v>
      </c>
      <c r="C154" s="433">
        <v>2</v>
      </c>
      <c r="D154" s="433" t="s">
        <v>75</v>
      </c>
      <c r="E154" s="433"/>
      <c r="F154" s="433"/>
      <c r="G154" s="433"/>
      <c r="H154" s="433"/>
      <c r="I154" s="433"/>
      <c r="J154" s="433"/>
      <c r="K154" s="433"/>
      <c r="L154" s="433"/>
      <c r="M154" s="433"/>
      <c r="N154" s="434"/>
    </row>
    <row r="155" spans="1:14" ht="16" thickBot="1">
      <c r="A155" s="431"/>
      <c r="B155" s="432"/>
      <c r="C155" s="433"/>
      <c r="D155" s="433"/>
      <c r="E155" s="433"/>
      <c r="F155" s="433"/>
      <c r="G155" s="433"/>
      <c r="H155" s="433"/>
      <c r="I155" s="433"/>
      <c r="J155" s="433"/>
      <c r="K155" s="433"/>
      <c r="L155" s="433"/>
      <c r="M155" s="433"/>
      <c r="N155" s="434"/>
    </row>
    <row r="156" spans="1:14" ht="16" thickBot="1">
      <c r="A156" s="440" t="s">
        <v>422</v>
      </c>
      <c r="B156" s="589" t="s">
        <v>587</v>
      </c>
      <c r="C156" s="590"/>
      <c r="D156" s="590"/>
      <c r="E156" s="590"/>
      <c r="F156" s="590"/>
      <c r="G156" s="590"/>
      <c r="H156" s="590"/>
      <c r="I156" s="590"/>
      <c r="J156" s="590"/>
      <c r="K156" s="590"/>
      <c r="L156" s="590"/>
      <c r="M156" s="590"/>
      <c r="N156" s="591"/>
    </row>
    <row r="157" spans="1:14">
      <c r="A157" s="443">
        <v>1</v>
      </c>
      <c r="B157" s="448" t="s">
        <v>588</v>
      </c>
      <c r="C157" s="433">
        <v>28.372499999999999</v>
      </c>
      <c r="D157" s="433" t="s">
        <v>13</v>
      </c>
      <c r="E157" s="433"/>
      <c r="F157" s="433"/>
      <c r="G157" s="433"/>
      <c r="H157" s="433"/>
      <c r="I157" s="433"/>
      <c r="J157" s="433"/>
      <c r="K157" s="433"/>
      <c r="L157" s="433"/>
      <c r="M157" s="433"/>
      <c r="N157" s="434"/>
    </row>
    <row r="158" spans="1:14">
      <c r="A158" s="443">
        <v>2</v>
      </c>
      <c r="B158" s="448" t="s">
        <v>589</v>
      </c>
      <c r="C158" s="433">
        <v>13.95</v>
      </c>
      <c r="D158" s="433" t="s">
        <v>13</v>
      </c>
      <c r="E158" s="433"/>
      <c r="F158" s="433"/>
      <c r="G158" s="433"/>
      <c r="H158" s="433"/>
      <c r="I158" s="433"/>
      <c r="J158" s="433"/>
      <c r="K158" s="433"/>
      <c r="L158" s="433"/>
      <c r="M158" s="433"/>
      <c r="N158" s="434"/>
    </row>
    <row r="159" spans="1:14">
      <c r="A159" s="443">
        <v>3</v>
      </c>
      <c r="B159" s="448" t="s">
        <v>590</v>
      </c>
      <c r="C159" s="433">
        <f t="shared" ref="C159:C160" si="15">E159</f>
        <v>5.2262000000000004</v>
      </c>
      <c r="D159" s="433" t="s">
        <v>13</v>
      </c>
      <c r="E159" s="433">
        <f>G159+I159</f>
        <v>5.2262000000000004</v>
      </c>
      <c r="F159" s="433"/>
      <c r="G159" s="433">
        <v>1.9424999999999999</v>
      </c>
      <c r="H159" s="433" t="s">
        <v>325</v>
      </c>
      <c r="I159" s="433">
        <v>3.2837000000000001</v>
      </c>
      <c r="J159" s="433"/>
      <c r="K159" s="433"/>
      <c r="L159" s="433"/>
      <c r="M159" s="433"/>
      <c r="N159" s="434"/>
    </row>
    <row r="160" spans="1:14">
      <c r="A160" s="443">
        <v>4</v>
      </c>
      <c r="B160" s="436" t="s">
        <v>591</v>
      </c>
      <c r="C160" s="433">
        <f t="shared" si="15"/>
        <v>41.9</v>
      </c>
      <c r="D160" s="433" t="s">
        <v>16</v>
      </c>
      <c r="E160" s="433">
        <f>G160+I160</f>
        <v>41.9</v>
      </c>
      <c r="F160" s="433"/>
      <c r="G160" s="433">
        <v>27.95</v>
      </c>
      <c r="H160" s="433" t="s">
        <v>325</v>
      </c>
      <c r="I160" s="433">
        <f>C158</f>
        <v>13.95</v>
      </c>
      <c r="J160" s="433"/>
      <c r="K160" s="433"/>
      <c r="L160" s="433"/>
      <c r="M160" s="433"/>
      <c r="N160" s="434"/>
    </row>
    <row r="161" spans="1:14" ht="16" thickBot="1">
      <c r="A161" s="431"/>
      <c r="B161" s="432"/>
      <c r="C161" s="433"/>
      <c r="D161" s="433"/>
      <c r="E161" s="433"/>
      <c r="F161" s="433"/>
      <c r="G161" s="433"/>
      <c r="H161" s="433"/>
      <c r="I161" s="433"/>
      <c r="J161" s="433"/>
      <c r="K161" s="433"/>
      <c r="L161" s="433"/>
      <c r="M161" s="433"/>
      <c r="N161" s="434"/>
    </row>
    <row r="162" spans="1:14" ht="16" thickBot="1">
      <c r="A162" s="449" t="s">
        <v>423</v>
      </c>
      <c r="B162" s="589" t="s">
        <v>592</v>
      </c>
      <c r="C162" s="590"/>
      <c r="D162" s="590"/>
      <c r="E162" s="590"/>
      <c r="F162" s="590"/>
      <c r="G162" s="590"/>
      <c r="H162" s="590"/>
      <c r="I162" s="590"/>
      <c r="J162" s="590"/>
      <c r="K162" s="590"/>
      <c r="L162" s="590"/>
      <c r="M162" s="590"/>
      <c r="N162" s="591"/>
    </row>
    <row r="163" spans="1:14">
      <c r="A163" s="443">
        <v>1</v>
      </c>
      <c r="B163" s="436" t="s">
        <v>593</v>
      </c>
      <c r="C163" s="433">
        <f>E163-E166</f>
        <v>194.82499999999999</v>
      </c>
      <c r="D163" s="433" t="s">
        <v>13</v>
      </c>
      <c r="E163" s="433">
        <f>SUM(G163:G164)</f>
        <v>207.38499999999999</v>
      </c>
      <c r="F163" s="433"/>
      <c r="G163" s="433">
        <f>I163*K163</f>
        <v>183.535</v>
      </c>
      <c r="H163" s="433"/>
      <c r="I163" s="433">
        <f>35.85+15.85</f>
        <v>51.7</v>
      </c>
      <c r="J163" s="433" t="s">
        <v>297</v>
      </c>
      <c r="K163" s="433">
        <f>3.4+0.15</f>
        <v>3.55</v>
      </c>
      <c r="L163" s="433"/>
      <c r="M163" s="433"/>
      <c r="N163" s="434"/>
    </row>
    <row r="164" spans="1:14" ht="16" thickBot="1">
      <c r="A164" s="443"/>
      <c r="B164" s="436"/>
      <c r="C164" s="433"/>
      <c r="D164" s="433"/>
      <c r="E164" s="433"/>
      <c r="F164" s="433"/>
      <c r="G164" s="433">
        <f>I164*K164</f>
        <v>23.85</v>
      </c>
      <c r="H164" s="433"/>
      <c r="I164" s="433">
        <f>7.95+7.95</f>
        <v>15.9</v>
      </c>
      <c r="J164" s="433" t="s">
        <v>297</v>
      </c>
      <c r="K164" s="433">
        <v>1.5</v>
      </c>
      <c r="L164" s="433"/>
      <c r="M164" s="433"/>
      <c r="N164" s="434"/>
    </row>
    <row r="165" spans="1:14" ht="16" thickBot="1">
      <c r="A165" s="443"/>
      <c r="B165" s="436"/>
      <c r="C165" s="433"/>
      <c r="D165" s="433"/>
      <c r="E165" s="604" t="s">
        <v>444</v>
      </c>
      <c r="F165" s="605"/>
      <c r="G165" s="605"/>
      <c r="H165" s="605"/>
      <c r="I165" s="605"/>
      <c r="J165" s="605"/>
      <c r="K165" s="605"/>
      <c r="L165" s="605"/>
      <c r="M165" s="606"/>
      <c r="N165" s="434"/>
    </row>
    <row r="166" spans="1:14">
      <c r="A166" s="443"/>
      <c r="B166" s="436"/>
      <c r="C166" s="433"/>
      <c r="D166" s="433"/>
      <c r="E166" s="433">
        <f>SUM(G166:G168)</f>
        <v>12.559999999999999</v>
      </c>
      <c r="F166" s="433"/>
      <c r="G166" s="433">
        <f t="shared" ref="G166:G168" si="16">I166*K166</f>
        <v>4.58</v>
      </c>
      <c r="H166" s="433"/>
      <c r="I166" s="433">
        <f>I65</f>
        <v>4.58</v>
      </c>
      <c r="J166" s="433" t="s">
        <v>297</v>
      </c>
      <c r="K166" s="433">
        <v>1</v>
      </c>
      <c r="L166" s="433"/>
      <c r="M166" s="433"/>
      <c r="N166" s="434" t="s">
        <v>449</v>
      </c>
    </row>
    <row r="167" spans="1:14">
      <c r="A167" s="443"/>
      <c r="B167" s="436"/>
      <c r="C167" s="433"/>
      <c r="D167" s="433"/>
      <c r="E167" s="433"/>
      <c r="F167" s="433"/>
      <c r="G167" s="433">
        <f t="shared" si="16"/>
        <v>4.1399999999999997</v>
      </c>
      <c r="H167" s="433"/>
      <c r="I167" s="433">
        <f>I68</f>
        <v>4.1399999999999997</v>
      </c>
      <c r="J167" s="433" t="s">
        <v>297</v>
      </c>
      <c r="K167" s="433">
        <v>1</v>
      </c>
      <c r="L167" s="433"/>
      <c r="M167" s="433"/>
      <c r="N167" s="434" t="s">
        <v>452</v>
      </c>
    </row>
    <row r="168" spans="1:14">
      <c r="A168" s="443"/>
      <c r="B168" s="436"/>
      <c r="C168" s="433"/>
      <c r="D168" s="433"/>
      <c r="E168" s="433"/>
      <c r="F168" s="433"/>
      <c r="G168" s="433">
        <f t="shared" si="16"/>
        <v>3.84</v>
      </c>
      <c r="H168" s="433"/>
      <c r="I168" s="433">
        <f>I67</f>
        <v>3.84</v>
      </c>
      <c r="J168" s="433" t="s">
        <v>297</v>
      </c>
      <c r="K168" s="433">
        <v>1</v>
      </c>
      <c r="L168" s="433"/>
      <c r="M168" s="433"/>
      <c r="N168" s="434" t="s">
        <v>451</v>
      </c>
    </row>
    <row r="169" spans="1:14">
      <c r="A169" s="443"/>
      <c r="B169" s="436"/>
      <c r="C169" s="433"/>
      <c r="D169" s="433"/>
      <c r="E169" s="433"/>
      <c r="F169" s="433"/>
      <c r="G169" s="433"/>
      <c r="H169" s="433"/>
      <c r="I169" s="433"/>
      <c r="J169" s="433"/>
      <c r="K169" s="433"/>
      <c r="L169" s="433"/>
      <c r="M169" s="433"/>
      <c r="N169" s="434"/>
    </row>
    <row r="170" spans="1:14">
      <c r="A170" s="443">
        <v>2</v>
      </c>
      <c r="B170" s="436" t="s">
        <v>594</v>
      </c>
      <c r="C170" s="433">
        <f>E170-E173</f>
        <v>78.442499999999995</v>
      </c>
      <c r="D170" s="433" t="s">
        <v>13</v>
      </c>
      <c r="E170" s="433">
        <f>SUM(G170:G171)</f>
        <v>92.602499999999992</v>
      </c>
      <c r="F170" s="433"/>
      <c r="G170" s="433">
        <f>I170*K170</f>
        <v>82.452500000000001</v>
      </c>
      <c r="H170" s="433"/>
      <c r="I170" s="433">
        <v>27.95</v>
      </c>
      <c r="J170" s="433" t="s">
        <v>297</v>
      </c>
      <c r="K170" s="433">
        <v>2.95</v>
      </c>
      <c r="L170" s="433"/>
      <c r="M170" s="433"/>
      <c r="N170" s="434"/>
    </row>
    <row r="171" spans="1:14" ht="16" thickBot="1">
      <c r="A171" s="443"/>
      <c r="B171" s="436"/>
      <c r="C171" s="433"/>
      <c r="D171" s="433"/>
      <c r="E171" s="433"/>
      <c r="F171" s="433"/>
      <c r="G171" s="433">
        <f>I171*K171</f>
        <v>10.149999999999999</v>
      </c>
      <c r="H171" s="433"/>
      <c r="I171" s="433">
        <v>7.25</v>
      </c>
      <c r="J171" s="433" t="s">
        <v>297</v>
      </c>
      <c r="K171" s="433">
        <v>1.4</v>
      </c>
      <c r="L171" s="433"/>
      <c r="M171" s="433"/>
      <c r="N171" s="434"/>
    </row>
    <row r="172" spans="1:14" ht="16" thickBot="1">
      <c r="A172" s="443"/>
      <c r="B172" s="436"/>
      <c r="C172" s="433"/>
      <c r="D172" s="433"/>
      <c r="E172" s="604" t="s">
        <v>444</v>
      </c>
      <c r="F172" s="605"/>
      <c r="G172" s="605"/>
      <c r="H172" s="605"/>
      <c r="I172" s="605"/>
      <c r="J172" s="605"/>
      <c r="K172" s="605"/>
      <c r="L172" s="605"/>
      <c r="M172" s="606"/>
      <c r="N172" s="434"/>
    </row>
    <row r="173" spans="1:14">
      <c r="A173" s="443"/>
      <c r="B173" s="436"/>
      <c r="C173" s="433"/>
      <c r="D173" s="433"/>
      <c r="E173" s="433">
        <f>SUM(G173:G176)</f>
        <v>14.16</v>
      </c>
      <c r="F173" s="433"/>
      <c r="G173" s="433">
        <f t="shared" ref="G173:G176" si="17">I173*K173</f>
        <v>4.58</v>
      </c>
      <c r="H173" s="433"/>
      <c r="I173" s="433">
        <f>I65</f>
        <v>4.58</v>
      </c>
      <c r="J173" s="433" t="s">
        <v>297</v>
      </c>
      <c r="K173" s="433">
        <v>1</v>
      </c>
      <c r="L173" s="433"/>
      <c r="M173" s="433"/>
      <c r="N173" s="434" t="s">
        <v>449</v>
      </c>
    </row>
    <row r="174" spans="1:14">
      <c r="A174" s="443"/>
      <c r="B174" s="436"/>
      <c r="C174" s="433"/>
      <c r="D174" s="433"/>
      <c r="E174" s="433"/>
      <c r="F174" s="433"/>
      <c r="G174" s="433">
        <f t="shared" si="17"/>
        <v>1.6</v>
      </c>
      <c r="H174" s="433"/>
      <c r="I174" s="433">
        <f>I66</f>
        <v>1.6</v>
      </c>
      <c r="J174" s="433" t="s">
        <v>297</v>
      </c>
      <c r="K174" s="433">
        <v>1</v>
      </c>
      <c r="L174" s="433"/>
      <c r="M174" s="433"/>
      <c r="N174" s="434" t="s">
        <v>450</v>
      </c>
    </row>
    <row r="175" spans="1:14">
      <c r="A175" s="443"/>
      <c r="B175" s="436"/>
      <c r="C175" s="433"/>
      <c r="D175" s="433"/>
      <c r="E175" s="433"/>
      <c r="F175" s="433"/>
      <c r="G175" s="433">
        <f t="shared" si="17"/>
        <v>3.84</v>
      </c>
      <c r="H175" s="433"/>
      <c r="I175" s="433">
        <f>I67</f>
        <v>3.84</v>
      </c>
      <c r="J175" s="433" t="s">
        <v>297</v>
      </c>
      <c r="K175" s="433">
        <v>1</v>
      </c>
      <c r="L175" s="433"/>
      <c r="M175" s="433"/>
      <c r="N175" s="434" t="s">
        <v>451</v>
      </c>
    </row>
    <row r="176" spans="1:14">
      <c r="A176" s="443"/>
      <c r="B176" s="436"/>
      <c r="C176" s="433"/>
      <c r="D176" s="433"/>
      <c r="E176" s="433"/>
      <c r="F176" s="433"/>
      <c r="G176" s="433">
        <f t="shared" si="17"/>
        <v>4.1399999999999997</v>
      </c>
      <c r="H176" s="433"/>
      <c r="I176" s="433">
        <f>I68</f>
        <v>4.1399999999999997</v>
      </c>
      <c r="J176" s="433" t="s">
        <v>297</v>
      </c>
      <c r="K176" s="433">
        <v>1</v>
      </c>
      <c r="L176" s="433"/>
      <c r="M176" s="433"/>
      <c r="N176" s="434" t="s">
        <v>452</v>
      </c>
    </row>
    <row r="177" spans="1:14">
      <c r="A177" s="443"/>
      <c r="B177" s="436"/>
      <c r="C177" s="433"/>
      <c r="D177" s="433"/>
      <c r="E177" s="433"/>
      <c r="F177" s="433"/>
      <c r="G177" s="433"/>
      <c r="H177" s="433"/>
      <c r="I177" s="433"/>
      <c r="J177" s="433"/>
      <c r="K177" s="433"/>
      <c r="L177" s="433"/>
      <c r="M177" s="433"/>
      <c r="N177" s="434"/>
    </row>
    <row r="178" spans="1:14">
      <c r="A178" s="443">
        <v>3</v>
      </c>
      <c r="B178" s="436" t="s">
        <v>595</v>
      </c>
      <c r="C178" s="433">
        <f t="shared" ref="C178:C179" si="18">E178</f>
        <v>33.598700000000001</v>
      </c>
      <c r="D178" s="433" t="s">
        <v>13</v>
      </c>
      <c r="E178" s="433">
        <f>G178+I178</f>
        <v>33.598700000000001</v>
      </c>
      <c r="F178" s="433"/>
      <c r="G178" s="433">
        <f>C157</f>
        <v>28.372499999999999</v>
      </c>
      <c r="H178" s="433" t="s">
        <v>325</v>
      </c>
      <c r="I178" s="433">
        <f>C159</f>
        <v>5.2262000000000004</v>
      </c>
      <c r="J178" s="433"/>
      <c r="K178" s="433"/>
      <c r="L178" s="433"/>
      <c r="M178" s="433"/>
      <c r="N178" s="434"/>
    </row>
    <row r="179" spans="1:14">
      <c r="A179" s="443">
        <v>4</v>
      </c>
      <c r="B179" s="436" t="s">
        <v>596</v>
      </c>
      <c r="C179" s="433">
        <f t="shared" si="18"/>
        <v>6.03</v>
      </c>
      <c r="D179" s="433" t="s">
        <v>13</v>
      </c>
      <c r="E179" s="433">
        <f>G179*I179</f>
        <v>6.03</v>
      </c>
      <c r="F179" s="433"/>
      <c r="G179" s="433">
        <f>3.35*0.9</f>
        <v>3.0150000000000001</v>
      </c>
      <c r="H179" s="433" t="s">
        <v>297</v>
      </c>
      <c r="I179" s="433">
        <v>2</v>
      </c>
      <c r="J179" s="433"/>
      <c r="K179" s="433"/>
      <c r="L179" s="433"/>
      <c r="M179" s="433"/>
      <c r="N179" s="434"/>
    </row>
    <row r="180" spans="1:14">
      <c r="A180" s="443">
        <v>5</v>
      </c>
      <c r="B180" s="436" t="s">
        <v>597</v>
      </c>
      <c r="C180" s="433">
        <f>E180</f>
        <v>5.3521999999999998</v>
      </c>
      <c r="D180" s="433" t="s">
        <v>13</v>
      </c>
      <c r="E180" s="433">
        <f>(G180*I180)+K180</f>
        <v>5.3521999999999998</v>
      </c>
      <c r="F180" s="433"/>
      <c r="G180" s="433">
        <f>2.2411</f>
        <v>2.2410999999999999</v>
      </c>
      <c r="H180" s="433" t="s">
        <v>297</v>
      </c>
      <c r="I180" s="433">
        <v>2</v>
      </c>
      <c r="J180" s="433" t="s">
        <v>325</v>
      </c>
      <c r="K180" s="433">
        <v>0.87</v>
      </c>
      <c r="L180" s="433"/>
      <c r="M180" s="433"/>
      <c r="N180" s="434"/>
    </row>
    <row r="181" spans="1:14">
      <c r="A181" s="431"/>
      <c r="B181" s="432"/>
      <c r="C181" s="433"/>
      <c r="D181" s="433"/>
      <c r="E181" s="433"/>
      <c r="F181" s="433"/>
      <c r="G181" s="433"/>
      <c r="H181" s="433"/>
      <c r="I181" s="433"/>
      <c r="J181" s="433"/>
      <c r="K181" s="433"/>
      <c r="L181" s="433"/>
      <c r="M181" s="433"/>
      <c r="N181" s="434"/>
    </row>
    <row r="182" spans="1:14">
      <c r="A182" s="429"/>
      <c r="B182" s="583" t="s">
        <v>426</v>
      </c>
      <c r="C182" s="584"/>
      <c r="D182" s="584"/>
      <c r="E182" s="584"/>
      <c r="F182" s="584"/>
      <c r="G182" s="584"/>
      <c r="H182" s="584"/>
      <c r="I182" s="584"/>
      <c r="J182" s="584"/>
      <c r="K182" s="584"/>
      <c r="L182" s="584"/>
      <c r="M182" s="584"/>
      <c r="N182" s="585"/>
    </row>
    <row r="183" spans="1:14">
      <c r="A183" s="430" t="s">
        <v>295</v>
      </c>
      <c r="B183" s="586" t="s">
        <v>532</v>
      </c>
      <c r="C183" s="587"/>
      <c r="D183" s="587"/>
      <c r="E183" s="587"/>
      <c r="F183" s="587"/>
      <c r="G183" s="587"/>
      <c r="H183" s="587"/>
      <c r="I183" s="587"/>
      <c r="J183" s="587"/>
      <c r="K183" s="587"/>
      <c r="L183" s="587"/>
      <c r="M183" s="587"/>
      <c r="N183" s="588"/>
    </row>
    <row r="184" spans="1:14">
      <c r="A184" s="443">
        <v>1</v>
      </c>
      <c r="B184" s="436" t="s">
        <v>603</v>
      </c>
      <c r="C184" s="433">
        <f t="shared" ref="C184:C191" si="19">E184</f>
        <v>1.3365</v>
      </c>
      <c r="D184" s="433" t="s">
        <v>10</v>
      </c>
      <c r="E184" s="433">
        <f>G184*I184*K184*M184</f>
        <v>1.3365</v>
      </c>
      <c r="F184" s="433"/>
      <c r="G184" s="433">
        <v>0.15</v>
      </c>
      <c r="H184" s="433" t="s">
        <v>297</v>
      </c>
      <c r="I184" s="433">
        <v>0.3</v>
      </c>
      <c r="J184" s="433" t="s">
        <v>297</v>
      </c>
      <c r="K184" s="433">
        <v>3.3</v>
      </c>
      <c r="L184" s="433" t="s">
        <v>297</v>
      </c>
      <c r="M184" s="433">
        <v>9</v>
      </c>
      <c r="N184" s="434"/>
    </row>
    <row r="185" spans="1:14">
      <c r="A185" s="443">
        <v>2</v>
      </c>
      <c r="B185" s="436" t="s">
        <v>545</v>
      </c>
      <c r="C185" s="433">
        <f t="shared" si="19"/>
        <v>49.5</v>
      </c>
      <c r="D185" s="433" t="s">
        <v>16</v>
      </c>
      <c r="E185" s="433">
        <f>K185*M185</f>
        <v>49.5</v>
      </c>
      <c r="F185" s="433"/>
      <c r="G185" s="433"/>
      <c r="H185" s="433"/>
      <c r="I185" s="433"/>
      <c r="J185" s="433"/>
      <c r="K185" s="433">
        <v>3.3</v>
      </c>
      <c r="L185" s="433" t="s">
        <v>297</v>
      </c>
      <c r="M185" s="433">
        <v>15</v>
      </c>
      <c r="N185" s="434"/>
    </row>
    <row r="186" spans="1:14">
      <c r="A186" s="443">
        <v>3</v>
      </c>
      <c r="B186" s="436" t="s">
        <v>600</v>
      </c>
      <c r="C186" s="433">
        <f t="shared" si="19"/>
        <v>2.1138749999999997</v>
      </c>
      <c r="D186" s="433" t="s">
        <v>10</v>
      </c>
      <c r="E186" s="433">
        <f>G186*I186*K186</f>
        <v>2.1138749999999997</v>
      </c>
      <c r="F186" s="433"/>
      <c r="G186" s="433">
        <v>46.975000000000001</v>
      </c>
      <c r="H186" s="433" t="s">
        <v>297</v>
      </c>
      <c r="I186" s="433">
        <v>0.15</v>
      </c>
      <c r="J186" s="433" t="s">
        <v>297</v>
      </c>
      <c r="K186" s="433">
        <v>0.3</v>
      </c>
      <c r="L186" s="433"/>
      <c r="M186" s="433"/>
      <c r="N186" s="434"/>
    </row>
    <row r="187" spans="1:14">
      <c r="A187" s="443">
        <v>4</v>
      </c>
      <c r="B187" s="436" t="s">
        <v>543</v>
      </c>
      <c r="C187" s="433">
        <f t="shared" si="19"/>
        <v>0.64875000000000005</v>
      </c>
      <c r="D187" s="433" t="s">
        <v>10</v>
      </c>
      <c r="E187" s="433">
        <f>G187*I187*K187</f>
        <v>0.64875000000000005</v>
      </c>
      <c r="F187" s="433"/>
      <c r="G187" s="433">
        <v>17.3</v>
      </c>
      <c r="H187" s="433" t="s">
        <v>297</v>
      </c>
      <c r="I187" s="433">
        <v>0.15</v>
      </c>
      <c r="J187" s="433" t="s">
        <v>297</v>
      </c>
      <c r="K187" s="433">
        <v>0.25</v>
      </c>
      <c r="L187" s="433"/>
      <c r="M187" s="433"/>
      <c r="N187" s="434"/>
    </row>
    <row r="188" spans="1:14">
      <c r="A188" s="443">
        <v>5</v>
      </c>
      <c r="B188" s="432" t="s">
        <v>601</v>
      </c>
      <c r="C188" s="433">
        <v>15.85</v>
      </c>
      <c r="D188" s="433" t="s">
        <v>16</v>
      </c>
      <c r="E188" s="433"/>
      <c r="F188" s="433"/>
      <c r="G188" s="433"/>
      <c r="H188" s="433"/>
      <c r="I188" s="433"/>
      <c r="J188" s="433"/>
      <c r="K188" s="433"/>
      <c r="L188" s="433"/>
      <c r="M188" s="433"/>
      <c r="N188" s="434"/>
    </row>
    <row r="189" spans="1:14">
      <c r="A189" s="443">
        <v>6</v>
      </c>
      <c r="B189" s="436" t="s">
        <v>599</v>
      </c>
      <c r="C189" s="433">
        <f t="shared" si="19"/>
        <v>0.55930999999999997</v>
      </c>
      <c r="D189" s="433" t="s">
        <v>10</v>
      </c>
      <c r="E189" s="433">
        <f>G189*I189</f>
        <v>0.55930999999999997</v>
      </c>
      <c r="F189" s="433"/>
      <c r="G189" s="433">
        <f>4.0931+0.75+0.75</f>
        <v>5.5930999999999997</v>
      </c>
      <c r="H189" s="433" t="s">
        <v>297</v>
      </c>
      <c r="I189" s="433">
        <v>0.1</v>
      </c>
      <c r="J189" s="433"/>
      <c r="K189" s="433"/>
      <c r="L189" s="433"/>
      <c r="M189" s="433"/>
      <c r="N189" s="434"/>
    </row>
    <row r="190" spans="1:14">
      <c r="A190" s="443">
        <v>7</v>
      </c>
      <c r="B190" s="436" t="s">
        <v>602</v>
      </c>
      <c r="C190" s="433">
        <f t="shared" si="19"/>
        <v>1.05</v>
      </c>
      <c r="D190" s="433" t="s">
        <v>10</v>
      </c>
      <c r="E190" s="433">
        <f>G190*I190</f>
        <v>1.05</v>
      </c>
      <c r="F190" s="433"/>
      <c r="G190" s="433">
        <f>0.75*7*2</f>
        <v>10.5</v>
      </c>
      <c r="H190" s="433" t="s">
        <v>297</v>
      </c>
      <c r="I190" s="433">
        <v>0.1</v>
      </c>
      <c r="J190" s="433"/>
      <c r="K190" s="433"/>
      <c r="L190" s="433"/>
      <c r="M190" s="433"/>
      <c r="N190" s="434"/>
    </row>
    <row r="191" spans="1:14">
      <c r="A191" s="443">
        <v>8</v>
      </c>
      <c r="B191" s="436" t="s">
        <v>598</v>
      </c>
      <c r="C191" s="433">
        <f t="shared" si="19"/>
        <v>0.74784000000000006</v>
      </c>
      <c r="D191" s="433" t="s">
        <v>10</v>
      </c>
      <c r="E191" s="433">
        <f>G191*I191</f>
        <v>0.74784000000000006</v>
      </c>
      <c r="F191" s="433"/>
      <c r="G191" s="433">
        <v>0.93479999999999996</v>
      </c>
      <c r="H191" s="433" t="s">
        <v>297</v>
      </c>
      <c r="I191" s="433">
        <v>0.8</v>
      </c>
      <c r="J191" s="433"/>
      <c r="K191" s="433"/>
      <c r="L191" s="433"/>
      <c r="M191" s="433"/>
      <c r="N191" s="434"/>
    </row>
    <row r="192" spans="1:14">
      <c r="A192" s="431"/>
      <c r="B192" s="432"/>
      <c r="C192" s="433"/>
      <c r="D192" s="433"/>
      <c r="E192" s="433"/>
      <c r="F192" s="433"/>
      <c r="G192" s="433"/>
      <c r="H192" s="433"/>
      <c r="I192" s="433"/>
      <c r="J192" s="433"/>
      <c r="K192" s="433"/>
      <c r="L192" s="433"/>
      <c r="M192" s="433"/>
      <c r="N192" s="434"/>
    </row>
    <row r="193" spans="1:14">
      <c r="A193" s="430" t="s">
        <v>400</v>
      </c>
      <c r="B193" s="586" t="s">
        <v>549</v>
      </c>
      <c r="C193" s="587"/>
      <c r="D193" s="587"/>
      <c r="E193" s="587"/>
      <c r="F193" s="587"/>
      <c r="G193" s="587"/>
      <c r="H193" s="587"/>
      <c r="I193" s="587"/>
      <c r="J193" s="587"/>
      <c r="K193" s="587"/>
      <c r="L193" s="587"/>
      <c r="M193" s="587"/>
      <c r="N193" s="588"/>
    </row>
    <row r="194" spans="1:14">
      <c r="A194" s="439" t="s">
        <v>427</v>
      </c>
      <c r="B194" s="447" t="s">
        <v>550</v>
      </c>
      <c r="C194" s="433"/>
      <c r="D194" s="433"/>
      <c r="E194" s="433"/>
      <c r="F194" s="433"/>
      <c r="G194" s="433"/>
      <c r="H194" s="433"/>
      <c r="I194" s="433"/>
      <c r="J194" s="433"/>
      <c r="K194" s="433"/>
      <c r="L194" s="433"/>
      <c r="M194" s="433"/>
      <c r="N194" s="434"/>
    </row>
    <row r="195" spans="1:14">
      <c r="A195" s="431">
        <v>1</v>
      </c>
      <c r="B195" s="436" t="s">
        <v>551</v>
      </c>
      <c r="C195" s="433">
        <f>E195-E200</f>
        <v>141.64000000000001</v>
      </c>
      <c r="D195" s="433" t="s">
        <v>13</v>
      </c>
      <c r="E195" s="433">
        <f>SUM(G195:G198)</f>
        <v>157.73500000000001</v>
      </c>
      <c r="F195" s="433"/>
      <c r="G195" s="433">
        <f>I195*K195</f>
        <v>144.375</v>
      </c>
      <c r="H195" s="433"/>
      <c r="I195" s="433">
        <f>42.55+1.2</f>
        <v>43.75</v>
      </c>
      <c r="J195" s="433" t="s">
        <v>297</v>
      </c>
      <c r="K195" s="433">
        <v>3.3</v>
      </c>
      <c r="L195" s="433"/>
      <c r="M195" s="433"/>
      <c r="N195" s="434" t="s">
        <v>459</v>
      </c>
    </row>
    <row r="196" spans="1:14">
      <c r="A196" s="431"/>
      <c r="B196" s="436"/>
      <c r="C196" s="433"/>
      <c r="D196" s="433"/>
      <c r="E196" s="433"/>
      <c r="F196" s="433"/>
      <c r="G196" s="433">
        <f t="shared" ref="G196:G197" si="20">I196*K196</f>
        <v>1.5</v>
      </c>
      <c r="H196" s="433"/>
      <c r="I196" s="433">
        <v>1</v>
      </c>
      <c r="J196" s="433" t="s">
        <v>297</v>
      </c>
      <c r="K196" s="433">
        <v>1.5</v>
      </c>
      <c r="L196" s="433"/>
      <c r="M196" s="433"/>
      <c r="N196" s="434" t="s">
        <v>446</v>
      </c>
    </row>
    <row r="197" spans="1:14">
      <c r="A197" s="431"/>
      <c r="B197" s="436"/>
      <c r="C197" s="433"/>
      <c r="D197" s="433"/>
      <c r="E197" s="433"/>
      <c r="F197" s="433"/>
      <c r="G197" s="433">
        <f t="shared" si="20"/>
        <v>7</v>
      </c>
      <c r="H197" s="433"/>
      <c r="I197" s="433">
        <f>7+7</f>
        <v>14</v>
      </c>
      <c r="J197" s="433" t="s">
        <v>297</v>
      </c>
      <c r="K197" s="433">
        <v>0.5</v>
      </c>
      <c r="L197" s="433"/>
      <c r="M197" s="433"/>
      <c r="N197" s="434" t="s">
        <v>460</v>
      </c>
    </row>
    <row r="198" spans="1:14" ht="16" thickBot="1">
      <c r="A198" s="431"/>
      <c r="B198" s="436"/>
      <c r="C198" s="433"/>
      <c r="D198" s="433"/>
      <c r="E198" s="433"/>
      <c r="F198" s="433"/>
      <c r="G198" s="433">
        <v>4.8600000000000003</v>
      </c>
      <c r="H198" s="433"/>
      <c r="I198" s="433"/>
      <c r="J198" s="433"/>
      <c r="K198" s="433"/>
      <c r="L198" s="433"/>
      <c r="M198" s="433"/>
      <c r="N198" s="434" t="s">
        <v>469</v>
      </c>
    </row>
    <row r="199" spans="1:14" ht="16" thickBot="1">
      <c r="A199" s="431"/>
      <c r="B199" s="436"/>
      <c r="C199" s="433"/>
      <c r="D199" s="433"/>
      <c r="E199" s="604" t="s">
        <v>444</v>
      </c>
      <c r="F199" s="605"/>
      <c r="G199" s="605"/>
      <c r="H199" s="605"/>
      <c r="I199" s="605"/>
      <c r="J199" s="605"/>
      <c r="K199" s="605"/>
      <c r="L199" s="605"/>
      <c r="M199" s="606"/>
      <c r="N199" s="434"/>
    </row>
    <row r="200" spans="1:14">
      <c r="A200" s="431"/>
      <c r="B200" s="436"/>
      <c r="C200" s="433"/>
      <c r="D200" s="433"/>
      <c r="E200" s="433">
        <f>SUM(G200:G204)</f>
        <v>16.094999999999999</v>
      </c>
      <c r="F200" s="433"/>
      <c r="G200" s="433">
        <f t="shared" ref="G200:G204" si="21">I200*K200</f>
        <v>1.6</v>
      </c>
      <c r="H200" s="433"/>
      <c r="I200" s="433">
        <v>1.6</v>
      </c>
      <c r="J200" s="433" t="s">
        <v>297</v>
      </c>
      <c r="K200" s="433">
        <v>1</v>
      </c>
      <c r="L200" s="433"/>
      <c r="M200" s="433"/>
      <c r="N200" s="434" t="s">
        <v>450</v>
      </c>
    </row>
    <row r="201" spans="1:14">
      <c r="A201" s="431"/>
      <c r="B201" s="436"/>
      <c r="C201" s="433"/>
      <c r="D201" s="433"/>
      <c r="E201" s="433"/>
      <c r="F201" s="433"/>
      <c r="G201" s="433">
        <f t="shared" si="21"/>
        <v>7.36</v>
      </c>
      <c r="H201" s="433"/>
      <c r="I201" s="433">
        <v>3.68</v>
      </c>
      <c r="J201" s="433" t="s">
        <v>297</v>
      </c>
      <c r="K201" s="433">
        <v>2</v>
      </c>
      <c r="L201" s="433"/>
      <c r="M201" s="433"/>
      <c r="N201" s="434" t="s">
        <v>461</v>
      </c>
    </row>
    <row r="202" spans="1:14">
      <c r="A202" s="431"/>
      <c r="B202" s="436"/>
      <c r="C202" s="433"/>
      <c r="D202" s="433"/>
      <c r="E202" s="433"/>
      <c r="F202" s="433"/>
      <c r="G202" s="433">
        <f t="shared" si="21"/>
        <v>3.28</v>
      </c>
      <c r="H202" s="433"/>
      <c r="I202" s="433">
        <v>1.64</v>
      </c>
      <c r="J202" s="433" t="s">
        <v>297</v>
      </c>
      <c r="K202" s="433">
        <v>2</v>
      </c>
      <c r="L202" s="433"/>
      <c r="M202" s="433"/>
      <c r="N202" s="434" t="s">
        <v>462</v>
      </c>
    </row>
    <row r="203" spans="1:14">
      <c r="A203" s="431"/>
      <c r="B203" s="436"/>
      <c r="C203" s="433"/>
      <c r="D203" s="433"/>
      <c r="E203" s="433"/>
      <c r="F203" s="433"/>
      <c r="G203" s="433">
        <f t="shared" si="21"/>
        <v>1.375</v>
      </c>
      <c r="H203" s="433"/>
      <c r="I203" s="433">
        <f>0.875+0.5</f>
        <v>1.375</v>
      </c>
      <c r="J203" s="433" t="s">
        <v>297</v>
      </c>
      <c r="K203" s="433">
        <v>1</v>
      </c>
      <c r="L203" s="433"/>
      <c r="M203" s="433"/>
      <c r="N203" s="434" t="s">
        <v>463</v>
      </c>
    </row>
    <row r="204" spans="1:14">
      <c r="A204" s="431"/>
      <c r="B204" s="436"/>
      <c r="C204" s="433"/>
      <c r="D204" s="433"/>
      <c r="E204" s="433"/>
      <c r="F204" s="433"/>
      <c r="G204" s="433">
        <f t="shared" si="21"/>
        <v>2.48</v>
      </c>
      <c r="H204" s="433"/>
      <c r="I204" s="433">
        <v>1.24</v>
      </c>
      <c r="J204" s="433" t="s">
        <v>297</v>
      </c>
      <c r="K204" s="433">
        <v>2</v>
      </c>
      <c r="L204" s="433"/>
      <c r="M204" s="433"/>
      <c r="N204" s="434" t="s">
        <v>464</v>
      </c>
    </row>
    <row r="205" spans="1:14">
      <c r="A205" s="431"/>
      <c r="B205" s="436"/>
      <c r="C205" s="433"/>
      <c r="D205" s="433"/>
      <c r="E205" s="433"/>
      <c r="F205" s="433"/>
      <c r="G205" s="433"/>
      <c r="H205" s="433"/>
      <c r="I205" s="433"/>
      <c r="J205" s="433"/>
      <c r="K205" s="433"/>
      <c r="L205" s="433"/>
      <c r="M205" s="433"/>
      <c r="N205" s="434"/>
    </row>
    <row r="206" spans="1:14">
      <c r="A206" s="431"/>
      <c r="B206" s="436"/>
      <c r="C206" s="433"/>
      <c r="D206" s="433"/>
      <c r="E206" s="433"/>
      <c r="F206" s="433"/>
      <c r="G206" s="433"/>
      <c r="H206" s="433"/>
      <c r="I206" s="433"/>
      <c r="J206" s="433"/>
      <c r="K206" s="433"/>
      <c r="L206" s="433"/>
      <c r="M206" s="433"/>
      <c r="N206" s="434"/>
    </row>
    <row r="207" spans="1:14">
      <c r="A207" s="431">
        <v>2</v>
      </c>
      <c r="B207" s="436" t="s">
        <v>604</v>
      </c>
      <c r="C207" s="433">
        <f t="shared" ref="C207" si="22">E207</f>
        <v>283.28000000000003</v>
      </c>
      <c r="D207" s="433" t="s">
        <v>13</v>
      </c>
      <c r="E207" s="433">
        <f>G207*I207</f>
        <v>283.28000000000003</v>
      </c>
      <c r="F207" s="433"/>
      <c r="G207" s="433">
        <f>C195</f>
        <v>141.64000000000001</v>
      </c>
      <c r="H207" s="433" t="s">
        <v>297</v>
      </c>
      <c r="I207" s="433">
        <v>2</v>
      </c>
      <c r="J207" s="433"/>
      <c r="K207" s="433"/>
      <c r="L207" s="433"/>
      <c r="M207" s="433"/>
      <c r="N207" s="434"/>
    </row>
    <row r="208" spans="1:14">
      <c r="A208" s="431">
        <v>3</v>
      </c>
      <c r="B208" s="436" t="s">
        <v>553</v>
      </c>
      <c r="C208" s="433">
        <f>C207</f>
        <v>283.28000000000003</v>
      </c>
      <c r="D208" s="433" t="s">
        <v>13</v>
      </c>
      <c r="E208" s="433"/>
      <c r="F208" s="433"/>
      <c r="G208" s="433"/>
      <c r="H208" s="433"/>
      <c r="I208" s="433"/>
      <c r="J208" s="433"/>
      <c r="K208" s="433"/>
      <c r="L208" s="433"/>
      <c r="M208" s="433"/>
      <c r="N208" s="434"/>
    </row>
    <row r="209" spans="1:14">
      <c r="A209" s="431">
        <v>4</v>
      </c>
      <c r="B209" s="436" t="s">
        <v>554</v>
      </c>
      <c r="C209" s="433">
        <f>E209+E213</f>
        <v>159.255</v>
      </c>
      <c r="D209" s="433" t="s">
        <v>16</v>
      </c>
      <c r="E209" s="433">
        <f>SUM(I209:I211)</f>
        <v>62.094999999999999</v>
      </c>
      <c r="F209" s="433"/>
      <c r="H209" s="433"/>
      <c r="I209" s="433">
        <f>4.425+0.75+0.75+0.75+0.75</f>
        <v>7.4249999999999998</v>
      </c>
      <c r="J209" s="433"/>
      <c r="L209" s="433"/>
      <c r="M209" s="433"/>
      <c r="N209" s="434" t="s">
        <v>465</v>
      </c>
    </row>
    <row r="210" spans="1:14">
      <c r="A210" s="431"/>
      <c r="B210" s="436"/>
      <c r="C210" s="433"/>
      <c r="D210" s="433"/>
      <c r="E210" s="433"/>
      <c r="F210" s="433"/>
      <c r="G210" s="433"/>
      <c r="H210" s="433"/>
      <c r="I210" s="433">
        <f>K210+M210</f>
        <v>34.870000000000005</v>
      </c>
      <c r="J210" s="433"/>
      <c r="K210" s="433">
        <v>18</v>
      </c>
      <c r="L210" s="433" t="s">
        <v>325</v>
      </c>
      <c r="M210" s="433">
        <v>16.87</v>
      </c>
      <c r="N210" s="434" t="s">
        <v>466</v>
      </c>
    </row>
    <row r="211" spans="1:14" ht="16" thickBot="1">
      <c r="A211" s="431"/>
      <c r="B211" s="436"/>
      <c r="C211" s="433"/>
      <c r="D211" s="433"/>
      <c r="E211" s="433"/>
      <c r="F211" s="433"/>
      <c r="G211" s="433"/>
      <c r="H211" s="433"/>
      <c r="I211" s="433">
        <f>K211*M211</f>
        <v>19.799999999999997</v>
      </c>
      <c r="J211" s="433"/>
      <c r="K211" s="433">
        <v>6</v>
      </c>
      <c r="L211" s="433" t="s">
        <v>297</v>
      </c>
      <c r="M211" s="433">
        <v>3.3</v>
      </c>
      <c r="N211" s="434" t="s">
        <v>467</v>
      </c>
    </row>
    <row r="212" spans="1:14" ht="16" thickBot="1">
      <c r="A212" s="431"/>
      <c r="B212" s="436"/>
      <c r="C212" s="433"/>
      <c r="D212" s="433"/>
      <c r="E212" s="604" t="s">
        <v>457</v>
      </c>
      <c r="F212" s="605"/>
      <c r="G212" s="605"/>
      <c r="H212" s="605"/>
      <c r="I212" s="605"/>
      <c r="J212" s="605"/>
      <c r="K212" s="605"/>
      <c r="L212" s="605"/>
      <c r="M212" s="606"/>
      <c r="N212" s="434"/>
    </row>
    <row r="213" spans="1:14">
      <c r="A213" s="431"/>
      <c r="B213" s="436"/>
      <c r="C213" s="433"/>
      <c r="D213" s="433"/>
      <c r="E213" s="433">
        <f>SUM(G213:G217)</f>
        <v>97.16</v>
      </c>
      <c r="F213" s="433"/>
      <c r="G213" s="433">
        <f>I213*K213*M213</f>
        <v>9.6</v>
      </c>
      <c r="H213" s="433"/>
      <c r="I213" s="433">
        <v>4.8</v>
      </c>
      <c r="J213" s="433" t="s">
        <v>297</v>
      </c>
      <c r="K213" s="433">
        <f>K200</f>
        <v>1</v>
      </c>
      <c r="L213" s="433" t="s">
        <v>297</v>
      </c>
      <c r="M213" s="433">
        <v>2</v>
      </c>
      <c r="N213" s="434" t="s">
        <v>450</v>
      </c>
    </row>
    <row r="214" spans="1:14">
      <c r="A214" s="431"/>
      <c r="B214" s="436"/>
      <c r="C214" s="433"/>
      <c r="D214" s="433"/>
      <c r="E214" s="433"/>
      <c r="F214" s="433"/>
      <c r="G214" s="433">
        <f t="shared" ref="G214:G217" si="23">I214*K214*M214</f>
        <v>24.8</v>
      </c>
      <c r="H214" s="433"/>
      <c r="I214" s="433">
        <v>6.2</v>
      </c>
      <c r="J214" s="433" t="s">
        <v>297</v>
      </c>
      <c r="K214" s="433">
        <f t="shared" ref="K214:K217" si="24">K201</f>
        <v>2</v>
      </c>
      <c r="L214" s="433" t="s">
        <v>297</v>
      </c>
      <c r="M214" s="433">
        <v>2</v>
      </c>
      <c r="N214" s="434" t="s">
        <v>461</v>
      </c>
    </row>
    <row r="215" spans="1:14">
      <c r="A215" s="431"/>
      <c r="B215" s="436"/>
      <c r="C215" s="433"/>
      <c r="D215" s="433"/>
      <c r="E215" s="433"/>
      <c r="F215" s="433"/>
      <c r="G215" s="433">
        <f t="shared" si="23"/>
        <v>19.600000000000001</v>
      </c>
      <c r="H215" s="433"/>
      <c r="I215" s="433">
        <v>4.9000000000000004</v>
      </c>
      <c r="J215" s="433" t="s">
        <v>297</v>
      </c>
      <c r="K215" s="433">
        <f t="shared" si="24"/>
        <v>2</v>
      </c>
      <c r="L215" s="433" t="s">
        <v>297</v>
      </c>
      <c r="M215" s="433">
        <v>2</v>
      </c>
      <c r="N215" s="434" t="s">
        <v>462</v>
      </c>
    </row>
    <row r="216" spans="1:14">
      <c r="A216" s="431"/>
      <c r="B216" s="436"/>
      <c r="C216" s="433"/>
      <c r="D216" s="433"/>
      <c r="E216" s="433"/>
      <c r="F216" s="433"/>
      <c r="G216" s="433">
        <f t="shared" si="23"/>
        <v>22.200000000000003</v>
      </c>
      <c r="H216" s="433"/>
      <c r="I216" s="433">
        <f>5.4+5.7</f>
        <v>11.100000000000001</v>
      </c>
      <c r="J216" s="433" t="s">
        <v>297</v>
      </c>
      <c r="K216" s="433">
        <f t="shared" si="24"/>
        <v>1</v>
      </c>
      <c r="L216" s="433" t="s">
        <v>297</v>
      </c>
      <c r="M216" s="433">
        <v>2</v>
      </c>
      <c r="N216" s="434" t="s">
        <v>463</v>
      </c>
    </row>
    <row r="217" spans="1:14">
      <c r="A217" s="431"/>
      <c r="B217" s="436"/>
      <c r="C217" s="433"/>
      <c r="D217" s="433"/>
      <c r="E217" s="433"/>
      <c r="F217" s="433"/>
      <c r="G217" s="433">
        <f t="shared" si="23"/>
        <v>20.96</v>
      </c>
      <c r="H217" s="433"/>
      <c r="I217" s="433">
        <v>5.24</v>
      </c>
      <c r="J217" s="433" t="s">
        <v>297</v>
      </c>
      <c r="K217" s="433">
        <f t="shared" si="24"/>
        <v>2</v>
      </c>
      <c r="L217" s="433" t="s">
        <v>297</v>
      </c>
      <c r="M217" s="433">
        <v>2</v>
      </c>
      <c r="N217" s="434" t="s">
        <v>464</v>
      </c>
    </row>
    <row r="218" spans="1:14">
      <c r="A218" s="431"/>
      <c r="B218" s="436"/>
      <c r="C218" s="433"/>
      <c r="D218" s="433"/>
      <c r="E218" s="433"/>
      <c r="F218" s="433"/>
      <c r="G218" s="433"/>
      <c r="H218" s="433"/>
      <c r="I218" s="433"/>
      <c r="J218" s="433"/>
      <c r="K218" s="433"/>
      <c r="L218" s="433"/>
      <c r="M218" s="433"/>
      <c r="N218" s="434"/>
    </row>
    <row r="219" spans="1:14">
      <c r="A219" s="439" t="s">
        <v>428</v>
      </c>
      <c r="B219" s="447" t="s">
        <v>554</v>
      </c>
      <c r="C219" s="433"/>
      <c r="D219" s="433"/>
      <c r="E219" s="433"/>
      <c r="F219" s="433"/>
      <c r="G219" s="433"/>
      <c r="H219" s="433"/>
      <c r="I219" s="433"/>
      <c r="J219" s="433"/>
      <c r="K219" s="433"/>
      <c r="L219" s="433"/>
      <c r="M219" s="433"/>
      <c r="N219" s="434"/>
    </row>
    <row r="220" spans="1:14">
      <c r="A220" s="431">
        <v>1</v>
      </c>
      <c r="B220" s="436" t="s">
        <v>559</v>
      </c>
      <c r="C220" s="433">
        <v>31.230399999999999</v>
      </c>
      <c r="D220" s="433" t="s">
        <v>13</v>
      </c>
      <c r="E220" s="433"/>
      <c r="F220" s="433"/>
      <c r="G220" s="433"/>
      <c r="H220" s="433"/>
      <c r="I220" s="433"/>
      <c r="J220" s="433"/>
      <c r="K220" s="433"/>
      <c r="L220" s="433"/>
      <c r="M220" s="433"/>
      <c r="N220" s="434"/>
    </row>
    <row r="221" spans="1:14">
      <c r="A221" s="431">
        <v>2</v>
      </c>
      <c r="B221" s="436" t="s">
        <v>558</v>
      </c>
      <c r="C221" s="433">
        <v>3.5701000000000001</v>
      </c>
      <c r="D221" s="433" t="s">
        <v>13</v>
      </c>
      <c r="E221" s="433"/>
      <c r="F221" s="433"/>
      <c r="G221" s="433"/>
      <c r="H221" s="433"/>
      <c r="I221" s="433"/>
      <c r="J221" s="433"/>
      <c r="K221" s="433"/>
      <c r="L221" s="433"/>
      <c r="M221" s="433"/>
      <c r="N221" s="434"/>
    </row>
    <row r="222" spans="1:14">
      <c r="A222" s="431">
        <v>3</v>
      </c>
      <c r="B222" s="436" t="s">
        <v>557</v>
      </c>
      <c r="C222" s="433">
        <v>3.3149999999999999</v>
      </c>
      <c r="D222" s="433" t="s">
        <v>13</v>
      </c>
      <c r="E222" s="433"/>
      <c r="F222" s="433"/>
      <c r="G222" s="433"/>
      <c r="H222" s="433"/>
      <c r="I222" s="433"/>
      <c r="J222" s="433"/>
      <c r="K222" s="433"/>
      <c r="L222" s="433"/>
      <c r="M222" s="433"/>
      <c r="N222" s="434"/>
    </row>
    <row r="223" spans="1:14">
      <c r="A223" s="431">
        <v>4</v>
      </c>
      <c r="B223" s="436" t="s">
        <v>556</v>
      </c>
      <c r="C223" s="433">
        <f t="shared" ref="C223:C224" si="25">E223</f>
        <v>12.3</v>
      </c>
      <c r="D223" s="433" t="s">
        <v>13</v>
      </c>
      <c r="E223" s="433">
        <f>G223+I223</f>
        <v>12.3</v>
      </c>
      <c r="F223" s="433"/>
      <c r="G223" s="433">
        <f>5.175*2</f>
        <v>10.35</v>
      </c>
      <c r="H223" s="433" t="s">
        <v>325</v>
      </c>
      <c r="I223" s="433">
        <f>1.3*1.5</f>
        <v>1.9500000000000002</v>
      </c>
      <c r="J223" s="433"/>
      <c r="K223" s="433"/>
      <c r="L223" s="433"/>
      <c r="M223" s="433"/>
      <c r="N223" s="434"/>
    </row>
    <row r="224" spans="1:14">
      <c r="A224" s="431">
        <v>5</v>
      </c>
      <c r="B224" s="436" t="s">
        <v>560</v>
      </c>
      <c r="C224" s="433">
        <f t="shared" si="25"/>
        <v>32.94</v>
      </c>
      <c r="D224" s="433" t="s">
        <v>16</v>
      </c>
      <c r="E224" s="433">
        <v>32.94</v>
      </c>
      <c r="F224" s="433"/>
      <c r="G224" s="433"/>
      <c r="H224" s="433"/>
      <c r="I224" s="433"/>
      <c r="J224" s="433"/>
      <c r="K224" s="433"/>
      <c r="L224" s="433"/>
      <c r="M224" s="433"/>
      <c r="N224" s="434"/>
    </row>
    <row r="225" spans="1:14">
      <c r="A225" s="431">
        <v>6</v>
      </c>
      <c r="B225" s="436" t="s">
        <v>561</v>
      </c>
      <c r="C225" s="433">
        <v>7.25</v>
      </c>
      <c r="D225" s="433" t="s">
        <v>16</v>
      </c>
      <c r="E225" s="433"/>
      <c r="F225" s="433"/>
      <c r="G225" s="433"/>
      <c r="H225" s="433"/>
      <c r="I225" s="433"/>
      <c r="J225" s="433"/>
      <c r="K225" s="433"/>
      <c r="L225" s="433"/>
      <c r="M225" s="433"/>
      <c r="N225" s="434"/>
    </row>
    <row r="226" spans="1:14">
      <c r="A226" s="431"/>
      <c r="B226" s="432"/>
      <c r="C226" s="433"/>
      <c r="D226" s="433"/>
      <c r="E226" s="433"/>
      <c r="F226" s="433"/>
      <c r="G226" s="433"/>
      <c r="H226" s="433"/>
      <c r="I226" s="433"/>
      <c r="J226" s="433"/>
      <c r="K226" s="433"/>
      <c r="L226" s="433"/>
      <c r="M226" s="433"/>
      <c r="N226" s="434"/>
    </row>
    <row r="227" spans="1:14">
      <c r="A227" s="439" t="s">
        <v>433</v>
      </c>
      <c r="B227" s="445" t="s">
        <v>406</v>
      </c>
      <c r="C227" s="433"/>
      <c r="D227" s="433"/>
      <c r="E227" s="433"/>
      <c r="F227" s="433"/>
      <c r="G227" s="433"/>
      <c r="H227" s="433"/>
      <c r="I227" s="433"/>
      <c r="J227" s="433"/>
      <c r="K227" s="433"/>
      <c r="L227" s="433"/>
      <c r="M227" s="433"/>
      <c r="N227" s="434"/>
    </row>
    <row r="228" spans="1:14">
      <c r="A228" s="431">
        <v>1</v>
      </c>
      <c r="B228" s="446" t="s">
        <v>411</v>
      </c>
      <c r="C228" s="433"/>
      <c r="D228" s="433"/>
      <c r="E228" s="433"/>
      <c r="F228" s="433"/>
      <c r="G228" s="433"/>
      <c r="H228" s="433"/>
      <c r="I228" s="433"/>
      <c r="J228" s="433"/>
      <c r="K228" s="433"/>
      <c r="L228" s="433"/>
      <c r="M228" s="433"/>
      <c r="N228" s="434"/>
    </row>
    <row r="229" spans="1:14">
      <c r="A229" s="431"/>
      <c r="B229" s="446" t="s">
        <v>562</v>
      </c>
      <c r="C229" s="433">
        <f>C106</f>
        <v>4.8</v>
      </c>
      <c r="D229" s="433" t="s">
        <v>16</v>
      </c>
      <c r="E229" s="433"/>
      <c r="F229" s="433"/>
      <c r="G229" s="433"/>
      <c r="H229" s="433"/>
      <c r="I229" s="433"/>
      <c r="J229" s="433"/>
      <c r="K229" s="433"/>
      <c r="L229" s="433"/>
      <c r="M229" s="433"/>
      <c r="N229" s="434"/>
    </row>
    <row r="230" spans="1:14">
      <c r="A230" s="431"/>
      <c r="B230" s="442" t="s">
        <v>413</v>
      </c>
      <c r="C230" s="433">
        <f t="shared" ref="C230:C232" si="26">C107</f>
        <v>1</v>
      </c>
      <c r="D230" s="433" t="s">
        <v>75</v>
      </c>
      <c r="E230" s="433"/>
      <c r="F230" s="433"/>
      <c r="G230" s="433"/>
      <c r="H230" s="433"/>
      <c r="I230" s="433"/>
      <c r="J230" s="433"/>
      <c r="K230" s="433"/>
      <c r="L230" s="433"/>
      <c r="M230" s="433"/>
      <c r="N230" s="434"/>
    </row>
    <row r="231" spans="1:14">
      <c r="A231" s="431"/>
      <c r="B231" s="442" t="s">
        <v>564</v>
      </c>
      <c r="C231" s="433">
        <f t="shared" si="26"/>
        <v>1</v>
      </c>
      <c r="D231" s="433" t="s">
        <v>424</v>
      </c>
      <c r="E231" s="433"/>
      <c r="F231" s="433"/>
      <c r="G231" s="433"/>
      <c r="H231" s="433"/>
      <c r="I231" s="433"/>
      <c r="J231" s="433"/>
      <c r="K231" s="433"/>
      <c r="L231" s="433"/>
      <c r="M231" s="433"/>
      <c r="N231" s="434"/>
    </row>
    <row r="232" spans="1:14">
      <c r="A232" s="431"/>
      <c r="B232" s="442" t="s">
        <v>408</v>
      </c>
      <c r="C232" s="433">
        <f t="shared" si="26"/>
        <v>1</v>
      </c>
      <c r="D232" s="433" t="s">
        <v>425</v>
      </c>
      <c r="E232" s="433"/>
      <c r="F232" s="433"/>
      <c r="G232" s="433"/>
      <c r="H232" s="433"/>
      <c r="I232" s="433"/>
      <c r="J232" s="433"/>
      <c r="K232" s="433"/>
      <c r="L232" s="433"/>
      <c r="M232" s="433"/>
      <c r="N232" s="434"/>
    </row>
    <row r="233" spans="1:14">
      <c r="A233" s="431"/>
      <c r="B233" s="432"/>
      <c r="C233" s="433"/>
      <c r="D233" s="433"/>
      <c r="E233" s="433"/>
      <c r="F233" s="433"/>
      <c r="G233" s="433"/>
      <c r="H233" s="433"/>
      <c r="I233" s="433"/>
      <c r="J233" s="433"/>
      <c r="K233" s="433"/>
      <c r="L233" s="433"/>
      <c r="M233" s="433"/>
      <c r="N233" s="434"/>
    </row>
    <row r="234" spans="1:14">
      <c r="A234" s="431">
        <v>2</v>
      </c>
      <c r="B234" s="446" t="s">
        <v>429</v>
      </c>
      <c r="C234" s="433"/>
      <c r="D234" s="433"/>
      <c r="E234" s="433"/>
      <c r="F234" s="433"/>
      <c r="G234" s="433"/>
      <c r="H234" s="433"/>
      <c r="I234" s="433"/>
      <c r="J234" s="433"/>
      <c r="K234" s="433"/>
      <c r="L234" s="433"/>
      <c r="M234" s="433"/>
      <c r="N234" s="434"/>
    </row>
    <row r="235" spans="1:14">
      <c r="A235" s="431"/>
      <c r="B235" s="446" t="s">
        <v>562</v>
      </c>
      <c r="C235" s="433">
        <f t="shared" ref="C235:C238" si="27">E235</f>
        <v>17</v>
      </c>
      <c r="D235" s="433" t="s">
        <v>16</v>
      </c>
      <c r="E235" s="433">
        <f>G235*I235</f>
        <v>17</v>
      </c>
      <c r="F235" s="433"/>
      <c r="G235" s="433">
        <f>6.2+2.3</f>
        <v>8.5</v>
      </c>
      <c r="H235" s="433" t="s">
        <v>297</v>
      </c>
      <c r="I235" s="433">
        <v>2</v>
      </c>
      <c r="J235" s="433"/>
      <c r="K235" s="433"/>
      <c r="L235" s="433"/>
      <c r="M235" s="433"/>
      <c r="N235" s="434"/>
    </row>
    <row r="236" spans="1:14">
      <c r="A236" s="431"/>
      <c r="B236" s="446" t="s">
        <v>412</v>
      </c>
      <c r="C236" s="433">
        <f t="shared" ref="C236:C237" si="28">E236</f>
        <v>12.56</v>
      </c>
      <c r="D236" s="433" t="s">
        <v>16</v>
      </c>
      <c r="E236" s="433">
        <f>G236*I236</f>
        <v>12.56</v>
      </c>
      <c r="F236" s="433"/>
      <c r="G236" s="433">
        <v>6.28</v>
      </c>
      <c r="H236" s="433" t="s">
        <v>297</v>
      </c>
      <c r="I236" s="433">
        <v>2</v>
      </c>
      <c r="J236" s="433"/>
      <c r="K236" s="433"/>
      <c r="L236" s="433"/>
      <c r="M236" s="433"/>
      <c r="N236" s="434"/>
    </row>
    <row r="237" spans="1:14">
      <c r="A237" s="431"/>
      <c r="B237" s="442" t="s">
        <v>563</v>
      </c>
      <c r="C237" s="433">
        <f t="shared" si="28"/>
        <v>5.8944000000000001</v>
      </c>
      <c r="D237" s="433" t="s">
        <v>13</v>
      </c>
      <c r="E237" s="433">
        <f t="shared" ref="E237:E238" si="29">G237*I237</f>
        <v>5.8944000000000001</v>
      </c>
      <c r="F237" s="433"/>
      <c r="G237" s="433">
        <f>1.2896+1.6576</f>
        <v>2.9472</v>
      </c>
      <c r="H237" s="433" t="s">
        <v>297</v>
      </c>
      <c r="I237" s="433">
        <v>2</v>
      </c>
      <c r="J237" s="433"/>
      <c r="K237" s="433"/>
      <c r="L237" s="433"/>
      <c r="M237" s="433"/>
      <c r="N237" s="434"/>
    </row>
    <row r="238" spans="1:14">
      <c r="A238" s="431"/>
      <c r="B238" s="442" t="s">
        <v>468</v>
      </c>
      <c r="C238" s="433">
        <f t="shared" si="27"/>
        <v>2</v>
      </c>
      <c r="D238" s="433" t="s">
        <v>424</v>
      </c>
      <c r="E238" s="433">
        <f t="shared" si="29"/>
        <v>2</v>
      </c>
      <c r="F238" s="433"/>
      <c r="G238" s="433">
        <v>1</v>
      </c>
      <c r="H238" s="433" t="s">
        <v>297</v>
      </c>
      <c r="I238" s="433">
        <v>2</v>
      </c>
      <c r="J238" s="433"/>
      <c r="K238" s="433"/>
      <c r="L238" s="433"/>
      <c r="M238" s="433"/>
      <c r="N238" s="434"/>
    </row>
    <row r="239" spans="1:14">
      <c r="A239" s="431"/>
      <c r="B239" s="432"/>
      <c r="C239" s="433"/>
      <c r="D239" s="433"/>
      <c r="E239" s="433"/>
      <c r="F239" s="433"/>
      <c r="G239" s="433"/>
      <c r="H239" s="433"/>
      <c r="I239" s="433"/>
      <c r="J239" s="433"/>
      <c r="K239" s="433"/>
      <c r="L239" s="433"/>
      <c r="M239" s="433"/>
      <c r="N239" s="434"/>
    </row>
    <row r="240" spans="1:14">
      <c r="A240" s="431">
        <v>3</v>
      </c>
      <c r="B240" s="446" t="s">
        <v>430</v>
      </c>
      <c r="C240" s="433"/>
      <c r="D240" s="433"/>
      <c r="E240" s="433"/>
      <c r="F240" s="433"/>
      <c r="G240" s="433"/>
      <c r="H240" s="433"/>
      <c r="I240" s="433"/>
      <c r="J240" s="433"/>
      <c r="K240" s="433"/>
      <c r="L240" s="433"/>
      <c r="M240" s="433"/>
      <c r="N240" s="434"/>
    </row>
    <row r="241" spans="1:14">
      <c r="A241" s="431"/>
      <c r="B241" s="446" t="s">
        <v>562</v>
      </c>
      <c r="C241" s="433">
        <f t="shared" ref="C241:C244" si="30">E241</f>
        <v>9.8000000000000007</v>
      </c>
      <c r="D241" s="433" t="s">
        <v>16</v>
      </c>
      <c r="E241" s="433">
        <f>G241*I241</f>
        <v>9.8000000000000007</v>
      </c>
      <c r="F241" s="433"/>
      <c r="G241" s="433">
        <v>4.9000000000000004</v>
      </c>
      <c r="H241" s="433" t="s">
        <v>297</v>
      </c>
      <c r="I241" s="433">
        <v>2</v>
      </c>
      <c r="J241" s="433"/>
      <c r="K241" s="433"/>
      <c r="L241" s="433"/>
      <c r="M241" s="433"/>
      <c r="N241" s="434"/>
    </row>
    <row r="242" spans="1:14">
      <c r="A242" s="431"/>
      <c r="B242" s="442" t="s">
        <v>413</v>
      </c>
      <c r="C242" s="433">
        <f t="shared" si="30"/>
        <v>2</v>
      </c>
      <c r="D242" s="433" t="s">
        <v>75</v>
      </c>
      <c r="E242" s="433">
        <f t="shared" ref="E242:E244" si="31">G242*I242</f>
        <v>2</v>
      </c>
      <c r="F242" s="433"/>
      <c r="G242" s="433">
        <v>1</v>
      </c>
      <c r="H242" s="433" t="s">
        <v>297</v>
      </c>
      <c r="I242" s="433">
        <v>2</v>
      </c>
      <c r="J242" s="433"/>
      <c r="K242" s="433"/>
      <c r="L242" s="433"/>
      <c r="M242" s="433"/>
      <c r="N242" s="434"/>
    </row>
    <row r="243" spans="1:14">
      <c r="A243" s="431"/>
      <c r="B243" s="442" t="s">
        <v>564</v>
      </c>
      <c r="C243" s="433">
        <f t="shared" si="30"/>
        <v>2</v>
      </c>
      <c r="D243" s="433" t="s">
        <v>424</v>
      </c>
      <c r="E243" s="433">
        <f t="shared" si="31"/>
        <v>2</v>
      </c>
      <c r="F243" s="433"/>
      <c r="G243" s="433">
        <v>1</v>
      </c>
      <c r="H243" s="433" t="s">
        <v>297</v>
      </c>
      <c r="I243" s="433">
        <v>2</v>
      </c>
      <c r="J243" s="433"/>
      <c r="K243" s="433"/>
      <c r="L243" s="433"/>
      <c r="M243" s="433"/>
      <c r="N243" s="434"/>
    </row>
    <row r="244" spans="1:14">
      <c r="A244" s="431"/>
      <c r="B244" s="442" t="s">
        <v>408</v>
      </c>
      <c r="C244" s="433">
        <f t="shared" si="30"/>
        <v>3</v>
      </c>
      <c r="D244" s="433" t="s">
        <v>425</v>
      </c>
      <c r="E244" s="433">
        <f t="shared" si="31"/>
        <v>3</v>
      </c>
      <c r="F244" s="433"/>
      <c r="G244" s="433">
        <v>1.5</v>
      </c>
      <c r="H244" s="433" t="s">
        <v>297</v>
      </c>
      <c r="I244" s="433">
        <v>2</v>
      </c>
      <c r="J244" s="433"/>
      <c r="K244" s="433"/>
      <c r="L244" s="433"/>
      <c r="M244" s="433"/>
      <c r="N244" s="434"/>
    </row>
    <row r="245" spans="1:14">
      <c r="A245" s="431"/>
      <c r="B245" s="432"/>
      <c r="C245" s="433"/>
      <c r="D245" s="433"/>
      <c r="E245" s="433"/>
      <c r="F245" s="433"/>
      <c r="G245" s="433"/>
      <c r="H245" s="433"/>
      <c r="I245" s="433"/>
      <c r="J245" s="433"/>
      <c r="K245" s="433"/>
      <c r="L245" s="433"/>
      <c r="M245" s="433"/>
      <c r="N245" s="434"/>
    </row>
    <row r="246" spans="1:14">
      <c r="A246" s="431">
        <v>4</v>
      </c>
      <c r="B246" s="441" t="s">
        <v>431</v>
      </c>
      <c r="C246" s="433"/>
      <c r="D246" s="433"/>
      <c r="E246" s="433"/>
      <c r="F246" s="433"/>
      <c r="G246" s="433"/>
      <c r="H246" s="433"/>
      <c r="I246" s="433"/>
      <c r="J246" s="433"/>
      <c r="K246" s="433"/>
      <c r="L246" s="433"/>
      <c r="M246" s="433"/>
      <c r="N246" s="434"/>
    </row>
    <row r="247" spans="1:14">
      <c r="A247" s="431"/>
      <c r="B247" s="442" t="s">
        <v>563</v>
      </c>
      <c r="C247" s="433">
        <f>E247</f>
        <v>1.375</v>
      </c>
      <c r="D247" s="433" t="s">
        <v>13</v>
      </c>
      <c r="E247" s="433">
        <f>G247+I247</f>
        <v>1.375</v>
      </c>
      <c r="F247" s="433"/>
      <c r="G247" s="433">
        <v>0.875</v>
      </c>
      <c r="H247" s="433" t="s">
        <v>325</v>
      </c>
      <c r="I247" s="433">
        <v>0.5</v>
      </c>
      <c r="J247" s="433"/>
      <c r="K247" s="433"/>
      <c r="L247" s="433"/>
      <c r="M247" s="433"/>
      <c r="N247" s="434"/>
    </row>
    <row r="248" spans="1:14">
      <c r="A248" s="431"/>
      <c r="B248" s="432"/>
      <c r="C248" s="433"/>
      <c r="D248" s="433"/>
      <c r="E248" s="433"/>
      <c r="F248" s="433"/>
      <c r="G248" s="433"/>
      <c r="H248" s="433"/>
      <c r="I248" s="433"/>
      <c r="J248" s="433"/>
      <c r="K248" s="433"/>
      <c r="L248" s="433"/>
      <c r="M248" s="433"/>
      <c r="N248" s="434"/>
    </row>
    <row r="249" spans="1:14">
      <c r="A249" s="431">
        <v>5</v>
      </c>
      <c r="B249" s="441" t="s">
        <v>432</v>
      </c>
      <c r="C249" s="433"/>
      <c r="D249" s="433"/>
      <c r="E249" s="433"/>
      <c r="F249" s="433"/>
      <c r="G249" s="433"/>
      <c r="H249" s="433"/>
      <c r="I249" s="433"/>
      <c r="J249" s="433"/>
      <c r="K249" s="433"/>
      <c r="L249" s="433"/>
      <c r="M249" s="433"/>
      <c r="N249" s="434"/>
    </row>
    <row r="250" spans="1:14">
      <c r="A250" s="431"/>
      <c r="B250" s="446" t="s">
        <v>562</v>
      </c>
      <c r="C250" s="433">
        <f t="shared" ref="C250:C253" si="32">E250</f>
        <v>11.72</v>
      </c>
      <c r="D250" s="433" t="s">
        <v>16</v>
      </c>
      <c r="E250" s="433">
        <f>G250*I250</f>
        <v>11.72</v>
      </c>
      <c r="F250" s="433"/>
      <c r="G250" s="433">
        <f>5.24+0.62</f>
        <v>5.86</v>
      </c>
      <c r="H250" s="433" t="s">
        <v>297</v>
      </c>
      <c r="I250" s="433">
        <v>2</v>
      </c>
      <c r="J250" s="433"/>
      <c r="K250" s="433"/>
      <c r="L250" s="433"/>
      <c r="M250" s="433"/>
      <c r="N250" s="434"/>
    </row>
    <row r="251" spans="1:14">
      <c r="A251" s="431"/>
      <c r="B251" s="446" t="s">
        <v>412</v>
      </c>
      <c r="C251" s="433">
        <f t="shared" si="32"/>
        <v>8.7200000000000006</v>
      </c>
      <c r="D251" s="433" t="s">
        <v>16</v>
      </c>
      <c r="E251" s="433">
        <f t="shared" ref="E251:E253" si="33">G251*I251</f>
        <v>8.7200000000000006</v>
      </c>
      <c r="F251" s="433"/>
      <c r="G251" s="433">
        <v>4.3600000000000003</v>
      </c>
      <c r="H251" s="433" t="s">
        <v>297</v>
      </c>
      <c r="I251" s="433">
        <v>2</v>
      </c>
      <c r="J251" s="433"/>
      <c r="K251" s="433"/>
      <c r="L251" s="433"/>
      <c r="M251" s="433"/>
      <c r="N251" s="434"/>
    </row>
    <row r="252" spans="1:14">
      <c r="A252" s="431"/>
      <c r="B252" s="442" t="s">
        <v>563</v>
      </c>
      <c r="C252" s="433">
        <f t="shared" si="32"/>
        <v>1.5151999999999999</v>
      </c>
      <c r="D252" s="433" t="s">
        <v>13</v>
      </c>
      <c r="E252" s="433">
        <f t="shared" si="33"/>
        <v>1.5151999999999999</v>
      </c>
      <c r="F252" s="433"/>
      <c r="G252" s="433">
        <f>0.584+0.1736</f>
        <v>0.75759999999999994</v>
      </c>
      <c r="H252" s="433" t="s">
        <v>297</v>
      </c>
      <c r="I252" s="433">
        <v>2</v>
      </c>
      <c r="J252" s="433"/>
      <c r="K252" s="433"/>
      <c r="L252" s="433"/>
      <c r="M252" s="433"/>
      <c r="N252" s="434"/>
    </row>
    <row r="253" spans="1:14">
      <c r="A253" s="431"/>
      <c r="B253" s="441" t="s">
        <v>409</v>
      </c>
      <c r="C253" s="433">
        <f t="shared" si="32"/>
        <v>2</v>
      </c>
      <c r="D253" s="433" t="s">
        <v>424</v>
      </c>
      <c r="E253" s="433">
        <f t="shared" si="33"/>
        <v>2</v>
      </c>
      <c r="F253" s="433"/>
      <c r="G253" s="433">
        <v>1</v>
      </c>
      <c r="H253" s="433" t="s">
        <v>297</v>
      </c>
      <c r="I253" s="433">
        <v>2</v>
      </c>
      <c r="J253" s="433"/>
      <c r="K253" s="433"/>
      <c r="L253" s="433"/>
      <c r="M253" s="433"/>
      <c r="N253" s="434"/>
    </row>
    <row r="254" spans="1:14" ht="16" thickBot="1">
      <c r="A254" s="431"/>
      <c r="B254" s="432"/>
      <c r="C254" s="433"/>
      <c r="D254" s="433"/>
      <c r="E254" s="433"/>
      <c r="F254" s="433"/>
      <c r="G254" s="433"/>
      <c r="H254" s="433"/>
      <c r="I254" s="433"/>
      <c r="J254" s="433"/>
      <c r="K254" s="433"/>
      <c r="L254" s="433"/>
      <c r="M254" s="433"/>
      <c r="N254" s="434"/>
    </row>
    <row r="255" spans="1:14" ht="16" thickBot="1">
      <c r="A255" s="440" t="s">
        <v>401</v>
      </c>
      <c r="B255" s="598" t="s">
        <v>565</v>
      </c>
      <c r="C255" s="599"/>
      <c r="D255" s="599"/>
      <c r="E255" s="599"/>
      <c r="F255" s="599"/>
      <c r="G255" s="599"/>
      <c r="H255" s="599"/>
      <c r="I255" s="599"/>
      <c r="J255" s="599"/>
      <c r="K255" s="599"/>
      <c r="L255" s="599"/>
      <c r="M255" s="599"/>
      <c r="N255" s="600"/>
    </row>
    <row r="256" spans="1:14">
      <c r="A256" s="439" t="s">
        <v>434</v>
      </c>
      <c r="B256" s="447" t="s">
        <v>566</v>
      </c>
      <c r="C256" s="433"/>
      <c r="D256" s="433"/>
      <c r="E256" s="433"/>
      <c r="F256" s="433"/>
      <c r="G256" s="433"/>
      <c r="H256" s="433"/>
      <c r="I256" s="433"/>
      <c r="J256" s="433"/>
      <c r="K256" s="433"/>
      <c r="L256" s="433"/>
      <c r="M256" s="433"/>
      <c r="N256" s="434"/>
    </row>
    <row r="257" spans="1:14">
      <c r="A257" s="443">
        <v>1</v>
      </c>
      <c r="B257" s="436" t="s">
        <v>567</v>
      </c>
      <c r="C257" s="433">
        <f>C259+C260+C261</f>
        <v>8</v>
      </c>
      <c r="D257" s="433" t="s">
        <v>399</v>
      </c>
      <c r="E257" s="433"/>
      <c r="F257" s="433"/>
      <c r="G257" s="433"/>
      <c r="H257" s="433"/>
      <c r="I257" s="433"/>
      <c r="J257" s="433"/>
      <c r="K257" s="433"/>
      <c r="L257" s="433"/>
      <c r="M257" s="433"/>
      <c r="N257" s="434"/>
    </row>
    <row r="258" spans="1:14">
      <c r="A258" s="443">
        <v>2</v>
      </c>
      <c r="B258" s="436" t="s">
        <v>568</v>
      </c>
      <c r="C258" s="433">
        <f>C262+C263+C264</f>
        <v>9</v>
      </c>
      <c r="D258" s="433" t="s">
        <v>399</v>
      </c>
      <c r="E258" s="433"/>
      <c r="F258" s="433"/>
      <c r="G258" s="433"/>
      <c r="H258" s="433"/>
      <c r="I258" s="433"/>
      <c r="J258" s="433"/>
      <c r="K258" s="433"/>
      <c r="L258" s="433"/>
      <c r="M258" s="433"/>
      <c r="N258" s="434"/>
    </row>
    <row r="259" spans="1:14">
      <c r="A259" s="443">
        <v>3</v>
      </c>
      <c r="B259" s="436" t="s">
        <v>571</v>
      </c>
      <c r="C259" s="433">
        <v>5</v>
      </c>
      <c r="D259" s="433" t="s">
        <v>75</v>
      </c>
      <c r="E259" s="433"/>
      <c r="F259" s="433"/>
      <c r="G259" s="433"/>
      <c r="H259" s="433"/>
      <c r="I259" s="433"/>
      <c r="J259" s="433"/>
      <c r="K259" s="433"/>
      <c r="L259" s="433"/>
      <c r="M259" s="433"/>
      <c r="N259" s="434"/>
    </row>
    <row r="260" spans="1:14">
      <c r="A260" s="443">
        <v>4</v>
      </c>
      <c r="B260" s="436" t="s">
        <v>572</v>
      </c>
      <c r="C260" s="433">
        <v>1</v>
      </c>
      <c r="D260" s="433" t="s">
        <v>75</v>
      </c>
      <c r="E260" s="433"/>
      <c r="F260" s="433"/>
      <c r="G260" s="433"/>
      <c r="H260" s="433"/>
      <c r="I260" s="433"/>
      <c r="J260" s="433"/>
      <c r="K260" s="433"/>
      <c r="L260" s="433"/>
      <c r="M260" s="433"/>
      <c r="N260" s="434"/>
    </row>
    <row r="261" spans="1:14">
      <c r="A261" s="443">
        <v>5</v>
      </c>
      <c r="B261" s="436" t="s">
        <v>573</v>
      </c>
      <c r="C261" s="433">
        <v>2</v>
      </c>
      <c r="D261" s="433" t="s">
        <v>75</v>
      </c>
      <c r="E261" s="433"/>
      <c r="F261" s="433"/>
      <c r="G261" s="433"/>
      <c r="H261" s="433"/>
      <c r="I261" s="433"/>
      <c r="J261" s="433"/>
      <c r="K261" s="433"/>
      <c r="L261" s="433"/>
      <c r="M261" s="433"/>
      <c r="N261" s="434"/>
    </row>
    <row r="262" spans="1:14">
      <c r="A262" s="443">
        <v>6</v>
      </c>
      <c r="B262" s="436" t="s">
        <v>417</v>
      </c>
      <c r="C262" s="433">
        <v>2</v>
      </c>
      <c r="D262" s="433" t="s">
        <v>75</v>
      </c>
      <c r="E262" s="433"/>
      <c r="F262" s="433"/>
      <c r="G262" s="433"/>
      <c r="H262" s="433"/>
      <c r="I262" s="433"/>
      <c r="J262" s="433"/>
      <c r="K262" s="433"/>
      <c r="L262" s="433"/>
      <c r="M262" s="433"/>
      <c r="N262" s="434"/>
    </row>
    <row r="263" spans="1:14">
      <c r="A263" s="443">
        <v>7</v>
      </c>
      <c r="B263" s="436" t="s">
        <v>418</v>
      </c>
      <c r="C263" s="433">
        <v>6</v>
      </c>
      <c r="D263" s="433" t="s">
        <v>75</v>
      </c>
      <c r="E263" s="433"/>
      <c r="F263" s="433"/>
      <c r="G263" s="433"/>
      <c r="H263" s="433"/>
      <c r="I263" s="433"/>
      <c r="J263" s="433"/>
      <c r="K263" s="433"/>
      <c r="L263" s="433"/>
      <c r="M263" s="433"/>
      <c r="N263" s="434"/>
    </row>
    <row r="264" spans="1:14">
      <c r="A264" s="443">
        <v>8</v>
      </c>
      <c r="B264" s="436" t="s">
        <v>419</v>
      </c>
      <c r="C264" s="433">
        <v>1</v>
      </c>
      <c r="D264" s="433" t="s">
        <v>75</v>
      </c>
      <c r="E264" s="433"/>
      <c r="F264" s="433"/>
      <c r="G264" s="433"/>
      <c r="H264" s="433"/>
      <c r="I264" s="433"/>
      <c r="J264" s="433"/>
      <c r="K264" s="433"/>
      <c r="L264" s="433"/>
      <c r="M264" s="433"/>
      <c r="N264" s="434"/>
    </row>
    <row r="265" spans="1:14">
      <c r="A265" s="443">
        <v>9</v>
      </c>
      <c r="B265" s="436" t="s">
        <v>172</v>
      </c>
      <c r="C265" s="433">
        <v>1</v>
      </c>
      <c r="D265" s="433" t="s">
        <v>75</v>
      </c>
      <c r="E265" s="433"/>
      <c r="F265" s="433"/>
      <c r="G265" s="433"/>
      <c r="H265" s="433"/>
      <c r="I265" s="433"/>
      <c r="J265" s="433"/>
      <c r="K265" s="433"/>
      <c r="L265" s="433"/>
      <c r="M265" s="433"/>
      <c r="N265" s="434"/>
    </row>
    <row r="266" spans="1:14">
      <c r="A266" s="443">
        <v>10</v>
      </c>
      <c r="B266" s="436" t="s">
        <v>173</v>
      </c>
      <c r="C266" s="433">
        <v>3</v>
      </c>
      <c r="D266" s="433" t="s">
        <v>75</v>
      </c>
      <c r="E266" s="433"/>
      <c r="F266" s="433"/>
      <c r="G266" s="433"/>
      <c r="H266" s="433"/>
      <c r="I266" s="433"/>
      <c r="J266" s="433"/>
      <c r="K266" s="433"/>
      <c r="L266" s="433"/>
      <c r="M266" s="433"/>
      <c r="N266" s="434"/>
    </row>
    <row r="267" spans="1:14">
      <c r="A267" s="431"/>
      <c r="B267" s="432"/>
      <c r="C267" s="433"/>
      <c r="D267" s="433"/>
      <c r="E267" s="433"/>
      <c r="F267" s="433"/>
      <c r="G267" s="433"/>
      <c r="H267" s="433"/>
      <c r="I267" s="433"/>
      <c r="J267" s="433"/>
      <c r="K267" s="433"/>
      <c r="L267" s="433"/>
      <c r="M267" s="433"/>
      <c r="N267" s="434"/>
    </row>
    <row r="268" spans="1:14">
      <c r="A268" s="439" t="s">
        <v>435</v>
      </c>
      <c r="B268" s="445" t="s">
        <v>574</v>
      </c>
      <c r="C268" s="433"/>
      <c r="D268" s="433"/>
      <c r="E268" s="433"/>
      <c r="F268" s="433"/>
      <c r="G268" s="433"/>
      <c r="H268" s="433"/>
      <c r="I268" s="433"/>
      <c r="J268" s="433"/>
      <c r="K268" s="433"/>
      <c r="L268" s="433"/>
      <c r="M268" s="433"/>
      <c r="N268" s="434"/>
    </row>
    <row r="269" spans="1:14">
      <c r="A269" s="443">
        <v>1</v>
      </c>
      <c r="B269" s="446" t="s">
        <v>575</v>
      </c>
      <c r="C269" s="433">
        <f t="shared" ref="C269:C276" si="34">E269</f>
        <v>3.5981000000000001</v>
      </c>
      <c r="D269" s="433" t="s">
        <v>16</v>
      </c>
      <c r="E269" s="433">
        <v>3.5981000000000001</v>
      </c>
      <c r="F269" s="433"/>
      <c r="G269" s="433"/>
      <c r="H269" s="433"/>
      <c r="I269" s="433"/>
      <c r="J269" s="433"/>
      <c r="K269" s="433"/>
      <c r="L269" s="433"/>
      <c r="M269" s="433"/>
      <c r="N269" s="434"/>
    </row>
    <row r="270" spans="1:14">
      <c r="A270" s="443">
        <v>2</v>
      </c>
      <c r="B270" s="446" t="s">
        <v>576</v>
      </c>
      <c r="C270" s="433">
        <f t="shared" si="34"/>
        <v>25.251000000000001</v>
      </c>
      <c r="D270" s="433" t="s">
        <v>16</v>
      </c>
      <c r="E270" s="433">
        <f>G270+I270</f>
        <v>25.251000000000001</v>
      </c>
      <c r="F270" s="433"/>
      <c r="G270" s="433">
        <v>21.951000000000001</v>
      </c>
      <c r="H270" s="433" t="s">
        <v>325</v>
      </c>
      <c r="I270" s="433">
        <v>3.3</v>
      </c>
      <c r="J270" s="433"/>
      <c r="K270" s="433"/>
      <c r="L270" s="433"/>
      <c r="M270" s="433"/>
      <c r="N270" s="434"/>
    </row>
    <row r="271" spans="1:14">
      <c r="A271" s="443">
        <v>3</v>
      </c>
      <c r="B271" s="446" t="s">
        <v>582</v>
      </c>
      <c r="C271" s="433">
        <f t="shared" si="34"/>
        <v>1</v>
      </c>
      <c r="D271" s="433" t="s">
        <v>75</v>
      </c>
      <c r="E271" s="433">
        <v>1</v>
      </c>
      <c r="F271" s="433"/>
      <c r="G271" s="433"/>
      <c r="H271" s="433"/>
      <c r="I271" s="433"/>
      <c r="J271" s="433"/>
      <c r="K271" s="433"/>
      <c r="L271" s="433"/>
      <c r="M271" s="433"/>
      <c r="N271" s="434"/>
    </row>
    <row r="272" spans="1:14">
      <c r="A272" s="443">
        <v>4</v>
      </c>
      <c r="B272" s="446" t="s">
        <v>581</v>
      </c>
      <c r="C272" s="433">
        <f t="shared" si="34"/>
        <v>1</v>
      </c>
      <c r="D272" s="433" t="s">
        <v>75</v>
      </c>
      <c r="E272" s="433">
        <v>1</v>
      </c>
      <c r="F272" s="433"/>
      <c r="G272" s="433"/>
      <c r="H272" s="433"/>
      <c r="I272" s="433"/>
      <c r="J272" s="433"/>
      <c r="K272" s="433"/>
      <c r="L272" s="433"/>
      <c r="M272" s="433"/>
      <c r="N272" s="434"/>
    </row>
    <row r="273" spans="1:14">
      <c r="A273" s="443">
        <v>5</v>
      </c>
      <c r="B273" s="446" t="s">
        <v>584</v>
      </c>
      <c r="C273" s="433">
        <f t="shared" si="34"/>
        <v>1</v>
      </c>
      <c r="D273" s="433" t="s">
        <v>75</v>
      </c>
      <c r="E273" s="433">
        <v>1</v>
      </c>
      <c r="F273" s="433"/>
      <c r="G273" s="433"/>
      <c r="H273" s="433"/>
      <c r="I273" s="433"/>
      <c r="J273" s="433"/>
      <c r="K273" s="433"/>
      <c r="L273" s="433"/>
      <c r="M273" s="433"/>
      <c r="N273" s="434"/>
    </row>
    <row r="274" spans="1:14">
      <c r="A274" s="443">
        <v>6</v>
      </c>
      <c r="B274" s="444" t="s">
        <v>585</v>
      </c>
      <c r="C274" s="433">
        <f t="shared" si="34"/>
        <v>1</v>
      </c>
      <c r="D274" s="433" t="s">
        <v>75</v>
      </c>
      <c r="E274" s="433">
        <v>1</v>
      </c>
      <c r="F274" s="433"/>
      <c r="G274" s="433"/>
      <c r="H274" s="433"/>
      <c r="I274" s="433"/>
      <c r="J274" s="433"/>
      <c r="K274" s="433"/>
      <c r="L274" s="433"/>
      <c r="M274" s="433"/>
      <c r="N274" s="434"/>
    </row>
    <row r="275" spans="1:14">
      <c r="A275" s="443">
        <v>7</v>
      </c>
      <c r="B275" s="446" t="s">
        <v>586</v>
      </c>
      <c r="C275" s="433">
        <f t="shared" si="34"/>
        <v>2</v>
      </c>
      <c r="D275" s="433" t="s">
        <v>75</v>
      </c>
      <c r="E275" s="433">
        <v>2</v>
      </c>
      <c r="F275" s="433"/>
      <c r="G275" s="433"/>
      <c r="H275" s="433"/>
      <c r="I275" s="433"/>
      <c r="J275" s="433"/>
      <c r="K275" s="433"/>
      <c r="L275" s="433"/>
      <c r="M275" s="433"/>
      <c r="N275" s="434"/>
    </row>
    <row r="276" spans="1:14">
      <c r="A276" s="443">
        <v>8</v>
      </c>
      <c r="B276" s="446" t="s">
        <v>605</v>
      </c>
      <c r="C276" s="433">
        <f t="shared" si="34"/>
        <v>4</v>
      </c>
      <c r="D276" s="433" t="s">
        <v>75</v>
      </c>
      <c r="E276" s="433">
        <v>4</v>
      </c>
      <c r="F276" s="433"/>
      <c r="G276" s="433"/>
      <c r="H276" s="433"/>
      <c r="I276" s="433"/>
      <c r="J276" s="433"/>
      <c r="K276" s="433"/>
      <c r="L276" s="433"/>
      <c r="M276" s="433"/>
      <c r="N276" s="434"/>
    </row>
    <row r="277" spans="1:14" ht="16" thickBot="1">
      <c r="A277" s="431"/>
      <c r="B277" s="432"/>
      <c r="C277" s="433"/>
      <c r="D277" s="433"/>
      <c r="E277" s="433"/>
      <c r="F277" s="433"/>
      <c r="G277" s="433"/>
      <c r="H277" s="433"/>
      <c r="I277" s="433"/>
      <c r="J277" s="433"/>
      <c r="K277" s="433"/>
      <c r="L277" s="433"/>
      <c r="M277" s="433"/>
      <c r="N277" s="434"/>
    </row>
    <row r="278" spans="1:14" ht="16" thickBot="1">
      <c r="A278" s="440" t="s">
        <v>402</v>
      </c>
      <c r="B278" s="589" t="s">
        <v>587</v>
      </c>
      <c r="C278" s="590"/>
      <c r="D278" s="590"/>
      <c r="E278" s="590"/>
      <c r="F278" s="590"/>
      <c r="G278" s="590"/>
      <c r="H278" s="590"/>
      <c r="I278" s="590"/>
      <c r="J278" s="590"/>
      <c r="K278" s="590"/>
      <c r="L278" s="590"/>
      <c r="M278" s="590"/>
      <c r="N278" s="591"/>
    </row>
    <row r="279" spans="1:14">
      <c r="A279" s="443">
        <v>1</v>
      </c>
      <c r="B279" s="448" t="s">
        <v>588</v>
      </c>
      <c r="C279" s="433">
        <f t="shared" ref="C279:C286" si="35">E279</f>
        <v>33.787499999999994</v>
      </c>
      <c r="D279" s="433" t="s">
        <v>13</v>
      </c>
      <c r="E279" s="433">
        <f>G279+I279+K279</f>
        <v>33.787499999999994</v>
      </c>
      <c r="F279" s="433"/>
      <c r="G279" s="433">
        <v>8.75</v>
      </c>
      <c r="H279" s="433" t="s">
        <v>325</v>
      </c>
      <c r="I279" s="433">
        <v>9.7125000000000004</v>
      </c>
      <c r="J279" s="433" t="s">
        <v>325</v>
      </c>
      <c r="K279" s="433">
        <v>15.324999999999999</v>
      </c>
      <c r="L279" s="433"/>
      <c r="M279" s="433"/>
      <c r="N279" s="434"/>
    </row>
    <row r="280" spans="1:14">
      <c r="A280" s="443">
        <v>2</v>
      </c>
      <c r="B280" s="448" t="s">
        <v>590</v>
      </c>
      <c r="C280" s="433">
        <f t="shared" si="35"/>
        <v>6.8538999999999994</v>
      </c>
      <c r="D280" s="433" t="s">
        <v>13</v>
      </c>
      <c r="E280" s="433">
        <f>G280+I280</f>
        <v>6.8538999999999994</v>
      </c>
      <c r="F280" s="433"/>
      <c r="G280" s="433">
        <v>3.5701000000000001</v>
      </c>
      <c r="H280" s="433" t="s">
        <v>325</v>
      </c>
      <c r="I280" s="433">
        <v>3.2837999999999998</v>
      </c>
      <c r="J280" s="433"/>
      <c r="K280" s="433"/>
      <c r="L280" s="433"/>
      <c r="M280" s="433"/>
      <c r="N280" s="434"/>
    </row>
    <row r="281" spans="1:14">
      <c r="A281" s="443">
        <v>3</v>
      </c>
      <c r="B281" s="448" t="s">
        <v>589</v>
      </c>
      <c r="C281" s="433">
        <f t="shared" ref="C281" si="36">E281</f>
        <v>17.7</v>
      </c>
      <c r="D281" s="433" t="s">
        <v>13</v>
      </c>
      <c r="E281" s="433">
        <f>G281+I281</f>
        <v>17.7</v>
      </c>
      <c r="F281" s="433"/>
      <c r="G281" s="433">
        <v>8.35</v>
      </c>
      <c r="H281" s="433" t="s">
        <v>325</v>
      </c>
      <c r="I281" s="433">
        <v>9.35</v>
      </c>
      <c r="J281" s="433"/>
      <c r="K281" s="433"/>
      <c r="L281" s="433"/>
      <c r="M281" s="433"/>
      <c r="N281" s="434"/>
    </row>
    <row r="282" spans="1:14">
      <c r="A282" s="443">
        <v>4</v>
      </c>
      <c r="B282" s="436" t="s">
        <v>591</v>
      </c>
      <c r="C282" s="433">
        <f t="shared" si="35"/>
        <v>42.900000000000006</v>
      </c>
      <c r="D282" s="433" t="s">
        <v>16</v>
      </c>
      <c r="E282" s="433">
        <f>G282+I282+K282</f>
        <v>42.900000000000006</v>
      </c>
      <c r="F282" s="433"/>
      <c r="G282" s="433">
        <v>12.55</v>
      </c>
      <c r="H282" s="433" t="s">
        <v>325</v>
      </c>
      <c r="I282" s="433">
        <v>12.55</v>
      </c>
      <c r="J282" s="433" t="s">
        <v>325</v>
      </c>
      <c r="K282" s="433">
        <v>17.8</v>
      </c>
      <c r="L282" s="433"/>
      <c r="M282" s="433"/>
      <c r="N282" s="434"/>
    </row>
    <row r="283" spans="1:14">
      <c r="A283" s="443">
        <v>5</v>
      </c>
      <c r="B283" s="436" t="s">
        <v>606</v>
      </c>
      <c r="C283" s="433">
        <f t="shared" si="35"/>
        <v>30.824999999999999</v>
      </c>
      <c r="D283" s="433" t="s">
        <v>13</v>
      </c>
      <c r="E283" s="433">
        <v>30.824999999999999</v>
      </c>
      <c r="F283" s="433"/>
      <c r="G283" s="433"/>
      <c r="H283" s="433"/>
      <c r="I283" s="433"/>
      <c r="J283" s="433"/>
      <c r="K283" s="433"/>
      <c r="L283" s="433"/>
      <c r="M283" s="433"/>
      <c r="N283" s="434"/>
    </row>
    <row r="284" spans="1:14">
      <c r="A284" s="443">
        <v>6</v>
      </c>
      <c r="B284" s="436" t="s">
        <v>607</v>
      </c>
      <c r="C284" s="433">
        <f t="shared" si="35"/>
        <v>37.630474999999997</v>
      </c>
      <c r="D284" s="433" t="s">
        <v>13</v>
      </c>
      <c r="E284" s="433">
        <f>G284*I284</f>
        <v>37.630474999999997</v>
      </c>
      <c r="F284" s="433"/>
      <c r="G284" s="433">
        <v>5.4935</v>
      </c>
      <c r="H284" s="433" t="s">
        <v>297</v>
      </c>
      <c r="I284" s="433">
        <v>6.85</v>
      </c>
      <c r="J284" s="433"/>
      <c r="K284" s="433"/>
      <c r="L284" s="433"/>
      <c r="M284" s="433"/>
      <c r="N284" s="434"/>
    </row>
    <row r="285" spans="1:14">
      <c r="A285" s="443">
        <v>7</v>
      </c>
      <c r="B285" s="436" t="s">
        <v>608</v>
      </c>
      <c r="C285" s="433">
        <f t="shared" si="35"/>
        <v>6.85</v>
      </c>
      <c r="D285" s="433" t="s">
        <v>16</v>
      </c>
      <c r="E285" s="433">
        <v>6.85</v>
      </c>
      <c r="F285" s="433"/>
      <c r="G285" s="433"/>
      <c r="H285" s="433"/>
      <c r="I285" s="433"/>
      <c r="J285" s="433"/>
      <c r="K285" s="433"/>
      <c r="L285" s="433"/>
      <c r="M285" s="433"/>
      <c r="N285" s="434"/>
    </row>
    <row r="286" spans="1:14">
      <c r="A286" s="443">
        <v>8</v>
      </c>
      <c r="B286" s="436" t="s">
        <v>609</v>
      </c>
      <c r="C286" s="433">
        <f t="shared" si="35"/>
        <v>13.7</v>
      </c>
      <c r="D286" s="433" t="s">
        <v>16</v>
      </c>
      <c r="E286" s="433">
        <f>G286*I286</f>
        <v>13.7</v>
      </c>
      <c r="F286" s="433"/>
      <c r="G286" s="433">
        <v>6.85</v>
      </c>
      <c r="H286" s="433" t="s">
        <v>297</v>
      </c>
      <c r="I286" s="433">
        <v>2</v>
      </c>
      <c r="J286" s="433"/>
      <c r="K286" s="433"/>
      <c r="L286" s="433"/>
      <c r="M286" s="433"/>
      <c r="N286" s="434"/>
    </row>
    <row r="287" spans="1:14" ht="16" thickBot="1">
      <c r="A287" s="431"/>
      <c r="B287" s="432"/>
      <c r="C287" s="433"/>
      <c r="D287" s="433"/>
      <c r="E287" s="433"/>
      <c r="F287" s="433"/>
      <c r="G287" s="433"/>
      <c r="H287" s="433"/>
      <c r="I287" s="433"/>
      <c r="J287" s="433"/>
      <c r="K287" s="433"/>
      <c r="L287" s="433"/>
      <c r="M287" s="433"/>
      <c r="N287" s="434"/>
    </row>
    <row r="288" spans="1:14" ht="16" thickBot="1">
      <c r="A288" s="449" t="s">
        <v>415</v>
      </c>
      <c r="B288" s="589" t="s">
        <v>592</v>
      </c>
      <c r="C288" s="590"/>
      <c r="D288" s="590"/>
      <c r="E288" s="590"/>
      <c r="F288" s="590"/>
      <c r="G288" s="590"/>
      <c r="H288" s="590"/>
      <c r="I288" s="590"/>
      <c r="J288" s="590"/>
      <c r="K288" s="590"/>
      <c r="L288" s="590"/>
      <c r="M288" s="590"/>
      <c r="N288" s="591"/>
    </row>
    <row r="289" spans="1:14">
      <c r="A289" s="443">
        <v>1</v>
      </c>
      <c r="B289" s="436" t="s">
        <v>593</v>
      </c>
      <c r="C289" s="433">
        <f>E289-E292</f>
        <v>103.18499999999999</v>
      </c>
      <c r="D289" s="433" t="s">
        <v>13</v>
      </c>
      <c r="E289" s="433">
        <f>SUM(G289:G290)</f>
        <v>109.47999999999999</v>
      </c>
      <c r="F289" s="433"/>
      <c r="G289" s="433">
        <f>I289*K289</f>
        <v>102.63</v>
      </c>
      <c r="H289" s="433"/>
      <c r="I289" s="433">
        <v>31.1</v>
      </c>
      <c r="J289" s="433" t="s">
        <v>297</v>
      </c>
      <c r="K289" s="433">
        <v>3.3</v>
      </c>
      <c r="L289" s="433"/>
      <c r="M289" s="433"/>
      <c r="N289" s="434" t="s">
        <v>459</v>
      </c>
    </row>
    <row r="290" spans="1:14" ht="16" thickBot="1">
      <c r="A290" s="443"/>
      <c r="B290" s="436"/>
      <c r="C290" s="433"/>
      <c r="D290" s="433"/>
      <c r="E290" s="433"/>
      <c r="F290" s="433"/>
      <c r="G290" s="433">
        <f>I290*K290</f>
        <v>6.85</v>
      </c>
      <c r="H290" s="433"/>
      <c r="I290" s="433">
        <f>6.85*0.5</f>
        <v>3.4249999999999998</v>
      </c>
      <c r="J290" s="433" t="s">
        <v>297</v>
      </c>
      <c r="K290" s="433">
        <v>2</v>
      </c>
      <c r="L290" s="433"/>
      <c r="M290" s="433"/>
      <c r="N290" s="434" t="s">
        <v>460</v>
      </c>
    </row>
    <row r="291" spans="1:14" ht="16" thickBot="1">
      <c r="A291" s="443"/>
      <c r="B291" s="436"/>
      <c r="C291" s="433"/>
      <c r="D291" s="433"/>
      <c r="E291" s="604" t="s">
        <v>444</v>
      </c>
      <c r="F291" s="605"/>
      <c r="G291" s="605"/>
      <c r="H291" s="605"/>
      <c r="I291" s="605"/>
      <c r="J291" s="605"/>
      <c r="K291" s="605"/>
      <c r="L291" s="605"/>
      <c r="M291" s="606"/>
      <c r="N291" s="434"/>
    </row>
    <row r="292" spans="1:14">
      <c r="A292" s="443"/>
      <c r="B292" s="436"/>
      <c r="C292" s="433"/>
      <c r="D292" s="433"/>
      <c r="E292" s="433">
        <f>SUM(G292:G294)</f>
        <v>6.2949999999999999</v>
      </c>
      <c r="F292" s="433"/>
      <c r="G292" s="433">
        <f t="shared" ref="G292:G294" si="37">I292*K292</f>
        <v>3.68</v>
      </c>
      <c r="H292" s="433"/>
      <c r="I292" s="433">
        <f>I201</f>
        <v>3.68</v>
      </c>
      <c r="J292" s="433" t="s">
        <v>297</v>
      </c>
      <c r="K292" s="433">
        <v>1</v>
      </c>
      <c r="L292" s="433"/>
      <c r="M292" s="433"/>
      <c r="N292" s="434" t="s">
        <v>461</v>
      </c>
    </row>
    <row r="293" spans="1:14">
      <c r="A293" s="443"/>
      <c r="B293" s="436"/>
      <c r="C293" s="433"/>
      <c r="D293" s="433"/>
      <c r="E293" s="433"/>
      <c r="F293" s="433"/>
      <c r="G293" s="433">
        <f t="shared" si="37"/>
        <v>1.375</v>
      </c>
      <c r="H293" s="433"/>
      <c r="I293" s="433">
        <f>I203</f>
        <v>1.375</v>
      </c>
      <c r="J293" s="433" t="s">
        <v>297</v>
      </c>
      <c r="K293" s="433">
        <v>1</v>
      </c>
      <c r="L293" s="433"/>
      <c r="M293" s="433"/>
      <c r="N293" s="434" t="s">
        <v>463</v>
      </c>
    </row>
    <row r="294" spans="1:14">
      <c r="A294" s="443"/>
      <c r="B294" s="436"/>
      <c r="C294" s="433"/>
      <c r="D294" s="433"/>
      <c r="E294" s="433"/>
      <c r="F294" s="433"/>
      <c r="G294" s="433">
        <f t="shared" si="37"/>
        <v>1.24</v>
      </c>
      <c r="H294" s="433"/>
      <c r="I294" s="433">
        <f>I204</f>
        <v>1.24</v>
      </c>
      <c r="J294" s="433" t="s">
        <v>297</v>
      </c>
      <c r="K294" s="433">
        <v>1</v>
      </c>
      <c r="L294" s="433"/>
      <c r="M294" s="433"/>
      <c r="N294" s="434" t="s">
        <v>464</v>
      </c>
    </row>
    <row r="295" spans="1:14">
      <c r="A295" s="443"/>
      <c r="B295" s="436"/>
      <c r="C295" s="433"/>
      <c r="D295" s="433"/>
      <c r="E295" s="433"/>
      <c r="F295" s="433"/>
      <c r="G295" s="433"/>
      <c r="H295" s="433"/>
      <c r="I295" s="433"/>
      <c r="J295" s="433"/>
      <c r="K295" s="433"/>
      <c r="L295" s="433"/>
      <c r="M295" s="433"/>
      <c r="N295" s="434"/>
    </row>
    <row r="296" spans="1:14">
      <c r="A296" s="443">
        <v>2</v>
      </c>
      <c r="B296" s="436" t="s">
        <v>594</v>
      </c>
      <c r="C296" s="433">
        <f>E296-E299</f>
        <v>114.06750000000002</v>
      </c>
      <c r="D296" s="433" t="s">
        <v>13</v>
      </c>
      <c r="E296" s="433">
        <f>SUM(G296:G297)</f>
        <v>133.44250000000002</v>
      </c>
      <c r="F296" s="433"/>
      <c r="G296" s="433">
        <f>I296*K296</f>
        <v>126.55500000000002</v>
      </c>
      <c r="H296" s="433"/>
      <c r="I296" s="433">
        <f>12.55+12.55+17.8</f>
        <v>42.900000000000006</v>
      </c>
      <c r="J296" s="433" t="s">
        <v>297</v>
      </c>
      <c r="K296" s="433">
        <v>2.95</v>
      </c>
      <c r="L296" s="433"/>
      <c r="M296" s="433"/>
      <c r="N296" s="434"/>
    </row>
    <row r="297" spans="1:14" ht="16" thickBot="1">
      <c r="A297" s="443"/>
      <c r="B297" s="436"/>
      <c r="C297" s="433"/>
      <c r="D297" s="433"/>
      <c r="E297" s="433"/>
      <c r="F297" s="433"/>
      <c r="G297" s="433">
        <f>I297*K297</f>
        <v>6.8875000000000011</v>
      </c>
      <c r="H297" s="433"/>
      <c r="I297" s="433">
        <v>7.25</v>
      </c>
      <c r="J297" s="433" t="s">
        <v>297</v>
      </c>
      <c r="K297" s="433">
        <f>2.95-2</f>
        <v>0.95000000000000018</v>
      </c>
      <c r="L297" s="433"/>
      <c r="M297" s="433"/>
      <c r="N297" s="434"/>
    </row>
    <row r="298" spans="1:14" ht="16" thickBot="1">
      <c r="A298" s="443"/>
      <c r="B298" s="436"/>
      <c r="C298" s="433"/>
      <c r="D298" s="433"/>
      <c r="E298" s="604" t="s">
        <v>444</v>
      </c>
      <c r="F298" s="605"/>
      <c r="G298" s="605"/>
      <c r="H298" s="605"/>
      <c r="I298" s="605"/>
      <c r="J298" s="605"/>
      <c r="K298" s="605"/>
      <c r="L298" s="605"/>
      <c r="M298" s="606"/>
      <c r="N298" s="434"/>
    </row>
    <row r="299" spans="1:14">
      <c r="A299" s="443"/>
      <c r="B299" s="436"/>
      <c r="C299" s="433"/>
      <c r="D299" s="433"/>
      <c r="E299" s="433">
        <f>SUM(G299:G303)</f>
        <v>19.375</v>
      </c>
      <c r="F299" s="433"/>
      <c r="G299" s="433">
        <f t="shared" ref="G299:G303" si="38">I299*K299</f>
        <v>1.6</v>
      </c>
      <c r="H299" s="433"/>
      <c r="I299" s="433">
        <f>I200</f>
        <v>1.6</v>
      </c>
      <c r="J299" s="433" t="s">
        <v>297</v>
      </c>
      <c r="K299" s="433">
        <v>1</v>
      </c>
      <c r="L299" s="433"/>
      <c r="M299" s="433"/>
      <c r="N299" s="434" t="s">
        <v>450</v>
      </c>
    </row>
    <row r="300" spans="1:14">
      <c r="A300" s="443"/>
      <c r="B300" s="436"/>
      <c r="C300" s="433"/>
      <c r="D300" s="433"/>
      <c r="E300" s="433"/>
      <c r="F300" s="433"/>
      <c r="G300" s="433">
        <f t="shared" si="38"/>
        <v>7.36</v>
      </c>
      <c r="H300" s="433"/>
      <c r="I300" s="433">
        <f t="shared" ref="I300:I303" si="39">I201</f>
        <v>3.68</v>
      </c>
      <c r="J300" s="433" t="s">
        <v>297</v>
      </c>
      <c r="K300" s="433">
        <v>2</v>
      </c>
      <c r="L300" s="433"/>
      <c r="M300" s="433"/>
      <c r="N300" s="434" t="s">
        <v>461</v>
      </c>
    </row>
    <row r="301" spans="1:14">
      <c r="A301" s="443"/>
      <c r="B301" s="436"/>
      <c r="C301" s="433"/>
      <c r="D301" s="433"/>
      <c r="E301" s="433"/>
      <c r="F301" s="433"/>
      <c r="G301" s="433">
        <f t="shared" si="38"/>
        <v>6.56</v>
      </c>
      <c r="H301" s="433"/>
      <c r="I301" s="433">
        <f t="shared" si="39"/>
        <v>1.64</v>
      </c>
      <c r="J301" s="433" t="s">
        <v>297</v>
      </c>
      <c r="K301" s="433">
        <v>4</v>
      </c>
      <c r="L301" s="433"/>
      <c r="M301" s="433"/>
      <c r="N301" s="434" t="s">
        <v>462</v>
      </c>
    </row>
    <row r="302" spans="1:14">
      <c r="A302" s="443"/>
      <c r="B302" s="436"/>
      <c r="C302" s="433"/>
      <c r="D302" s="433"/>
      <c r="E302" s="433"/>
      <c r="F302" s="433"/>
      <c r="G302" s="433">
        <f t="shared" si="38"/>
        <v>1.375</v>
      </c>
      <c r="H302" s="433"/>
      <c r="I302" s="433">
        <f t="shared" si="39"/>
        <v>1.375</v>
      </c>
      <c r="J302" s="433" t="s">
        <v>297</v>
      </c>
      <c r="K302" s="433">
        <v>1</v>
      </c>
      <c r="L302" s="433"/>
      <c r="M302" s="433"/>
      <c r="N302" s="434" t="s">
        <v>463</v>
      </c>
    </row>
    <row r="303" spans="1:14">
      <c r="A303" s="443"/>
      <c r="B303" s="436"/>
      <c r="C303" s="433"/>
      <c r="D303" s="433"/>
      <c r="E303" s="433"/>
      <c r="F303" s="433"/>
      <c r="G303" s="433">
        <f t="shared" si="38"/>
        <v>2.48</v>
      </c>
      <c r="H303" s="433"/>
      <c r="I303" s="433">
        <f t="shared" si="39"/>
        <v>1.24</v>
      </c>
      <c r="J303" s="433" t="s">
        <v>297</v>
      </c>
      <c r="K303" s="433">
        <v>2</v>
      </c>
      <c r="L303" s="433"/>
      <c r="M303" s="433"/>
      <c r="N303" s="434" t="s">
        <v>464</v>
      </c>
    </row>
    <row r="304" spans="1:14">
      <c r="A304" s="443"/>
      <c r="B304" s="436"/>
      <c r="C304" s="433"/>
      <c r="D304" s="433"/>
      <c r="E304" s="433"/>
      <c r="F304" s="433"/>
      <c r="G304" s="433"/>
      <c r="H304" s="433"/>
      <c r="I304" s="433"/>
      <c r="J304" s="433"/>
      <c r="K304" s="433"/>
      <c r="L304" s="433"/>
      <c r="M304" s="433"/>
      <c r="N304" s="434"/>
    </row>
    <row r="305" spans="1:14">
      <c r="A305" s="443">
        <v>3</v>
      </c>
      <c r="B305" s="436" t="s">
        <v>595</v>
      </c>
      <c r="C305" s="433">
        <f t="shared" ref="C305:C307" si="40">E305</f>
        <v>40.64139999999999</v>
      </c>
      <c r="D305" s="433" t="s">
        <v>13</v>
      </c>
      <c r="E305" s="433">
        <f>G305+I305</f>
        <v>40.64139999999999</v>
      </c>
      <c r="F305" s="433"/>
      <c r="G305" s="433">
        <f>C279</f>
        <v>33.787499999999994</v>
      </c>
      <c r="H305" s="433" t="s">
        <v>325</v>
      </c>
      <c r="I305" s="433">
        <f>C280</f>
        <v>6.8538999999999994</v>
      </c>
      <c r="J305" s="433"/>
      <c r="K305" s="433"/>
      <c r="L305" s="433"/>
      <c r="M305" s="433"/>
      <c r="N305" s="434"/>
    </row>
    <row r="306" spans="1:14">
      <c r="A306" s="443">
        <v>4</v>
      </c>
      <c r="B306" s="436" t="s">
        <v>596</v>
      </c>
      <c r="C306" s="433">
        <f t="shared" si="40"/>
        <v>11.186199999999999</v>
      </c>
      <c r="D306" s="433" t="s">
        <v>13</v>
      </c>
      <c r="E306" s="433">
        <f>G306+I306</f>
        <v>11.186199999999999</v>
      </c>
      <c r="F306" s="433"/>
      <c r="G306" s="433">
        <f>0.75*2*2</f>
        <v>3</v>
      </c>
      <c r="H306" s="433" t="s">
        <v>325</v>
      </c>
      <c r="I306" s="433">
        <f>4.0931*2</f>
        <v>8.1861999999999995</v>
      </c>
      <c r="J306" s="433"/>
      <c r="K306" s="433"/>
      <c r="L306" s="433"/>
      <c r="M306" s="433"/>
      <c r="N306" s="434"/>
    </row>
    <row r="307" spans="1:14">
      <c r="A307" s="431">
        <v>5</v>
      </c>
      <c r="B307" s="437" t="s">
        <v>610</v>
      </c>
      <c r="C307" s="433">
        <f t="shared" si="40"/>
        <v>3.3</v>
      </c>
      <c r="D307" s="433" t="s">
        <v>13</v>
      </c>
      <c r="E307" s="433">
        <f>G307*I307</f>
        <v>3.3</v>
      </c>
      <c r="F307" s="433"/>
      <c r="G307" s="433">
        <v>1</v>
      </c>
      <c r="H307" s="433" t="s">
        <v>297</v>
      </c>
      <c r="I307" s="433">
        <v>3.3</v>
      </c>
      <c r="J307" s="433"/>
      <c r="K307" s="433"/>
      <c r="L307" s="433"/>
      <c r="M307" s="433"/>
      <c r="N307" s="434"/>
    </row>
    <row r="308" spans="1:14">
      <c r="A308" s="431">
        <v>6</v>
      </c>
      <c r="B308" s="432" t="s">
        <v>611</v>
      </c>
      <c r="C308" s="433">
        <f>E308</f>
        <v>4.2</v>
      </c>
      <c r="D308" s="433" t="s">
        <v>13</v>
      </c>
      <c r="E308" s="433">
        <f>G308*I308</f>
        <v>4.2</v>
      </c>
      <c r="F308" s="433"/>
      <c r="G308" s="433">
        <v>1</v>
      </c>
      <c r="H308" s="433" t="s">
        <v>297</v>
      </c>
      <c r="I308" s="433">
        <v>4.2</v>
      </c>
      <c r="J308" s="433"/>
      <c r="K308" s="433"/>
      <c r="L308" s="433"/>
      <c r="M308" s="433"/>
      <c r="N308" s="434"/>
    </row>
    <row r="309" spans="1:14" ht="16" thickBot="1">
      <c r="A309" s="476"/>
      <c r="B309" s="509"/>
      <c r="C309" s="510"/>
      <c r="D309" s="510"/>
      <c r="E309" s="510"/>
      <c r="F309" s="510"/>
      <c r="G309" s="510"/>
      <c r="H309" s="510"/>
      <c r="I309" s="510"/>
      <c r="J309" s="510"/>
      <c r="K309" s="510"/>
      <c r="L309" s="510"/>
      <c r="M309" s="510"/>
      <c r="N309" s="511"/>
    </row>
  </sheetData>
  <mergeCells count="23">
    <mergeCell ref="E291:M291"/>
    <mergeCell ref="E298:M298"/>
    <mergeCell ref="B58:N58"/>
    <mergeCell ref="E64:M64"/>
    <mergeCell ref="E78:M78"/>
    <mergeCell ref="E165:M165"/>
    <mergeCell ref="E172:M172"/>
    <mergeCell ref="B193:N193"/>
    <mergeCell ref="B255:N255"/>
    <mergeCell ref="B278:N278"/>
    <mergeCell ref="B288:N288"/>
    <mergeCell ref="B126:N126"/>
    <mergeCell ref="B156:N156"/>
    <mergeCell ref="B162:N162"/>
    <mergeCell ref="B182:N182"/>
    <mergeCell ref="B183:N183"/>
    <mergeCell ref="E199:M199"/>
    <mergeCell ref="E212:M212"/>
    <mergeCell ref="A1:N1"/>
    <mergeCell ref="B8:N8"/>
    <mergeCell ref="B9:N9"/>
    <mergeCell ref="B13:N13"/>
    <mergeCell ref="B32:N32"/>
  </mergeCells>
  <pageMargins left="0.7" right="0.7" top="0.75" bottom="0.75" header="0.3" footer="0.3"/>
  <pageSetup paperSize="9" scale="43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view="pageBreakPreview" zoomScaleNormal="100" zoomScaleSheetLayoutView="100" workbookViewId="0">
      <selection activeCell="C3" sqref="C3"/>
    </sheetView>
  </sheetViews>
  <sheetFormatPr defaultRowHeight="14.5"/>
  <cols>
    <col min="3" max="3" width="44.453125" customWidth="1"/>
    <col min="4" max="4" width="9.08984375" customWidth="1"/>
    <col min="5" max="5" width="29.08984375" bestFit="1" customWidth="1"/>
    <col min="7" max="7" width="13.36328125" bestFit="1" customWidth="1"/>
  </cols>
  <sheetData>
    <row r="1" spans="1:7" s="479" customFormat="1" ht="15" customHeight="1">
      <c r="A1" s="611" t="s">
        <v>514</v>
      </c>
      <c r="B1" s="611"/>
      <c r="C1" s="611"/>
      <c r="D1" s="611"/>
      <c r="E1" s="611"/>
      <c r="G1" s="480"/>
    </row>
    <row r="2" spans="1:7" s="479" customFormat="1">
      <c r="A2" s="481"/>
      <c r="B2" s="481"/>
      <c r="C2" s="481"/>
      <c r="D2" s="481"/>
      <c r="E2" s="482"/>
      <c r="G2" s="480"/>
    </row>
    <row r="3" spans="1:7" s="479" customFormat="1">
      <c r="A3" s="483" t="s">
        <v>512</v>
      </c>
      <c r="B3" s="484"/>
      <c r="C3" s="485" t="s">
        <v>927</v>
      </c>
      <c r="D3" s="486"/>
      <c r="E3" s="487"/>
      <c r="G3" s="480"/>
    </row>
    <row r="4" spans="1:7" s="479" customFormat="1">
      <c r="A4" s="483" t="s">
        <v>489</v>
      </c>
      <c r="B4" s="484"/>
      <c r="C4" s="485" t="s">
        <v>510</v>
      </c>
      <c r="D4" s="486"/>
      <c r="E4" s="487"/>
      <c r="G4" s="480"/>
    </row>
    <row r="5" spans="1:7" s="479" customFormat="1">
      <c r="A5" s="483" t="s">
        <v>513</v>
      </c>
      <c r="B5" s="484"/>
      <c r="C5" s="485" t="s">
        <v>511</v>
      </c>
      <c r="D5" s="486"/>
      <c r="E5" s="487"/>
      <c r="G5" s="480"/>
    </row>
    <row r="6" spans="1:7" s="479" customFormat="1" ht="15" thickBot="1">
      <c r="A6" s="483"/>
      <c r="B6" s="484"/>
      <c r="C6" s="485"/>
      <c r="D6" s="486"/>
      <c r="E6" s="487"/>
      <c r="G6" s="480"/>
    </row>
    <row r="7" spans="1:7" s="479" customFormat="1">
      <c r="A7" s="612" t="s">
        <v>490</v>
      </c>
      <c r="B7" s="615" t="s">
        <v>705</v>
      </c>
      <c r="C7" s="616"/>
      <c r="D7" s="617"/>
      <c r="E7" s="621" t="s">
        <v>491</v>
      </c>
      <c r="G7" s="480"/>
    </row>
    <row r="8" spans="1:7" s="479" customFormat="1">
      <c r="A8" s="613"/>
      <c r="B8" s="618"/>
      <c r="C8" s="619"/>
      <c r="D8" s="620"/>
      <c r="E8" s="622"/>
      <c r="G8" s="480"/>
    </row>
    <row r="9" spans="1:7" s="479" customFormat="1" ht="15" thickBot="1">
      <c r="A9" s="614"/>
      <c r="B9" s="618"/>
      <c r="C9" s="619"/>
      <c r="D9" s="620"/>
      <c r="E9" s="622"/>
      <c r="G9" s="480"/>
    </row>
    <row r="10" spans="1:7" s="479" customFormat="1" ht="15" thickBot="1">
      <c r="A10" s="488"/>
      <c r="B10" s="489" t="s">
        <v>915</v>
      </c>
      <c r="C10" s="490"/>
      <c r="D10" s="490"/>
      <c r="E10" s="491"/>
      <c r="G10" s="480"/>
    </row>
    <row r="11" spans="1:7" s="479" customFormat="1" ht="15" thickBot="1">
      <c r="A11" s="492" t="s">
        <v>492</v>
      </c>
      <c r="B11" s="623" t="s">
        <v>398</v>
      </c>
      <c r="C11" s="623"/>
      <c r="D11" s="623"/>
      <c r="E11" s="624"/>
      <c r="G11" s="480"/>
    </row>
    <row r="12" spans="1:7" s="479" customFormat="1">
      <c r="A12" s="493" t="s">
        <v>493</v>
      </c>
      <c r="B12" s="625" t="str">
        <f>ABK!B9</f>
        <v>TAHAP AWAL PEMBANGUNAN</v>
      </c>
      <c r="C12" s="626"/>
      <c r="D12" s="627"/>
      <c r="E12" s="494">
        <f>ABK!F12</f>
        <v>3549756</v>
      </c>
      <c r="G12" s="480"/>
    </row>
    <row r="13" spans="1:7" s="479" customFormat="1">
      <c r="A13" s="495" t="s">
        <v>494</v>
      </c>
      <c r="B13" s="628" t="str">
        <f>ABK!B13</f>
        <v xml:space="preserve">TAHAP PROYEK GALIAN TANAH </v>
      </c>
      <c r="C13" s="609"/>
      <c r="D13" s="610"/>
      <c r="E13" s="496">
        <f>ABK!F25</f>
        <v>15516908.699999999</v>
      </c>
      <c r="G13" s="480"/>
    </row>
    <row r="14" spans="1:7" s="479" customFormat="1">
      <c r="A14" s="495" t="s">
        <v>495</v>
      </c>
      <c r="B14" s="628" t="str">
        <f>ABK!B26</f>
        <v>TAHAP PEMBANGUNAN RANGKA</v>
      </c>
      <c r="C14" s="609"/>
      <c r="D14" s="610"/>
      <c r="E14" s="496">
        <f>ABK!F43</f>
        <v>118207805.86964965</v>
      </c>
      <c r="G14" s="480"/>
    </row>
    <row r="15" spans="1:7" s="479" customFormat="1">
      <c r="A15" s="495" t="s">
        <v>496</v>
      </c>
      <c r="B15" s="628" t="str">
        <f>ABK!B44</f>
        <v>TAHAP PEKERJAAN KONSTRUKSI BANGUNAN</v>
      </c>
      <c r="C15" s="609"/>
      <c r="D15" s="610"/>
      <c r="E15" s="496">
        <f>ABK!F89</f>
        <v>109700065.79346666</v>
      </c>
      <c r="G15" s="480"/>
    </row>
    <row r="16" spans="1:7" s="479" customFormat="1">
      <c r="A16" s="495" t="s">
        <v>497</v>
      </c>
      <c r="B16" s="608" t="str">
        <f>ABK!B90</f>
        <v>TAHAP PEKERJAAN INSTALASI ELEKTRIK DAN PIPA LEDENG</v>
      </c>
      <c r="C16" s="609"/>
      <c r="D16" s="610"/>
      <c r="E16" s="496">
        <f>ABK!F119</f>
        <v>34211247.598360002</v>
      </c>
      <c r="G16" s="480"/>
    </row>
    <row r="17" spans="1:7" s="479" customFormat="1">
      <c r="A17" s="495" t="s">
        <v>498</v>
      </c>
      <c r="B17" s="608" t="str">
        <f>ABK!B120</f>
        <v>TAHAP PEMASANGAN LANGIT-LANGIT DAN GENTENG</v>
      </c>
      <c r="C17" s="609"/>
      <c r="D17" s="610"/>
      <c r="E17" s="496">
        <f>ABK!F125</f>
        <v>10151417.973749999</v>
      </c>
      <c r="G17" s="480"/>
    </row>
    <row r="18" spans="1:7" s="479" customFormat="1" ht="15" thickBot="1">
      <c r="A18" s="497" t="s">
        <v>499</v>
      </c>
      <c r="B18" s="608" t="str">
        <f>ABK!B126</f>
        <v>TAHAP PENYELESAIAN KONSTRUKSI BANGUNAN</v>
      </c>
      <c r="C18" s="609"/>
      <c r="D18" s="610"/>
      <c r="E18" s="498">
        <f>ABK!F132</f>
        <v>12665127.394399999</v>
      </c>
      <c r="G18" s="499" t="s">
        <v>500</v>
      </c>
    </row>
    <row r="19" spans="1:7" s="479" customFormat="1" ht="15" thickBot="1">
      <c r="A19" s="629" t="s">
        <v>501</v>
      </c>
      <c r="B19" s="630"/>
      <c r="C19" s="630"/>
      <c r="D19" s="631"/>
      <c r="E19" s="500">
        <f>SUM(E12:E18)</f>
        <v>304002329.32962632</v>
      </c>
      <c r="F19" s="501">
        <v>39</v>
      </c>
      <c r="G19" s="502">
        <f>E19/F19</f>
        <v>7794931.5212724702</v>
      </c>
    </row>
    <row r="20" spans="1:7" s="479" customFormat="1" ht="15" thickBot="1">
      <c r="A20" s="492" t="s">
        <v>502</v>
      </c>
      <c r="B20" s="623" t="s">
        <v>426</v>
      </c>
      <c r="C20" s="623"/>
      <c r="D20" s="623"/>
      <c r="E20" s="624"/>
      <c r="G20" s="480"/>
    </row>
    <row r="21" spans="1:7" s="479" customFormat="1">
      <c r="A21" s="493" t="s">
        <v>493</v>
      </c>
      <c r="B21" s="608" t="str">
        <f>ABK!B135</f>
        <v>TAHAP PEMBANGUNAN RANGKA</v>
      </c>
      <c r="C21" s="609"/>
      <c r="D21" s="610"/>
      <c r="E21" s="496">
        <f>ABK!F144</f>
        <v>40385357.53407184</v>
      </c>
      <c r="G21" s="480"/>
    </row>
    <row r="22" spans="1:7" s="479" customFormat="1">
      <c r="A22" s="495" t="s">
        <v>494</v>
      </c>
      <c r="B22" s="608" t="str">
        <f>ABK!B145</f>
        <v>TAHAP PEKERJAAN KONSTRUKSI BANGUNAN</v>
      </c>
      <c r="C22" s="609"/>
      <c r="D22" s="610"/>
      <c r="E22" s="496">
        <f>ABK!F187</f>
        <v>85528784.411633343</v>
      </c>
      <c r="G22" s="480"/>
    </row>
    <row r="23" spans="1:7" s="479" customFormat="1">
      <c r="A23" s="495" t="s">
        <v>495</v>
      </c>
      <c r="B23" s="608" t="str">
        <f>ABK!B188</f>
        <v>TAHAP PEKERJAAN INSTALASI ELEKTRIK DAN PIPA LEDENG</v>
      </c>
      <c r="C23" s="609"/>
      <c r="D23" s="610"/>
      <c r="E23" s="496">
        <f>ABK!F210</f>
        <v>14710940.09245</v>
      </c>
      <c r="G23" s="480"/>
    </row>
    <row r="24" spans="1:7" s="479" customFormat="1">
      <c r="A24" s="495" t="s">
        <v>496</v>
      </c>
      <c r="B24" s="608" t="str">
        <f>ABK!B211</f>
        <v>TAHAP PEMASANGAN LANGIT-LANGIT DAN GENTENG</v>
      </c>
      <c r="C24" s="609"/>
      <c r="D24" s="610"/>
      <c r="E24" s="496">
        <f>ABK!F220</f>
        <v>27467205.382341664</v>
      </c>
      <c r="G24" s="480"/>
    </row>
    <row r="25" spans="1:7" s="479" customFormat="1" ht="15" thickBot="1">
      <c r="A25" s="497" t="s">
        <v>497</v>
      </c>
      <c r="B25" s="608" t="str">
        <f>ABK!B221</f>
        <v>TAHAP PENYELESAIAN KONSTRUKSI BANGUNAN</v>
      </c>
      <c r="C25" s="609"/>
      <c r="D25" s="610"/>
      <c r="E25" s="498">
        <f>ABK!F228</f>
        <v>11088504.912799999</v>
      </c>
      <c r="G25" s="480"/>
    </row>
    <row r="26" spans="1:7" s="479" customFormat="1" ht="15" thickBot="1">
      <c r="A26" s="629" t="s">
        <v>503</v>
      </c>
      <c r="B26" s="630"/>
      <c r="C26" s="630"/>
      <c r="D26" s="631"/>
      <c r="E26" s="500">
        <f>SUM(E21:E25)</f>
        <v>179180792.33329684</v>
      </c>
      <c r="F26" s="501"/>
      <c r="G26" s="502"/>
    </row>
    <row r="27" spans="1:7" s="479" customFormat="1" ht="15" thickBot="1">
      <c r="A27" s="629" t="s">
        <v>504</v>
      </c>
      <c r="B27" s="630"/>
      <c r="C27" s="630"/>
      <c r="D27" s="631"/>
      <c r="E27" s="500">
        <f>E26+E19</f>
        <v>483183121.66292316</v>
      </c>
      <c r="F27" s="501"/>
      <c r="G27" s="502"/>
    </row>
    <row r="28" spans="1:7" s="479" customFormat="1" ht="15" thickBot="1">
      <c r="A28" s="629" t="s">
        <v>505</v>
      </c>
      <c r="B28" s="630"/>
      <c r="C28" s="630"/>
      <c r="D28" s="631"/>
      <c r="E28" s="500">
        <f>ROUNDDOWN(E27,-3)</f>
        <v>483183000</v>
      </c>
      <c r="G28" s="480"/>
    </row>
    <row r="29" spans="1:7" s="479" customFormat="1" ht="15" thickBot="1">
      <c r="A29" s="503" t="s">
        <v>506</v>
      </c>
      <c r="B29" s="504"/>
      <c r="C29" s="505"/>
      <c r="D29" s="504"/>
      <c r="E29" s="506"/>
      <c r="G29" s="480"/>
    </row>
    <row r="30" spans="1:7" s="479" customFormat="1">
      <c r="G30" s="480"/>
    </row>
    <row r="31" spans="1:7" s="479" customFormat="1" ht="17">
      <c r="E31" s="507" t="s">
        <v>706</v>
      </c>
      <c r="G31" s="480"/>
    </row>
    <row r="32" spans="1:7" s="479" customFormat="1" ht="17">
      <c r="E32" s="507" t="s">
        <v>507</v>
      </c>
      <c r="G32" s="480"/>
    </row>
    <row r="33" spans="5:7" s="479" customFormat="1" ht="15.5">
      <c r="E33" s="508"/>
      <c r="G33" s="480"/>
    </row>
    <row r="34" spans="5:7" s="479" customFormat="1" ht="15.5">
      <c r="E34" s="508"/>
      <c r="G34" s="480"/>
    </row>
    <row r="35" spans="5:7" s="479" customFormat="1" ht="15.5">
      <c r="E35" s="508"/>
      <c r="G35" s="480"/>
    </row>
    <row r="36" spans="5:7" s="479" customFormat="1" ht="15.5">
      <c r="E36" s="508"/>
      <c r="G36" s="480"/>
    </row>
    <row r="37" spans="5:7" s="479" customFormat="1">
      <c r="G37" s="480"/>
    </row>
    <row r="38" spans="5:7" s="479" customFormat="1">
      <c r="G38" s="480"/>
    </row>
    <row r="39" spans="5:7" s="479" customFormat="1" ht="17">
      <c r="E39" s="507" t="s">
        <v>508</v>
      </c>
      <c r="G39" s="480"/>
    </row>
    <row r="40" spans="5:7" s="479" customFormat="1">
      <c r="G40" s="480"/>
    </row>
  </sheetData>
  <mergeCells count="22">
    <mergeCell ref="B25:D25"/>
    <mergeCell ref="A26:D26"/>
    <mergeCell ref="A27:D27"/>
    <mergeCell ref="A28:D28"/>
    <mergeCell ref="A19:D19"/>
    <mergeCell ref="B20:E20"/>
    <mergeCell ref="B21:D21"/>
    <mergeCell ref="B22:D22"/>
    <mergeCell ref="B23:D23"/>
    <mergeCell ref="B24:D24"/>
    <mergeCell ref="B18:D18"/>
    <mergeCell ref="A1:E1"/>
    <mergeCell ref="A7:A9"/>
    <mergeCell ref="B7:D9"/>
    <mergeCell ref="E7:E9"/>
    <mergeCell ref="B11:E11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  <pageSetup paperSize="9" scale="87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2:K1254"/>
  <sheetViews>
    <sheetView tabSelected="1" view="pageBreakPreview" topLeftCell="A115" zoomScale="80" zoomScaleNormal="100" zoomScaleSheetLayoutView="80" workbookViewId="0">
      <selection activeCell="B140" sqref="B140"/>
    </sheetView>
  </sheetViews>
  <sheetFormatPr defaultRowHeight="14"/>
  <cols>
    <col min="1" max="1" width="9.08984375" style="3"/>
    <col min="2" max="2" width="81.6328125" style="4" customWidth="1"/>
    <col min="3" max="3" width="18.54296875" style="3" customWidth="1"/>
    <col min="4" max="4" width="18.54296875" style="6" customWidth="1"/>
    <col min="5" max="5" width="9.08984375" style="119"/>
    <col min="6" max="7" width="20.08984375" style="119" customWidth="1"/>
    <col min="8" max="8" width="9.08984375" style="119"/>
    <col min="9" max="9" width="33.90625" style="119" customWidth="1"/>
    <col min="10" max="11" width="9.08984375" style="119"/>
    <col min="12" max="257" width="9.08984375" style="144"/>
    <col min="258" max="258" width="41.90625" style="144" customWidth="1"/>
    <col min="259" max="259" width="15" style="144" customWidth="1"/>
    <col min="260" max="260" width="15.90625" style="144" customWidth="1"/>
    <col min="261" max="513" width="9.08984375" style="144"/>
    <col min="514" max="514" width="41.90625" style="144" customWidth="1"/>
    <col min="515" max="515" width="15" style="144" customWidth="1"/>
    <col min="516" max="516" width="15.90625" style="144" customWidth="1"/>
    <col min="517" max="769" width="9.08984375" style="144"/>
    <col min="770" max="770" width="41.90625" style="144" customWidth="1"/>
    <col min="771" max="771" width="15" style="144" customWidth="1"/>
    <col min="772" max="772" width="15.90625" style="144" customWidth="1"/>
    <col min="773" max="1025" width="9.08984375" style="144"/>
    <col min="1026" max="1026" width="41.90625" style="144" customWidth="1"/>
    <col min="1027" max="1027" width="15" style="144" customWidth="1"/>
    <col min="1028" max="1028" width="15.90625" style="144" customWidth="1"/>
    <col min="1029" max="1281" width="9.08984375" style="144"/>
    <col min="1282" max="1282" width="41.90625" style="144" customWidth="1"/>
    <col min="1283" max="1283" width="15" style="144" customWidth="1"/>
    <col min="1284" max="1284" width="15.90625" style="144" customWidth="1"/>
    <col min="1285" max="1537" width="9.08984375" style="144"/>
    <col min="1538" max="1538" width="41.90625" style="144" customWidth="1"/>
    <col min="1539" max="1539" width="15" style="144" customWidth="1"/>
    <col min="1540" max="1540" width="15.90625" style="144" customWidth="1"/>
    <col min="1541" max="1793" width="9.08984375" style="144"/>
    <col min="1794" max="1794" width="41.90625" style="144" customWidth="1"/>
    <col min="1795" max="1795" width="15" style="144" customWidth="1"/>
    <col min="1796" max="1796" width="15.90625" style="144" customWidth="1"/>
    <col min="1797" max="2049" width="9.08984375" style="144"/>
    <col min="2050" max="2050" width="41.90625" style="144" customWidth="1"/>
    <col min="2051" max="2051" width="15" style="144" customWidth="1"/>
    <col min="2052" max="2052" width="15.90625" style="144" customWidth="1"/>
    <col min="2053" max="2305" width="9.08984375" style="144"/>
    <col min="2306" max="2306" width="41.90625" style="144" customWidth="1"/>
    <col min="2307" max="2307" width="15" style="144" customWidth="1"/>
    <col min="2308" max="2308" width="15.90625" style="144" customWidth="1"/>
    <col min="2309" max="2561" width="9.08984375" style="144"/>
    <col min="2562" max="2562" width="41.90625" style="144" customWidth="1"/>
    <col min="2563" max="2563" width="15" style="144" customWidth="1"/>
    <col min="2564" max="2564" width="15.90625" style="144" customWidth="1"/>
    <col min="2565" max="2817" width="9.08984375" style="144"/>
    <col min="2818" max="2818" width="41.90625" style="144" customWidth="1"/>
    <col min="2819" max="2819" width="15" style="144" customWidth="1"/>
    <col min="2820" max="2820" width="15.90625" style="144" customWidth="1"/>
    <col min="2821" max="3073" width="9.08984375" style="144"/>
    <col min="3074" max="3074" width="41.90625" style="144" customWidth="1"/>
    <col min="3075" max="3075" width="15" style="144" customWidth="1"/>
    <col min="3076" max="3076" width="15.90625" style="144" customWidth="1"/>
    <col min="3077" max="3329" width="9.08984375" style="144"/>
    <col min="3330" max="3330" width="41.90625" style="144" customWidth="1"/>
    <col min="3331" max="3331" width="15" style="144" customWidth="1"/>
    <col min="3332" max="3332" width="15.90625" style="144" customWidth="1"/>
    <col min="3333" max="3585" width="9.08984375" style="144"/>
    <col min="3586" max="3586" width="41.90625" style="144" customWidth="1"/>
    <col min="3587" max="3587" width="15" style="144" customWidth="1"/>
    <col min="3588" max="3588" width="15.90625" style="144" customWidth="1"/>
    <col min="3589" max="3841" width="9.08984375" style="144"/>
    <col min="3842" max="3842" width="41.90625" style="144" customWidth="1"/>
    <col min="3843" max="3843" width="15" style="144" customWidth="1"/>
    <col min="3844" max="3844" width="15.90625" style="144" customWidth="1"/>
    <col min="3845" max="4097" width="9.08984375" style="144"/>
    <col min="4098" max="4098" width="41.90625" style="144" customWidth="1"/>
    <col min="4099" max="4099" width="15" style="144" customWidth="1"/>
    <col min="4100" max="4100" width="15.90625" style="144" customWidth="1"/>
    <col min="4101" max="4353" width="9.08984375" style="144"/>
    <col min="4354" max="4354" width="41.90625" style="144" customWidth="1"/>
    <col min="4355" max="4355" width="15" style="144" customWidth="1"/>
    <col min="4356" max="4356" width="15.90625" style="144" customWidth="1"/>
    <col min="4357" max="4609" width="9.08984375" style="144"/>
    <col min="4610" max="4610" width="41.90625" style="144" customWidth="1"/>
    <col min="4611" max="4611" width="15" style="144" customWidth="1"/>
    <col min="4612" max="4612" width="15.90625" style="144" customWidth="1"/>
    <col min="4613" max="4865" width="9.08984375" style="144"/>
    <col min="4866" max="4866" width="41.90625" style="144" customWidth="1"/>
    <col min="4867" max="4867" width="15" style="144" customWidth="1"/>
    <col min="4868" max="4868" width="15.90625" style="144" customWidth="1"/>
    <col min="4869" max="5121" width="9.08984375" style="144"/>
    <col min="5122" max="5122" width="41.90625" style="144" customWidth="1"/>
    <col min="5123" max="5123" width="15" style="144" customWidth="1"/>
    <col min="5124" max="5124" width="15.90625" style="144" customWidth="1"/>
    <col min="5125" max="5377" width="9.08984375" style="144"/>
    <col min="5378" max="5378" width="41.90625" style="144" customWidth="1"/>
    <col min="5379" max="5379" width="15" style="144" customWidth="1"/>
    <col min="5380" max="5380" width="15.90625" style="144" customWidth="1"/>
    <col min="5381" max="5633" width="9.08984375" style="144"/>
    <col min="5634" max="5634" width="41.90625" style="144" customWidth="1"/>
    <col min="5635" max="5635" width="15" style="144" customWidth="1"/>
    <col min="5636" max="5636" width="15.90625" style="144" customWidth="1"/>
    <col min="5637" max="5889" width="9.08984375" style="144"/>
    <col min="5890" max="5890" width="41.90625" style="144" customWidth="1"/>
    <col min="5891" max="5891" width="15" style="144" customWidth="1"/>
    <col min="5892" max="5892" width="15.90625" style="144" customWidth="1"/>
    <col min="5893" max="6145" width="9.08984375" style="144"/>
    <col min="6146" max="6146" width="41.90625" style="144" customWidth="1"/>
    <col min="6147" max="6147" width="15" style="144" customWidth="1"/>
    <col min="6148" max="6148" width="15.90625" style="144" customWidth="1"/>
    <col min="6149" max="6401" width="9.08984375" style="144"/>
    <col min="6402" max="6402" width="41.90625" style="144" customWidth="1"/>
    <col min="6403" max="6403" width="15" style="144" customWidth="1"/>
    <col min="6404" max="6404" width="15.90625" style="144" customWidth="1"/>
    <col min="6405" max="6657" width="9.08984375" style="144"/>
    <col min="6658" max="6658" width="41.90625" style="144" customWidth="1"/>
    <col min="6659" max="6659" width="15" style="144" customWidth="1"/>
    <col min="6660" max="6660" width="15.90625" style="144" customWidth="1"/>
    <col min="6661" max="6913" width="9.08984375" style="144"/>
    <col min="6914" max="6914" width="41.90625" style="144" customWidth="1"/>
    <col min="6915" max="6915" width="15" style="144" customWidth="1"/>
    <col min="6916" max="6916" width="15.90625" style="144" customWidth="1"/>
    <col min="6917" max="7169" width="9.08984375" style="144"/>
    <col min="7170" max="7170" width="41.90625" style="144" customWidth="1"/>
    <col min="7171" max="7171" width="15" style="144" customWidth="1"/>
    <col min="7172" max="7172" width="15.90625" style="144" customWidth="1"/>
    <col min="7173" max="7425" width="9.08984375" style="144"/>
    <col min="7426" max="7426" width="41.90625" style="144" customWidth="1"/>
    <col min="7427" max="7427" width="15" style="144" customWidth="1"/>
    <col min="7428" max="7428" width="15.90625" style="144" customWidth="1"/>
    <col min="7429" max="7681" width="9.08984375" style="144"/>
    <col min="7682" max="7682" width="41.90625" style="144" customWidth="1"/>
    <col min="7683" max="7683" width="15" style="144" customWidth="1"/>
    <col min="7684" max="7684" width="15.90625" style="144" customWidth="1"/>
    <col min="7685" max="7937" width="9.08984375" style="144"/>
    <col min="7938" max="7938" width="41.90625" style="144" customWidth="1"/>
    <col min="7939" max="7939" width="15" style="144" customWidth="1"/>
    <col min="7940" max="7940" width="15.90625" style="144" customWidth="1"/>
    <col min="7941" max="8193" width="9.08984375" style="144"/>
    <col min="8194" max="8194" width="41.90625" style="144" customWidth="1"/>
    <col min="8195" max="8195" width="15" style="144" customWidth="1"/>
    <col min="8196" max="8196" width="15.90625" style="144" customWidth="1"/>
    <col min="8197" max="8449" width="9.08984375" style="144"/>
    <col min="8450" max="8450" width="41.90625" style="144" customWidth="1"/>
    <col min="8451" max="8451" width="15" style="144" customWidth="1"/>
    <col min="8452" max="8452" width="15.90625" style="144" customWidth="1"/>
    <col min="8453" max="8705" width="9.08984375" style="144"/>
    <col min="8706" max="8706" width="41.90625" style="144" customWidth="1"/>
    <col min="8707" max="8707" width="15" style="144" customWidth="1"/>
    <col min="8708" max="8708" width="15.90625" style="144" customWidth="1"/>
    <col min="8709" max="8961" width="9.08984375" style="144"/>
    <col min="8962" max="8962" width="41.90625" style="144" customWidth="1"/>
    <col min="8963" max="8963" width="15" style="144" customWidth="1"/>
    <col min="8964" max="8964" width="15.90625" style="144" customWidth="1"/>
    <col min="8965" max="9217" width="9.08984375" style="144"/>
    <col min="9218" max="9218" width="41.90625" style="144" customWidth="1"/>
    <col min="9219" max="9219" width="15" style="144" customWidth="1"/>
    <col min="9220" max="9220" width="15.90625" style="144" customWidth="1"/>
    <col min="9221" max="9473" width="9.08984375" style="144"/>
    <col min="9474" max="9474" width="41.90625" style="144" customWidth="1"/>
    <col min="9475" max="9475" width="15" style="144" customWidth="1"/>
    <col min="9476" max="9476" width="15.90625" style="144" customWidth="1"/>
    <col min="9477" max="9729" width="9.08984375" style="144"/>
    <col min="9730" max="9730" width="41.90625" style="144" customWidth="1"/>
    <col min="9731" max="9731" width="15" style="144" customWidth="1"/>
    <col min="9732" max="9732" width="15.90625" style="144" customWidth="1"/>
    <col min="9733" max="9985" width="9.08984375" style="144"/>
    <col min="9986" max="9986" width="41.90625" style="144" customWidth="1"/>
    <col min="9987" max="9987" width="15" style="144" customWidth="1"/>
    <col min="9988" max="9988" width="15.90625" style="144" customWidth="1"/>
    <col min="9989" max="10241" width="9.08984375" style="144"/>
    <col min="10242" max="10242" width="41.90625" style="144" customWidth="1"/>
    <col min="10243" max="10243" width="15" style="144" customWidth="1"/>
    <col min="10244" max="10244" width="15.90625" style="144" customWidth="1"/>
    <col min="10245" max="10497" width="9.08984375" style="144"/>
    <col min="10498" max="10498" width="41.90625" style="144" customWidth="1"/>
    <col min="10499" max="10499" width="15" style="144" customWidth="1"/>
    <col min="10500" max="10500" width="15.90625" style="144" customWidth="1"/>
    <col min="10501" max="10753" width="9.08984375" style="144"/>
    <col min="10754" max="10754" width="41.90625" style="144" customWidth="1"/>
    <col min="10755" max="10755" width="15" style="144" customWidth="1"/>
    <col min="10756" max="10756" width="15.90625" style="144" customWidth="1"/>
    <col min="10757" max="11009" width="9.08984375" style="144"/>
    <col min="11010" max="11010" width="41.90625" style="144" customWidth="1"/>
    <col min="11011" max="11011" width="15" style="144" customWidth="1"/>
    <col min="11012" max="11012" width="15.90625" style="144" customWidth="1"/>
    <col min="11013" max="11265" width="9.08984375" style="144"/>
    <col min="11266" max="11266" width="41.90625" style="144" customWidth="1"/>
    <col min="11267" max="11267" width="15" style="144" customWidth="1"/>
    <col min="11268" max="11268" width="15.90625" style="144" customWidth="1"/>
    <col min="11269" max="11521" width="9.08984375" style="144"/>
    <col min="11522" max="11522" width="41.90625" style="144" customWidth="1"/>
    <col min="11523" max="11523" width="15" style="144" customWidth="1"/>
    <col min="11524" max="11524" width="15.90625" style="144" customWidth="1"/>
    <col min="11525" max="11777" width="9.08984375" style="144"/>
    <col min="11778" max="11778" width="41.90625" style="144" customWidth="1"/>
    <col min="11779" max="11779" width="15" style="144" customWidth="1"/>
    <col min="11780" max="11780" width="15.90625" style="144" customWidth="1"/>
    <col min="11781" max="12033" width="9.08984375" style="144"/>
    <col min="12034" max="12034" width="41.90625" style="144" customWidth="1"/>
    <col min="12035" max="12035" width="15" style="144" customWidth="1"/>
    <col min="12036" max="12036" width="15.90625" style="144" customWidth="1"/>
    <col min="12037" max="12289" width="9.08984375" style="144"/>
    <col min="12290" max="12290" width="41.90625" style="144" customWidth="1"/>
    <col min="12291" max="12291" width="15" style="144" customWidth="1"/>
    <col min="12292" max="12292" width="15.90625" style="144" customWidth="1"/>
    <col min="12293" max="12545" width="9.08984375" style="144"/>
    <col min="12546" max="12546" width="41.90625" style="144" customWidth="1"/>
    <col min="12547" max="12547" width="15" style="144" customWidth="1"/>
    <col min="12548" max="12548" width="15.90625" style="144" customWidth="1"/>
    <col min="12549" max="12801" width="9.08984375" style="144"/>
    <col min="12802" max="12802" width="41.90625" style="144" customWidth="1"/>
    <col min="12803" max="12803" width="15" style="144" customWidth="1"/>
    <col min="12804" max="12804" width="15.90625" style="144" customWidth="1"/>
    <col min="12805" max="13057" width="9.08984375" style="144"/>
    <col min="13058" max="13058" width="41.90625" style="144" customWidth="1"/>
    <col min="13059" max="13059" width="15" style="144" customWidth="1"/>
    <col min="13060" max="13060" width="15.90625" style="144" customWidth="1"/>
    <col min="13061" max="13313" width="9.08984375" style="144"/>
    <col min="13314" max="13314" width="41.90625" style="144" customWidth="1"/>
    <col min="13315" max="13315" width="15" style="144" customWidth="1"/>
    <col min="13316" max="13316" width="15.90625" style="144" customWidth="1"/>
    <col min="13317" max="13569" width="9.08984375" style="144"/>
    <col min="13570" max="13570" width="41.90625" style="144" customWidth="1"/>
    <col min="13571" max="13571" width="15" style="144" customWidth="1"/>
    <col min="13572" max="13572" width="15.90625" style="144" customWidth="1"/>
    <col min="13573" max="13825" width="9.08984375" style="144"/>
    <col min="13826" max="13826" width="41.90625" style="144" customWidth="1"/>
    <col min="13827" max="13827" width="15" style="144" customWidth="1"/>
    <col min="13828" max="13828" width="15.90625" style="144" customWidth="1"/>
    <col min="13829" max="14081" width="9.08984375" style="144"/>
    <col min="14082" max="14082" width="41.90625" style="144" customWidth="1"/>
    <col min="14083" max="14083" width="15" style="144" customWidth="1"/>
    <col min="14084" max="14084" width="15.90625" style="144" customWidth="1"/>
    <col min="14085" max="14337" width="9.08984375" style="144"/>
    <col min="14338" max="14338" width="41.90625" style="144" customWidth="1"/>
    <col min="14339" max="14339" width="15" style="144" customWidth="1"/>
    <col min="14340" max="14340" width="15.90625" style="144" customWidth="1"/>
    <col min="14341" max="14593" width="9.08984375" style="144"/>
    <col min="14594" max="14594" width="41.90625" style="144" customWidth="1"/>
    <col min="14595" max="14595" width="15" style="144" customWidth="1"/>
    <col min="14596" max="14596" width="15.90625" style="144" customWidth="1"/>
    <col min="14597" max="14849" width="9.08984375" style="144"/>
    <col min="14850" max="14850" width="41.90625" style="144" customWidth="1"/>
    <col min="14851" max="14851" width="15" style="144" customWidth="1"/>
    <col min="14852" max="14852" width="15.90625" style="144" customWidth="1"/>
    <col min="14853" max="15105" width="9.08984375" style="144"/>
    <col min="15106" max="15106" width="41.90625" style="144" customWidth="1"/>
    <col min="15107" max="15107" width="15" style="144" customWidth="1"/>
    <col min="15108" max="15108" width="15.90625" style="144" customWidth="1"/>
    <col min="15109" max="15361" width="9.08984375" style="144"/>
    <col min="15362" max="15362" width="41.90625" style="144" customWidth="1"/>
    <col min="15363" max="15363" width="15" style="144" customWidth="1"/>
    <col min="15364" max="15364" width="15.90625" style="144" customWidth="1"/>
    <col min="15365" max="15617" width="9.08984375" style="144"/>
    <col min="15618" max="15618" width="41.90625" style="144" customWidth="1"/>
    <col min="15619" max="15619" width="15" style="144" customWidth="1"/>
    <col min="15620" max="15620" width="15.90625" style="144" customWidth="1"/>
    <col min="15621" max="15873" width="9.08984375" style="144"/>
    <col min="15874" max="15874" width="41.90625" style="144" customWidth="1"/>
    <col min="15875" max="15875" width="15" style="144" customWidth="1"/>
    <col min="15876" max="15876" width="15.90625" style="144" customWidth="1"/>
    <col min="15877" max="16129" width="9.08984375" style="144"/>
    <col min="16130" max="16130" width="41.90625" style="144" customWidth="1"/>
    <col min="16131" max="16131" width="15" style="144" customWidth="1"/>
    <col min="16132" max="16132" width="15.90625" style="144" customWidth="1"/>
    <col min="16133" max="16384" width="9.08984375" style="144"/>
  </cols>
  <sheetData>
    <row r="2" spans="1:8" ht="25">
      <c r="A2" s="632" t="s">
        <v>645</v>
      </c>
      <c r="B2" s="632"/>
      <c r="C2" s="632"/>
      <c r="D2" s="632"/>
      <c r="E2" s="118"/>
      <c r="F2" s="118"/>
      <c r="G2" s="118"/>
      <c r="H2" s="118"/>
    </row>
    <row r="3" spans="1:8" ht="25">
      <c r="A3" s="632"/>
      <c r="B3" s="632"/>
      <c r="C3" s="632"/>
      <c r="D3" s="632"/>
      <c r="E3" s="120"/>
      <c r="F3" s="120"/>
      <c r="G3" s="120"/>
      <c r="H3" s="120"/>
    </row>
    <row r="5" spans="1:8" ht="14.5" thickBot="1"/>
    <row r="6" spans="1:8" ht="30" customHeight="1" thickBot="1">
      <c r="A6" s="121" t="s">
        <v>198</v>
      </c>
      <c r="B6" s="122" t="s">
        <v>646</v>
      </c>
      <c r="C6" s="122" t="s">
        <v>1</v>
      </c>
      <c r="D6" s="123" t="s">
        <v>199</v>
      </c>
    </row>
    <row r="7" spans="1:8" ht="20.149999999999999" customHeight="1" thickTop="1">
      <c r="A7" s="124"/>
      <c r="B7" s="125"/>
      <c r="C7" s="126"/>
      <c r="D7" s="127"/>
    </row>
    <row r="8" spans="1:8" ht="20.149999999999999" customHeight="1">
      <c r="A8" s="128">
        <v>1</v>
      </c>
      <c r="B8" s="26" t="s">
        <v>647</v>
      </c>
      <c r="C8" s="129" t="s">
        <v>200</v>
      </c>
      <c r="D8" s="130">
        <v>150000</v>
      </c>
    </row>
    <row r="9" spans="1:8" ht="20.149999999999999" customHeight="1">
      <c r="A9" s="128">
        <v>2</v>
      </c>
      <c r="B9" s="26" t="s">
        <v>648</v>
      </c>
      <c r="C9" s="129" t="s">
        <v>200</v>
      </c>
      <c r="D9" s="130">
        <v>140000</v>
      </c>
    </row>
    <row r="10" spans="1:8" ht="20.149999999999999" customHeight="1">
      <c r="A10" s="128">
        <v>3</v>
      </c>
      <c r="B10" s="26" t="s">
        <v>649</v>
      </c>
      <c r="C10" s="129" t="s">
        <v>200</v>
      </c>
      <c r="D10" s="130">
        <v>140000</v>
      </c>
    </row>
    <row r="11" spans="1:8" ht="20.149999999999999" customHeight="1">
      <c r="A11" s="128">
        <v>4</v>
      </c>
      <c r="B11" s="26" t="s">
        <v>649</v>
      </c>
      <c r="C11" s="129" t="s">
        <v>200</v>
      </c>
      <c r="D11" s="130">
        <v>140000</v>
      </c>
    </row>
    <row r="12" spans="1:8" ht="20.149999999999999" customHeight="1">
      <c r="A12" s="128">
        <v>5</v>
      </c>
      <c r="B12" s="26" t="s">
        <v>650</v>
      </c>
      <c r="C12" s="129" t="s">
        <v>200</v>
      </c>
      <c r="D12" s="130">
        <v>140000</v>
      </c>
    </row>
    <row r="13" spans="1:8" ht="20.149999999999999" customHeight="1">
      <c r="A13" s="128">
        <v>6</v>
      </c>
      <c r="B13" s="26" t="s">
        <v>651</v>
      </c>
      <c r="C13" s="129" t="s">
        <v>200</v>
      </c>
      <c r="D13" s="130">
        <v>140000</v>
      </c>
    </row>
    <row r="14" spans="1:8" ht="20.149999999999999" customHeight="1">
      <c r="A14" s="128">
        <v>7</v>
      </c>
      <c r="B14" s="26" t="s">
        <v>652</v>
      </c>
      <c r="C14" s="129" t="s">
        <v>200</v>
      </c>
      <c r="D14" s="130">
        <v>140000</v>
      </c>
    </row>
    <row r="15" spans="1:8" ht="20.149999999999999" customHeight="1">
      <c r="A15" s="128">
        <v>8</v>
      </c>
      <c r="B15" s="26" t="s">
        <v>653</v>
      </c>
      <c r="C15" s="129" t="s">
        <v>200</v>
      </c>
      <c r="D15" s="130">
        <v>140000</v>
      </c>
    </row>
    <row r="16" spans="1:8" ht="20.149999999999999" customHeight="1">
      <c r="A16" s="128">
        <v>9</v>
      </c>
      <c r="B16" s="26" t="s">
        <v>654</v>
      </c>
      <c r="C16" s="129" t="s">
        <v>200</v>
      </c>
      <c r="D16" s="130">
        <v>135000</v>
      </c>
    </row>
    <row r="17" spans="1:4" ht="20.149999999999999" customHeight="1">
      <c r="A17" s="128">
        <v>10</v>
      </c>
      <c r="B17" s="26" t="s">
        <v>655</v>
      </c>
      <c r="C17" s="129" t="s">
        <v>200</v>
      </c>
      <c r="D17" s="130">
        <v>135000</v>
      </c>
    </row>
    <row r="18" spans="1:4" ht="20.149999999999999" customHeight="1">
      <c r="A18" s="128">
        <v>11</v>
      </c>
      <c r="B18" s="26" t="s">
        <v>656</v>
      </c>
      <c r="C18" s="129" t="s">
        <v>200</v>
      </c>
      <c r="D18" s="130">
        <v>135000</v>
      </c>
    </row>
    <row r="19" spans="1:4" ht="20.149999999999999" customHeight="1">
      <c r="A19" s="128">
        <v>12</v>
      </c>
      <c r="B19" s="26" t="s">
        <v>657</v>
      </c>
      <c r="C19" s="129" t="s">
        <v>200</v>
      </c>
      <c r="D19" s="130">
        <v>135000</v>
      </c>
    </row>
    <row r="20" spans="1:4" ht="20.149999999999999" customHeight="1">
      <c r="A20" s="128">
        <v>13</v>
      </c>
      <c r="B20" s="26" t="s">
        <v>658</v>
      </c>
      <c r="C20" s="129" t="s">
        <v>200</v>
      </c>
      <c r="D20" s="130">
        <v>135000</v>
      </c>
    </row>
    <row r="21" spans="1:4" ht="20.149999999999999" customHeight="1">
      <c r="A21" s="128">
        <v>14</v>
      </c>
      <c r="B21" s="26" t="s">
        <v>663</v>
      </c>
      <c r="C21" s="129" t="s">
        <v>200</v>
      </c>
      <c r="D21" s="130">
        <v>135000</v>
      </c>
    </row>
    <row r="22" spans="1:4" ht="20.149999999999999" customHeight="1">
      <c r="A22" s="128">
        <v>15</v>
      </c>
      <c r="B22" s="26" t="s">
        <v>659</v>
      </c>
      <c r="C22" s="129" t="s">
        <v>200</v>
      </c>
      <c r="D22" s="130">
        <v>135000</v>
      </c>
    </row>
    <row r="23" spans="1:4" ht="20.149999999999999" customHeight="1">
      <c r="A23" s="128">
        <v>16</v>
      </c>
      <c r="B23" s="26" t="s">
        <v>662</v>
      </c>
      <c r="C23" s="129" t="s">
        <v>200</v>
      </c>
      <c r="D23" s="130">
        <v>135000</v>
      </c>
    </row>
    <row r="24" spans="1:4" ht="20.149999999999999" customHeight="1">
      <c r="A24" s="128">
        <v>17</v>
      </c>
      <c r="B24" s="26" t="s">
        <v>661</v>
      </c>
      <c r="C24" s="129" t="s">
        <v>200</v>
      </c>
      <c r="D24" s="130">
        <v>135000</v>
      </c>
    </row>
    <row r="25" spans="1:4" ht="20.149999999999999" customHeight="1">
      <c r="A25" s="128">
        <v>18</v>
      </c>
      <c r="B25" s="26" t="s">
        <v>660</v>
      </c>
      <c r="C25" s="129" t="s">
        <v>200</v>
      </c>
      <c r="D25" s="130">
        <v>135000</v>
      </c>
    </row>
    <row r="26" spans="1:4" ht="20.149999999999999" customHeight="1">
      <c r="A26" s="128">
        <v>19</v>
      </c>
      <c r="B26" s="26" t="s">
        <v>664</v>
      </c>
      <c r="C26" s="129" t="s">
        <v>200</v>
      </c>
      <c r="D26" s="130">
        <v>100000</v>
      </c>
    </row>
    <row r="27" spans="1:4" ht="20.149999999999999" customHeight="1" thickBot="1">
      <c r="A27" s="131">
        <v>20</v>
      </c>
      <c r="B27" s="132" t="s">
        <v>665</v>
      </c>
      <c r="C27" s="133" t="s">
        <v>200</v>
      </c>
      <c r="D27" s="134">
        <v>135000</v>
      </c>
    </row>
    <row r="28" spans="1:4" ht="20.149999999999999" customHeight="1">
      <c r="B28" s="135"/>
      <c r="D28" s="136"/>
    </row>
    <row r="29" spans="1:4" ht="20.149999999999999" customHeight="1">
      <c r="A29" s="632" t="s">
        <v>666</v>
      </c>
      <c r="B29" s="632"/>
      <c r="C29" s="632"/>
      <c r="D29" s="632"/>
    </row>
    <row r="30" spans="1:4" ht="20.149999999999999" customHeight="1">
      <c r="A30" s="632"/>
      <c r="B30" s="632"/>
      <c r="C30" s="632"/>
      <c r="D30" s="632"/>
    </row>
    <row r="31" spans="1:4" ht="20.149999999999999" customHeight="1" thickBot="1"/>
    <row r="32" spans="1:4" ht="30" customHeight="1" thickBot="1">
      <c r="A32" s="121" t="s">
        <v>198</v>
      </c>
      <c r="B32" s="122" t="s">
        <v>667</v>
      </c>
      <c r="C32" s="122" t="s">
        <v>1</v>
      </c>
      <c r="D32" s="123" t="s">
        <v>3</v>
      </c>
    </row>
    <row r="33" spans="1:6" ht="20.149999999999999" customHeight="1" thickTop="1">
      <c r="A33" s="124"/>
      <c r="B33" s="125"/>
      <c r="C33" s="126"/>
      <c r="D33" s="127"/>
      <c r="F33" s="127"/>
    </row>
    <row r="34" spans="1:6" ht="20.149999999999999" customHeight="1">
      <c r="A34" s="128">
        <v>1</v>
      </c>
      <c r="B34" s="26" t="s">
        <v>668</v>
      </c>
      <c r="C34" s="129" t="s">
        <v>201</v>
      </c>
      <c r="D34" s="137">
        <v>29100</v>
      </c>
      <c r="F34" s="137">
        <v>29100</v>
      </c>
    </row>
    <row r="35" spans="1:6" ht="20.149999999999999" customHeight="1">
      <c r="A35" s="128">
        <v>2</v>
      </c>
      <c r="B35" s="26" t="s">
        <v>669</v>
      </c>
      <c r="C35" s="129" t="s">
        <v>10</v>
      </c>
      <c r="D35" s="137">
        <v>4188000</v>
      </c>
      <c r="F35" s="137">
        <v>4188000</v>
      </c>
    </row>
    <row r="36" spans="1:6" ht="20.149999999999999" customHeight="1">
      <c r="A36" s="128">
        <v>3</v>
      </c>
      <c r="B36" s="26" t="s">
        <v>202</v>
      </c>
      <c r="C36" s="129" t="s">
        <v>10</v>
      </c>
      <c r="D36" s="137">
        <v>2750000</v>
      </c>
      <c r="F36" s="137">
        <v>3350000</v>
      </c>
    </row>
    <row r="37" spans="1:6" ht="20.149999999999999" customHeight="1">
      <c r="A37" s="128">
        <v>4</v>
      </c>
      <c r="B37" s="26" t="s">
        <v>203</v>
      </c>
      <c r="C37" s="129" t="s">
        <v>22</v>
      </c>
      <c r="D37" s="137">
        <v>53500</v>
      </c>
      <c r="F37" s="137">
        <v>72700</v>
      </c>
    </row>
    <row r="38" spans="1:6" ht="20.149999999999999" customHeight="1">
      <c r="A38" s="128">
        <v>5</v>
      </c>
      <c r="B38" s="26" t="s">
        <v>23</v>
      </c>
      <c r="C38" s="129" t="s">
        <v>10</v>
      </c>
      <c r="D38" s="137">
        <f>1400000/7.5</f>
        <v>186666.66666666666</v>
      </c>
      <c r="F38" s="137">
        <v>272500</v>
      </c>
    </row>
    <row r="39" spans="1:6" ht="20.149999999999999" customHeight="1">
      <c r="A39" s="128">
        <v>6</v>
      </c>
      <c r="B39" s="26" t="s">
        <v>14</v>
      </c>
      <c r="C39" s="129" t="s">
        <v>10</v>
      </c>
      <c r="D39" s="137">
        <f>1100000/7.5</f>
        <v>146666.66666666666</v>
      </c>
      <c r="F39" s="137">
        <v>177000</v>
      </c>
    </row>
    <row r="40" spans="1:6" ht="20.149999999999999" customHeight="1">
      <c r="A40" s="128">
        <v>7</v>
      </c>
      <c r="B40" s="26" t="s">
        <v>27</v>
      </c>
      <c r="C40" s="129" t="s">
        <v>10</v>
      </c>
      <c r="D40" s="137">
        <f>2400000/7.5</f>
        <v>320000</v>
      </c>
      <c r="F40" s="137">
        <v>272500</v>
      </c>
    </row>
    <row r="41" spans="1:6" ht="20.149999999999999" customHeight="1">
      <c r="A41" s="128">
        <v>8</v>
      </c>
      <c r="B41" s="138" t="s">
        <v>670</v>
      </c>
      <c r="C41" s="129" t="s">
        <v>22</v>
      </c>
      <c r="D41" s="137">
        <v>42800</v>
      </c>
      <c r="F41" s="137">
        <v>58500</v>
      </c>
    </row>
    <row r="42" spans="1:6" ht="20.149999999999999" customHeight="1">
      <c r="A42" s="128">
        <v>9</v>
      </c>
      <c r="B42" s="138" t="s">
        <v>671</v>
      </c>
      <c r="C42" s="23" t="s">
        <v>24</v>
      </c>
      <c r="D42" s="137">
        <f>1400000/7.5</f>
        <v>186666.66666666666</v>
      </c>
      <c r="F42" s="137">
        <v>278000</v>
      </c>
    </row>
    <row r="43" spans="1:6" ht="20.149999999999999" customHeight="1">
      <c r="A43" s="128">
        <v>10</v>
      </c>
      <c r="B43" s="138" t="s">
        <v>29</v>
      </c>
      <c r="C43" s="23" t="s">
        <v>30</v>
      </c>
      <c r="D43" s="137">
        <v>6</v>
      </c>
      <c r="F43" s="137">
        <v>6</v>
      </c>
    </row>
    <row r="44" spans="1:6" ht="20.149999999999999" customHeight="1">
      <c r="A44" s="128">
        <v>11</v>
      </c>
      <c r="B44" s="138" t="s">
        <v>33</v>
      </c>
      <c r="C44" s="23" t="s">
        <v>62</v>
      </c>
      <c r="D44" s="137">
        <v>11500</v>
      </c>
      <c r="F44" s="137">
        <v>13500</v>
      </c>
    </row>
    <row r="45" spans="1:6" ht="20.149999999999999" customHeight="1">
      <c r="A45" s="128">
        <v>12</v>
      </c>
      <c r="B45" s="138" t="s">
        <v>117</v>
      </c>
      <c r="C45" s="23" t="s">
        <v>62</v>
      </c>
      <c r="D45" s="137">
        <v>14500</v>
      </c>
      <c r="F45" s="137">
        <v>20400</v>
      </c>
    </row>
    <row r="46" spans="1:6" ht="20.149999999999999" customHeight="1">
      <c r="A46" s="128">
        <v>13</v>
      </c>
      <c r="B46" s="138" t="s">
        <v>34</v>
      </c>
      <c r="C46" s="23" t="s">
        <v>62</v>
      </c>
      <c r="D46" s="137">
        <v>17500</v>
      </c>
      <c r="F46" s="137">
        <v>26900</v>
      </c>
    </row>
    <row r="47" spans="1:6" ht="20.149999999999999" customHeight="1">
      <c r="A47" s="128">
        <v>14</v>
      </c>
      <c r="B47" s="138" t="s">
        <v>35</v>
      </c>
      <c r="C47" s="23" t="s">
        <v>62</v>
      </c>
      <c r="D47" s="137">
        <v>20000</v>
      </c>
      <c r="F47" s="137">
        <v>14800</v>
      </c>
    </row>
    <row r="48" spans="1:6" ht="20.149999999999999" customHeight="1">
      <c r="A48" s="128">
        <v>15</v>
      </c>
      <c r="B48" s="138" t="s">
        <v>36</v>
      </c>
      <c r="C48" s="23" t="s">
        <v>30</v>
      </c>
      <c r="D48" s="137">
        <v>11000</v>
      </c>
      <c r="F48" s="137">
        <v>30100</v>
      </c>
    </row>
    <row r="49" spans="1:6" ht="20.149999999999999" customHeight="1">
      <c r="A49" s="128">
        <v>16</v>
      </c>
      <c r="B49" s="138" t="s">
        <v>672</v>
      </c>
      <c r="C49" s="23" t="s">
        <v>38</v>
      </c>
      <c r="D49" s="137">
        <v>95000</v>
      </c>
      <c r="F49" s="137">
        <v>105000</v>
      </c>
    </row>
    <row r="50" spans="1:6" ht="20.149999999999999" customHeight="1">
      <c r="A50" s="128">
        <v>17</v>
      </c>
      <c r="B50" s="138" t="s">
        <v>673</v>
      </c>
      <c r="C50" s="23" t="s">
        <v>24</v>
      </c>
      <c r="D50" s="137">
        <v>3000000</v>
      </c>
      <c r="F50" s="137">
        <v>4711500</v>
      </c>
    </row>
    <row r="51" spans="1:6" ht="20.149999999999999" customHeight="1">
      <c r="A51" s="128">
        <v>18</v>
      </c>
      <c r="B51" s="138" t="s">
        <v>674</v>
      </c>
      <c r="C51" s="23" t="s">
        <v>73</v>
      </c>
      <c r="D51" s="137">
        <v>550</v>
      </c>
      <c r="F51" s="137">
        <v>800</v>
      </c>
    </row>
    <row r="52" spans="1:6" ht="20.149999999999999" customHeight="1">
      <c r="A52" s="128">
        <v>19</v>
      </c>
      <c r="B52" s="138" t="s">
        <v>675</v>
      </c>
      <c r="C52" s="23" t="s">
        <v>79</v>
      </c>
      <c r="D52" s="137">
        <v>25000</v>
      </c>
      <c r="F52" s="137">
        <v>34743</v>
      </c>
    </row>
    <row r="53" spans="1:6" ht="20.149999999999999" customHeight="1">
      <c r="A53" s="128">
        <v>20</v>
      </c>
      <c r="B53" s="138" t="s">
        <v>204</v>
      </c>
      <c r="C53" s="23" t="s">
        <v>62</v>
      </c>
      <c r="D53" s="137">
        <v>65000</v>
      </c>
      <c r="F53" s="137">
        <v>65000</v>
      </c>
    </row>
    <row r="54" spans="1:6" ht="20.149999999999999" customHeight="1">
      <c r="A54" s="128">
        <v>21</v>
      </c>
      <c r="B54" s="138" t="s">
        <v>676</v>
      </c>
      <c r="C54" s="23" t="s">
        <v>38</v>
      </c>
      <c r="D54" s="137">
        <v>8500</v>
      </c>
      <c r="F54" s="137">
        <v>20467</v>
      </c>
    </row>
    <row r="55" spans="1:6" ht="20.149999999999999" customHeight="1">
      <c r="A55" s="128">
        <v>22</v>
      </c>
      <c r="B55" s="138" t="s">
        <v>88</v>
      </c>
      <c r="C55" s="23" t="s">
        <v>62</v>
      </c>
      <c r="D55" s="137">
        <v>51000</v>
      </c>
      <c r="F55" s="137">
        <v>38900</v>
      </c>
    </row>
    <row r="56" spans="1:6" ht="20.149999999999999" customHeight="1">
      <c r="A56" s="128">
        <v>23</v>
      </c>
      <c r="B56" s="138" t="s">
        <v>677</v>
      </c>
      <c r="C56" s="23" t="s">
        <v>91</v>
      </c>
      <c r="D56" s="137">
        <v>75000</v>
      </c>
      <c r="F56" s="137">
        <v>157668</v>
      </c>
    </row>
    <row r="57" spans="1:6" ht="20.149999999999999" customHeight="1">
      <c r="A57" s="128">
        <v>24</v>
      </c>
      <c r="B57" s="138" t="s">
        <v>92</v>
      </c>
      <c r="C57" s="23" t="s">
        <v>62</v>
      </c>
      <c r="D57" s="137">
        <v>36500</v>
      </c>
      <c r="F57" s="137">
        <v>36500</v>
      </c>
    </row>
    <row r="58" spans="1:6" ht="20.149999999999999" customHeight="1">
      <c r="A58" s="128">
        <v>25</v>
      </c>
      <c r="B58" s="138" t="s">
        <v>678</v>
      </c>
      <c r="C58" s="23" t="s">
        <v>91</v>
      </c>
      <c r="D58" s="137">
        <v>150000</v>
      </c>
      <c r="F58" s="137">
        <v>218025</v>
      </c>
    </row>
    <row r="59" spans="1:6" ht="20.149999999999999" customHeight="1">
      <c r="A59" s="128">
        <v>26</v>
      </c>
      <c r="B59" s="138" t="s">
        <v>679</v>
      </c>
      <c r="C59" s="23" t="s">
        <v>62</v>
      </c>
      <c r="D59" s="137">
        <v>12000</v>
      </c>
      <c r="F59" s="137">
        <v>16067</v>
      </c>
    </row>
    <row r="60" spans="1:6" ht="20.149999999999999" customHeight="1">
      <c r="A60" s="128">
        <v>27</v>
      </c>
      <c r="B60" s="138" t="s">
        <v>145</v>
      </c>
      <c r="C60" s="23" t="s">
        <v>62</v>
      </c>
      <c r="D60" s="137">
        <v>122500</v>
      </c>
      <c r="F60" s="137">
        <v>122500</v>
      </c>
    </row>
    <row r="61" spans="1:6" ht="20.149999999999999" customHeight="1">
      <c r="A61" s="128">
        <v>28</v>
      </c>
      <c r="B61" s="138" t="s">
        <v>143</v>
      </c>
      <c r="C61" s="23" t="s">
        <v>8</v>
      </c>
      <c r="D61" s="137">
        <v>6600</v>
      </c>
      <c r="F61" s="137">
        <v>6600</v>
      </c>
    </row>
    <row r="62" spans="1:6" ht="20.149999999999999" customHeight="1">
      <c r="A62" s="128">
        <v>29</v>
      </c>
      <c r="B62" s="138" t="s">
        <v>119</v>
      </c>
      <c r="C62" s="23" t="s">
        <v>13</v>
      </c>
      <c r="D62" s="137">
        <v>175000</v>
      </c>
      <c r="F62" s="137">
        <v>125000</v>
      </c>
    </row>
    <row r="63" spans="1:6" ht="20.149999999999999" customHeight="1">
      <c r="A63" s="128">
        <v>30</v>
      </c>
      <c r="B63" s="138" t="s">
        <v>122</v>
      </c>
      <c r="C63" s="23" t="s">
        <v>62</v>
      </c>
      <c r="D63" s="137">
        <v>15933</v>
      </c>
      <c r="F63" s="137">
        <v>15933</v>
      </c>
    </row>
    <row r="64" spans="1:6" ht="20.149999999999999" customHeight="1">
      <c r="A64" s="128">
        <v>31</v>
      </c>
      <c r="B64" s="138" t="s">
        <v>121</v>
      </c>
      <c r="C64" s="23" t="s">
        <v>40</v>
      </c>
      <c r="D64" s="137">
        <f>65000/3</f>
        <v>21666.666666666668</v>
      </c>
      <c r="F64" s="137">
        <f>65000/3</f>
        <v>21666.666666666668</v>
      </c>
    </row>
    <row r="65" spans="1:6" ht="20.149999999999999" customHeight="1">
      <c r="A65" s="128">
        <v>32</v>
      </c>
      <c r="B65" s="138" t="s">
        <v>680</v>
      </c>
      <c r="C65" s="23" t="s">
        <v>16</v>
      </c>
      <c r="D65" s="137">
        <v>21000</v>
      </c>
      <c r="F65" s="137">
        <v>12000</v>
      </c>
    </row>
    <row r="66" spans="1:6" ht="20.149999999999999" customHeight="1">
      <c r="A66" s="128">
        <v>33</v>
      </c>
      <c r="B66" s="138" t="s">
        <v>681</v>
      </c>
      <c r="C66" s="23" t="s">
        <v>16</v>
      </c>
      <c r="D66" s="137">
        <v>19000</v>
      </c>
      <c r="F66" s="137">
        <v>8400</v>
      </c>
    </row>
    <row r="67" spans="1:6" ht="20.149999999999999" customHeight="1">
      <c r="A67" s="128">
        <v>34</v>
      </c>
      <c r="B67" s="138" t="s">
        <v>682</v>
      </c>
      <c r="C67" s="23" t="s">
        <v>16</v>
      </c>
      <c r="D67" s="137">
        <v>19000</v>
      </c>
      <c r="F67" s="137">
        <v>8400</v>
      </c>
    </row>
    <row r="68" spans="1:6" ht="20.149999999999999" customHeight="1">
      <c r="A68" s="128">
        <v>35</v>
      </c>
      <c r="B68" s="138" t="s">
        <v>683</v>
      </c>
      <c r="C68" s="23" t="s">
        <v>205</v>
      </c>
      <c r="D68" s="137">
        <v>75000</v>
      </c>
      <c r="F68" s="137">
        <v>75000</v>
      </c>
    </row>
    <row r="69" spans="1:6" ht="20.149999999999999" customHeight="1">
      <c r="A69" s="128">
        <v>36</v>
      </c>
      <c r="B69" s="138" t="s">
        <v>684</v>
      </c>
      <c r="C69" s="23" t="s">
        <v>38</v>
      </c>
      <c r="D69" s="137">
        <v>55000</v>
      </c>
      <c r="F69" s="137">
        <v>65000</v>
      </c>
    </row>
    <row r="70" spans="1:6" ht="20.149999999999999" customHeight="1">
      <c r="A70" s="128">
        <v>37</v>
      </c>
      <c r="B70" s="138" t="s">
        <v>685</v>
      </c>
      <c r="C70" s="23" t="s">
        <v>79</v>
      </c>
      <c r="D70" s="137">
        <v>810</v>
      </c>
      <c r="F70" s="137">
        <v>810</v>
      </c>
    </row>
    <row r="71" spans="1:6" ht="20.149999999999999" customHeight="1">
      <c r="A71" s="128">
        <v>38</v>
      </c>
      <c r="B71" s="138" t="s">
        <v>69</v>
      </c>
      <c r="C71" s="23" t="s">
        <v>32</v>
      </c>
      <c r="D71" s="137">
        <v>14800</v>
      </c>
      <c r="F71" s="137">
        <v>14800</v>
      </c>
    </row>
    <row r="72" spans="1:6" ht="20.149999999999999" customHeight="1">
      <c r="A72" s="128">
        <v>39</v>
      </c>
      <c r="B72" s="138" t="s">
        <v>147</v>
      </c>
      <c r="C72" s="23" t="s">
        <v>10</v>
      </c>
      <c r="D72" s="137">
        <v>9455000</v>
      </c>
      <c r="F72" s="137">
        <v>9455000</v>
      </c>
    </row>
    <row r="73" spans="1:6" ht="20.149999999999999" customHeight="1">
      <c r="A73" s="128">
        <v>40</v>
      </c>
      <c r="B73" s="138" t="s">
        <v>686</v>
      </c>
      <c r="C73" s="23" t="s">
        <v>13</v>
      </c>
      <c r="D73" s="137">
        <v>275000</v>
      </c>
      <c r="F73" s="137">
        <v>150000</v>
      </c>
    </row>
    <row r="74" spans="1:6" ht="20.149999999999999" customHeight="1">
      <c r="A74" s="128">
        <v>41</v>
      </c>
      <c r="B74" s="138" t="s">
        <v>687</v>
      </c>
      <c r="C74" s="23" t="s">
        <v>13</v>
      </c>
      <c r="D74" s="137">
        <v>550000</v>
      </c>
      <c r="F74" s="137">
        <v>220000</v>
      </c>
    </row>
    <row r="75" spans="1:6" ht="20.149999999999999" customHeight="1">
      <c r="A75" s="128">
        <v>42</v>
      </c>
      <c r="B75" s="138" t="s">
        <v>206</v>
      </c>
      <c r="C75" s="23" t="s">
        <v>207</v>
      </c>
      <c r="D75" s="137">
        <v>350000</v>
      </c>
      <c r="F75" s="137">
        <v>350000</v>
      </c>
    </row>
    <row r="76" spans="1:6" ht="20.149999999999999" customHeight="1">
      <c r="A76" s="128">
        <v>43</v>
      </c>
      <c r="B76" s="138" t="s">
        <v>208</v>
      </c>
      <c r="C76" s="23" t="s">
        <v>209</v>
      </c>
      <c r="D76" s="137">
        <v>250000</v>
      </c>
      <c r="F76" s="137">
        <v>250000</v>
      </c>
    </row>
    <row r="77" spans="1:6" ht="20.149999999999999" customHeight="1">
      <c r="A77" s="128">
        <v>44</v>
      </c>
      <c r="B77" s="138" t="s">
        <v>210</v>
      </c>
      <c r="C77" s="23" t="s">
        <v>209</v>
      </c>
      <c r="D77" s="137">
        <v>375000</v>
      </c>
      <c r="F77" s="137">
        <v>375000</v>
      </c>
    </row>
    <row r="78" spans="1:6" ht="20.149999999999999" customHeight="1">
      <c r="A78" s="128">
        <v>45</v>
      </c>
      <c r="B78" s="138" t="s">
        <v>211</v>
      </c>
      <c r="C78" s="23" t="s">
        <v>209</v>
      </c>
      <c r="D78" s="137">
        <v>75000</v>
      </c>
      <c r="F78" s="137">
        <v>75000</v>
      </c>
    </row>
    <row r="79" spans="1:6" ht="20.149999999999999" customHeight="1">
      <c r="A79" s="128">
        <v>45</v>
      </c>
      <c r="B79" s="138" t="s">
        <v>212</v>
      </c>
      <c r="C79" s="23" t="s">
        <v>209</v>
      </c>
      <c r="D79" s="137">
        <v>425000</v>
      </c>
      <c r="F79" s="137"/>
    </row>
    <row r="80" spans="1:6" ht="20.149999999999999" customHeight="1">
      <c r="A80" s="128">
        <v>46</v>
      </c>
      <c r="B80" s="138" t="s">
        <v>213</v>
      </c>
      <c r="C80" s="23" t="s">
        <v>207</v>
      </c>
      <c r="D80" s="137">
        <v>35000</v>
      </c>
      <c r="F80" s="137">
        <v>35000</v>
      </c>
    </row>
    <row r="81" spans="1:6" ht="20.149999999999999" customHeight="1">
      <c r="A81" s="128">
        <v>47</v>
      </c>
      <c r="B81" s="138" t="s">
        <v>214</v>
      </c>
      <c r="C81" s="23" t="s">
        <v>207</v>
      </c>
      <c r="D81" s="137">
        <v>365000</v>
      </c>
      <c r="F81" s="137">
        <v>365000</v>
      </c>
    </row>
    <row r="82" spans="1:6" ht="20.149999999999999" customHeight="1">
      <c r="A82" s="128">
        <v>48</v>
      </c>
      <c r="B82" s="138" t="s">
        <v>215</v>
      </c>
      <c r="C82" s="23" t="s">
        <v>207</v>
      </c>
      <c r="D82" s="137">
        <v>15000</v>
      </c>
      <c r="F82" s="137">
        <v>15000</v>
      </c>
    </row>
    <row r="83" spans="1:6" ht="20.149999999999999" customHeight="1">
      <c r="A83" s="128">
        <v>49</v>
      </c>
      <c r="B83" s="138" t="s">
        <v>216</v>
      </c>
      <c r="C83" s="23" t="s">
        <v>207</v>
      </c>
      <c r="D83" s="137">
        <v>50000</v>
      </c>
      <c r="F83" s="137">
        <v>175000</v>
      </c>
    </row>
    <row r="84" spans="1:6" ht="20.149999999999999" customHeight="1">
      <c r="A84" s="128">
        <v>50</v>
      </c>
      <c r="B84" s="138" t="s">
        <v>688</v>
      </c>
      <c r="C84" s="23" t="s">
        <v>40</v>
      </c>
      <c r="D84" s="137">
        <v>125000</v>
      </c>
      <c r="F84" s="137">
        <v>108000</v>
      </c>
    </row>
    <row r="85" spans="1:6" ht="20.149999999999999" customHeight="1">
      <c r="A85" s="128">
        <v>51</v>
      </c>
      <c r="B85" s="138" t="s">
        <v>154</v>
      </c>
      <c r="C85" s="23" t="s">
        <v>79</v>
      </c>
      <c r="D85" s="137">
        <v>810</v>
      </c>
      <c r="F85" s="137">
        <v>810</v>
      </c>
    </row>
    <row r="86" spans="1:6" ht="20.149999999999999" customHeight="1">
      <c r="A86" s="128">
        <v>52</v>
      </c>
      <c r="B86" s="138" t="s">
        <v>155</v>
      </c>
      <c r="C86" s="23" t="s">
        <v>156</v>
      </c>
      <c r="D86" s="137">
        <v>40000</v>
      </c>
      <c r="F86" s="137">
        <v>40000</v>
      </c>
    </row>
    <row r="87" spans="1:6" ht="20.149999999999999" customHeight="1">
      <c r="A87" s="128">
        <v>53</v>
      </c>
      <c r="B87" s="138" t="s">
        <v>157</v>
      </c>
      <c r="C87" s="23" t="s">
        <v>40</v>
      </c>
      <c r="D87" s="137">
        <v>140000</v>
      </c>
      <c r="F87" s="137">
        <v>98800</v>
      </c>
    </row>
    <row r="88" spans="1:6" ht="20.149999999999999" customHeight="1">
      <c r="A88" s="128">
        <v>54</v>
      </c>
      <c r="B88" s="138" t="s">
        <v>159</v>
      </c>
      <c r="C88" s="23" t="s">
        <v>79</v>
      </c>
      <c r="D88" s="137">
        <v>27300</v>
      </c>
      <c r="F88" s="137">
        <v>27300</v>
      </c>
    </row>
    <row r="89" spans="1:6" ht="20.149999999999999" customHeight="1">
      <c r="A89" s="128">
        <v>55</v>
      </c>
      <c r="B89" s="138" t="s">
        <v>164</v>
      </c>
      <c r="C89" s="23" t="s">
        <v>79</v>
      </c>
      <c r="D89" s="137">
        <v>41000</v>
      </c>
      <c r="F89" s="137">
        <v>40000</v>
      </c>
    </row>
    <row r="90" spans="1:6" ht="20.149999999999999" customHeight="1">
      <c r="A90" s="128">
        <v>56</v>
      </c>
      <c r="B90" s="138" t="s">
        <v>689</v>
      </c>
      <c r="C90" s="23" t="s">
        <v>16</v>
      </c>
      <c r="D90" s="137">
        <v>15600</v>
      </c>
      <c r="F90" s="137">
        <v>15600</v>
      </c>
    </row>
    <row r="91" spans="1:6" ht="20.149999999999999" customHeight="1">
      <c r="A91" s="128">
        <v>57</v>
      </c>
      <c r="B91" s="138" t="s">
        <v>161</v>
      </c>
      <c r="C91" s="23" t="s">
        <v>162</v>
      </c>
      <c r="D91" s="137">
        <v>7800</v>
      </c>
      <c r="F91" s="137">
        <v>7800</v>
      </c>
    </row>
    <row r="92" spans="1:6" ht="20.149999999999999" customHeight="1">
      <c r="A92" s="128">
        <v>58</v>
      </c>
      <c r="B92" s="138" t="s">
        <v>163</v>
      </c>
      <c r="C92" s="23" t="s">
        <v>79</v>
      </c>
      <c r="D92" s="137">
        <v>3900</v>
      </c>
      <c r="F92" s="137">
        <v>3900</v>
      </c>
    </row>
    <row r="93" spans="1:6" ht="20.149999999999999" customHeight="1">
      <c r="A93" s="128">
        <v>59</v>
      </c>
      <c r="B93" s="138" t="s">
        <v>165</v>
      </c>
      <c r="C93" s="23" t="s">
        <v>79</v>
      </c>
      <c r="D93" s="137">
        <v>8000</v>
      </c>
      <c r="F93" s="137">
        <v>8000</v>
      </c>
    </row>
    <row r="94" spans="1:6" ht="20.149999999999999" customHeight="1">
      <c r="A94" s="128">
        <v>60</v>
      </c>
      <c r="B94" s="138" t="s">
        <v>166</v>
      </c>
      <c r="C94" s="23" t="s">
        <v>79</v>
      </c>
      <c r="D94" s="137">
        <v>14300</v>
      </c>
      <c r="F94" s="137">
        <v>14300</v>
      </c>
    </row>
    <row r="95" spans="1:6" ht="20.149999999999999" customHeight="1">
      <c r="A95" s="128">
        <v>61</v>
      </c>
      <c r="B95" s="138" t="s">
        <v>217</v>
      </c>
      <c r="C95" s="23" t="s">
        <v>79</v>
      </c>
      <c r="D95" s="137">
        <v>55000</v>
      </c>
      <c r="F95" s="137">
        <v>55000</v>
      </c>
    </row>
    <row r="96" spans="1:6" ht="20.149999999999999" customHeight="1">
      <c r="A96" s="128">
        <v>62</v>
      </c>
      <c r="B96" s="138" t="s">
        <v>218</v>
      </c>
      <c r="C96" s="23" t="s">
        <v>79</v>
      </c>
      <c r="D96" s="137">
        <v>35000</v>
      </c>
      <c r="F96" s="137">
        <v>35000</v>
      </c>
    </row>
    <row r="97" spans="1:6" ht="20.149999999999999" customHeight="1">
      <c r="A97" s="128">
        <v>63</v>
      </c>
      <c r="B97" s="138" t="s">
        <v>219</v>
      </c>
      <c r="C97" s="23" t="s">
        <v>79</v>
      </c>
      <c r="D97" s="137">
        <v>45000</v>
      </c>
      <c r="F97" s="137">
        <v>45000</v>
      </c>
    </row>
    <row r="98" spans="1:6" ht="20.149999999999999" customHeight="1">
      <c r="A98" s="128">
        <v>64</v>
      </c>
      <c r="B98" s="138" t="s">
        <v>170</v>
      </c>
      <c r="C98" s="23" t="s">
        <v>79</v>
      </c>
      <c r="D98" s="137">
        <v>250000</v>
      </c>
      <c r="F98" s="137">
        <v>250000</v>
      </c>
    </row>
    <row r="99" spans="1:6" ht="20.149999999999999" customHeight="1">
      <c r="A99" s="128">
        <v>65</v>
      </c>
      <c r="B99" s="138" t="s">
        <v>171</v>
      </c>
      <c r="C99" s="23" t="s">
        <v>79</v>
      </c>
      <c r="D99" s="137">
        <v>500000</v>
      </c>
      <c r="F99" s="137">
        <v>500000</v>
      </c>
    </row>
    <row r="100" spans="1:6" ht="20.149999999999999" customHeight="1">
      <c r="A100" s="128">
        <v>66</v>
      </c>
      <c r="B100" s="138" t="s">
        <v>220</v>
      </c>
      <c r="C100" s="23" t="s">
        <v>79</v>
      </c>
      <c r="D100" s="137">
        <v>85000</v>
      </c>
      <c r="F100" s="137">
        <v>85000</v>
      </c>
    </row>
    <row r="101" spans="1:6" ht="20.149999999999999" customHeight="1">
      <c r="A101" s="128">
        <v>67</v>
      </c>
      <c r="B101" s="138" t="s">
        <v>221</v>
      </c>
      <c r="C101" s="23" t="s">
        <v>79</v>
      </c>
      <c r="D101" s="137">
        <v>25000</v>
      </c>
      <c r="F101" s="137">
        <v>25000</v>
      </c>
    </row>
    <row r="102" spans="1:6" ht="20.149999999999999" customHeight="1">
      <c r="A102" s="128">
        <v>68</v>
      </c>
      <c r="B102" s="138" t="s">
        <v>222</v>
      </c>
      <c r="C102" s="23" t="s">
        <v>16</v>
      </c>
      <c r="D102" s="137">
        <v>15000</v>
      </c>
      <c r="F102" s="137">
        <v>15000</v>
      </c>
    </row>
    <row r="103" spans="1:6" ht="20.149999999999999" customHeight="1">
      <c r="A103" s="128">
        <v>69</v>
      </c>
      <c r="B103" s="138" t="s">
        <v>223</v>
      </c>
      <c r="C103" s="23" t="s">
        <v>79</v>
      </c>
      <c r="D103" s="137">
        <v>65000</v>
      </c>
      <c r="F103" s="137">
        <v>65000</v>
      </c>
    </row>
    <row r="104" spans="1:6" ht="20.149999999999999" customHeight="1">
      <c r="A104" s="128">
        <v>70</v>
      </c>
      <c r="B104" s="138" t="s">
        <v>224</v>
      </c>
      <c r="C104" s="23" t="s">
        <v>79</v>
      </c>
      <c r="D104" s="137">
        <v>45000</v>
      </c>
      <c r="F104" s="137">
        <v>45000</v>
      </c>
    </row>
    <row r="105" spans="1:6" ht="20.149999999999999" customHeight="1">
      <c r="A105" s="128">
        <v>71</v>
      </c>
      <c r="B105" s="138" t="s">
        <v>172</v>
      </c>
      <c r="C105" s="23" t="s">
        <v>79</v>
      </c>
      <c r="D105" s="137">
        <v>32450</v>
      </c>
      <c r="F105" s="137">
        <v>32450</v>
      </c>
    </row>
    <row r="106" spans="1:6" ht="20.149999999999999" customHeight="1">
      <c r="A106" s="128">
        <v>72</v>
      </c>
      <c r="B106" s="138" t="s">
        <v>173</v>
      </c>
      <c r="C106" s="23" t="s">
        <v>79</v>
      </c>
      <c r="D106" s="137">
        <v>49400</v>
      </c>
      <c r="F106" s="137">
        <v>49400</v>
      </c>
    </row>
    <row r="107" spans="1:6" ht="20.149999999999999" customHeight="1">
      <c r="A107" s="128">
        <v>73</v>
      </c>
      <c r="B107" s="138" t="s">
        <v>174</v>
      </c>
      <c r="C107" s="23" t="s">
        <v>16</v>
      </c>
      <c r="D107" s="137">
        <v>27500</v>
      </c>
      <c r="F107" s="137">
        <v>27500</v>
      </c>
    </row>
    <row r="108" spans="1:6" ht="20.149999999999999" customHeight="1">
      <c r="A108" s="128">
        <v>74</v>
      </c>
      <c r="B108" s="138" t="s">
        <v>690</v>
      </c>
      <c r="C108" s="23" t="s">
        <v>176</v>
      </c>
      <c r="D108" s="137">
        <v>37000</v>
      </c>
      <c r="F108" s="137">
        <v>37000</v>
      </c>
    </row>
    <row r="109" spans="1:6" ht="20.149999999999999" customHeight="1">
      <c r="A109" s="128">
        <v>75</v>
      </c>
      <c r="B109" s="138" t="s">
        <v>175</v>
      </c>
      <c r="C109" s="23" t="s">
        <v>79</v>
      </c>
      <c r="D109" s="137">
        <v>39100</v>
      </c>
      <c r="F109" s="137">
        <v>39100</v>
      </c>
    </row>
    <row r="110" spans="1:6" ht="20.149999999999999" customHeight="1">
      <c r="A110" s="128">
        <v>76</v>
      </c>
      <c r="B110" s="138" t="s">
        <v>691</v>
      </c>
      <c r="C110" s="23" t="s">
        <v>176</v>
      </c>
      <c r="D110" s="137">
        <v>71033</v>
      </c>
      <c r="F110" s="137">
        <v>71033</v>
      </c>
    </row>
    <row r="111" spans="1:6" ht="20.149999999999999" customHeight="1">
      <c r="A111" s="128">
        <v>77</v>
      </c>
      <c r="B111" s="138" t="s">
        <v>175</v>
      </c>
      <c r="C111" s="23" t="s">
        <v>79</v>
      </c>
      <c r="D111" s="137">
        <v>69600</v>
      </c>
      <c r="F111" s="137">
        <v>69600</v>
      </c>
    </row>
    <row r="112" spans="1:6" ht="20.149999999999999" customHeight="1">
      <c r="A112" s="128">
        <v>78</v>
      </c>
      <c r="B112" s="138" t="s">
        <v>692</v>
      </c>
      <c r="C112" s="23" t="s">
        <v>176</v>
      </c>
      <c r="D112" s="137">
        <v>91933</v>
      </c>
      <c r="F112" s="137">
        <v>91933</v>
      </c>
    </row>
    <row r="113" spans="1:6" ht="20.149999999999999" customHeight="1">
      <c r="A113" s="128">
        <v>79</v>
      </c>
      <c r="B113" s="138" t="s">
        <v>175</v>
      </c>
      <c r="C113" s="23" t="s">
        <v>79</v>
      </c>
      <c r="D113" s="137">
        <v>89400</v>
      </c>
      <c r="F113" s="137">
        <v>89400</v>
      </c>
    </row>
    <row r="114" spans="1:6" ht="20.149999999999999" customHeight="1">
      <c r="A114" s="128">
        <v>80</v>
      </c>
      <c r="B114" s="138" t="s">
        <v>187</v>
      </c>
      <c r="C114" s="23" t="s">
        <v>79</v>
      </c>
      <c r="D114" s="137">
        <v>2500000</v>
      </c>
      <c r="F114" s="137">
        <v>2500000</v>
      </c>
    </row>
    <row r="115" spans="1:6" ht="20.149999999999999" customHeight="1">
      <c r="A115" s="128">
        <v>81</v>
      </c>
      <c r="B115" s="138" t="s">
        <v>188</v>
      </c>
      <c r="C115" s="23" t="s">
        <v>79</v>
      </c>
      <c r="D115" s="137">
        <v>2500000</v>
      </c>
      <c r="F115" s="137">
        <v>2500000</v>
      </c>
    </row>
    <row r="116" spans="1:6" ht="20.149999999999999" customHeight="1">
      <c r="A116" s="128">
        <v>82</v>
      </c>
      <c r="B116" s="138" t="s">
        <v>225</v>
      </c>
      <c r="C116" s="23" t="s">
        <v>79</v>
      </c>
      <c r="D116" s="137">
        <v>1600000</v>
      </c>
      <c r="F116" s="137">
        <v>1600000</v>
      </c>
    </row>
    <row r="117" spans="1:6" ht="20.149999999999999" customHeight="1">
      <c r="A117" s="128">
        <v>83</v>
      </c>
      <c r="B117" s="138" t="s">
        <v>190</v>
      </c>
      <c r="C117" s="23" t="s">
        <v>79</v>
      </c>
      <c r="D117" s="137">
        <v>1600000</v>
      </c>
      <c r="F117" s="137">
        <v>1600000</v>
      </c>
    </row>
    <row r="118" spans="1:6" ht="20.149999999999999" customHeight="1">
      <c r="A118" s="128">
        <v>84</v>
      </c>
      <c r="B118" s="138" t="s">
        <v>183</v>
      </c>
      <c r="C118" s="23" t="s">
        <v>79</v>
      </c>
      <c r="D118" s="137">
        <v>550000</v>
      </c>
      <c r="F118" s="137">
        <v>550000</v>
      </c>
    </row>
    <row r="119" spans="1:6" ht="20.149999999999999" customHeight="1">
      <c r="A119" s="128">
        <v>85</v>
      </c>
      <c r="B119" s="138" t="s">
        <v>191</v>
      </c>
      <c r="C119" s="23" t="s">
        <v>79</v>
      </c>
      <c r="D119" s="137">
        <v>1250000</v>
      </c>
      <c r="F119" s="137">
        <v>1250000</v>
      </c>
    </row>
    <row r="120" spans="1:6" ht="20.149999999999999" customHeight="1">
      <c r="A120" s="128">
        <v>86</v>
      </c>
      <c r="B120" s="138" t="s">
        <v>192</v>
      </c>
      <c r="C120" s="23" t="s">
        <v>79</v>
      </c>
      <c r="D120" s="137">
        <v>5150000</v>
      </c>
      <c r="F120" s="137">
        <v>5150000</v>
      </c>
    </row>
    <row r="121" spans="1:6" ht="20.149999999999999" customHeight="1">
      <c r="A121" s="128">
        <v>87</v>
      </c>
      <c r="B121" s="138" t="s">
        <v>193</v>
      </c>
      <c r="C121" s="23" t="s">
        <v>79</v>
      </c>
      <c r="D121" s="137">
        <v>150000</v>
      </c>
      <c r="F121" s="137">
        <v>150000</v>
      </c>
    </row>
    <row r="122" spans="1:6" ht="20.149999999999999" customHeight="1">
      <c r="A122" s="128">
        <v>88</v>
      </c>
      <c r="B122" s="138" t="s">
        <v>194</v>
      </c>
      <c r="C122" s="23" t="s">
        <v>79</v>
      </c>
      <c r="D122" s="137">
        <v>350000</v>
      </c>
      <c r="F122" s="137">
        <v>350000</v>
      </c>
    </row>
    <row r="123" spans="1:6" ht="20.149999999999999" customHeight="1">
      <c r="A123" s="128">
        <v>89</v>
      </c>
      <c r="B123" s="138" t="s">
        <v>195</v>
      </c>
      <c r="C123" s="23" t="s">
        <v>79</v>
      </c>
      <c r="D123" s="137">
        <v>95000</v>
      </c>
      <c r="F123" s="137">
        <v>95000</v>
      </c>
    </row>
    <row r="124" spans="1:6" ht="20.149999999999999" customHeight="1">
      <c r="A124" s="128">
        <v>90</v>
      </c>
      <c r="B124" s="138" t="s">
        <v>693</v>
      </c>
      <c r="C124" s="23" t="s">
        <v>13</v>
      </c>
      <c r="D124" s="137">
        <v>90000</v>
      </c>
      <c r="F124" s="137">
        <v>90000</v>
      </c>
    </row>
    <row r="125" spans="1:6" ht="20.149999999999999" customHeight="1">
      <c r="A125" s="128">
        <v>91</v>
      </c>
      <c r="B125" s="138" t="s">
        <v>694</v>
      </c>
      <c r="C125" s="23" t="s">
        <v>13</v>
      </c>
      <c r="D125" s="137">
        <v>90000</v>
      </c>
      <c r="F125" s="137">
        <v>65000</v>
      </c>
    </row>
    <row r="126" spans="1:6" ht="20.149999999999999" customHeight="1">
      <c r="A126" s="128">
        <v>92</v>
      </c>
      <c r="B126" s="138" t="s">
        <v>695</v>
      </c>
      <c r="C126" s="23" t="s">
        <v>13</v>
      </c>
      <c r="D126" s="137">
        <v>125000</v>
      </c>
      <c r="F126" s="137"/>
    </row>
    <row r="127" spans="1:6" ht="20.149999999999999" customHeight="1">
      <c r="A127" s="128">
        <v>93</v>
      </c>
      <c r="B127" s="138" t="s">
        <v>696</v>
      </c>
      <c r="C127" s="23" t="s">
        <v>13</v>
      </c>
      <c r="D127" s="137">
        <v>110000</v>
      </c>
      <c r="F127" s="137"/>
    </row>
    <row r="128" spans="1:6" ht="20.149999999999999" customHeight="1">
      <c r="A128" s="128">
        <v>94</v>
      </c>
      <c r="B128" s="138" t="s">
        <v>697</v>
      </c>
      <c r="C128" s="23" t="s">
        <v>13</v>
      </c>
      <c r="D128" s="137">
        <v>75000</v>
      </c>
      <c r="F128" s="137">
        <v>75000</v>
      </c>
    </row>
    <row r="129" spans="1:9" ht="20.149999999999999" customHeight="1">
      <c r="A129" s="128">
        <v>95</v>
      </c>
      <c r="B129" s="138" t="s">
        <v>698</v>
      </c>
      <c r="C129" s="23" t="s">
        <v>13</v>
      </c>
      <c r="D129" s="137">
        <v>135000</v>
      </c>
      <c r="F129" s="137"/>
    </row>
    <row r="130" spans="1:9" ht="20.149999999999999" customHeight="1">
      <c r="A130" s="128">
        <v>96</v>
      </c>
      <c r="B130" s="138" t="s">
        <v>699</v>
      </c>
      <c r="C130" s="23" t="s">
        <v>13</v>
      </c>
      <c r="D130" s="137">
        <v>100000</v>
      </c>
      <c r="F130" s="137">
        <v>70000</v>
      </c>
    </row>
    <row r="131" spans="1:9" ht="20.149999999999999" customHeight="1">
      <c r="A131" s="128">
        <v>97</v>
      </c>
      <c r="B131" s="138" t="s">
        <v>700</v>
      </c>
      <c r="C131" s="23" t="s">
        <v>13</v>
      </c>
      <c r="D131" s="137">
        <v>165000</v>
      </c>
      <c r="F131" s="137">
        <v>165000</v>
      </c>
    </row>
    <row r="132" spans="1:9" ht="20.149999999999999" customHeight="1">
      <c r="A132" s="128">
        <v>98</v>
      </c>
      <c r="B132" s="138" t="s">
        <v>701</v>
      </c>
      <c r="C132" s="23" t="s">
        <v>13</v>
      </c>
      <c r="D132" s="137">
        <v>225000</v>
      </c>
      <c r="F132" s="137">
        <v>225000</v>
      </c>
      <c r="G132" s="119">
        <f>1/(0.6*0.6)</f>
        <v>2.7777777777777777</v>
      </c>
    </row>
    <row r="133" spans="1:9" ht="20.149999999999999" customHeight="1">
      <c r="A133" s="128">
        <v>99</v>
      </c>
      <c r="B133" s="138" t="s">
        <v>702</v>
      </c>
      <c r="C133" s="23" t="s">
        <v>13</v>
      </c>
      <c r="D133" s="137">
        <v>350000</v>
      </c>
      <c r="F133" s="137">
        <v>350000</v>
      </c>
      <c r="G133" s="139">
        <f>D124/G132</f>
        <v>32400</v>
      </c>
    </row>
    <row r="134" spans="1:9" ht="20.149999999999999" customHeight="1">
      <c r="A134" s="128">
        <v>100</v>
      </c>
      <c r="B134" s="138" t="s">
        <v>703</v>
      </c>
      <c r="C134" s="23" t="s">
        <v>13</v>
      </c>
      <c r="D134" s="137">
        <v>475000</v>
      </c>
      <c r="F134" s="137">
        <v>475000</v>
      </c>
      <c r="G134" s="139">
        <f>G133/6</f>
        <v>5400</v>
      </c>
    </row>
    <row r="135" spans="1:9" ht="20.149999999999999" customHeight="1">
      <c r="A135" s="128">
        <v>101</v>
      </c>
      <c r="B135" s="138" t="s">
        <v>115</v>
      </c>
      <c r="C135" s="23" t="s">
        <v>13</v>
      </c>
      <c r="D135" s="137">
        <v>150000</v>
      </c>
      <c r="F135" s="137">
        <v>150000</v>
      </c>
      <c r="G135" s="139"/>
    </row>
    <row r="136" spans="1:9" ht="20.149999999999999" customHeight="1">
      <c r="A136" s="128">
        <v>102</v>
      </c>
      <c r="B136" s="138" t="s">
        <v>116</v>
      </c>
      <c r="C136" s="23" t="s">
        <v>13</v>
      </c>
      <c r="D136" s="137">
        <v>175000</v>
      </c>
      <c r="F136" s="137">
        <v>175000</v>
      </c>
      <c r="G136" s="139"/>
    </row>
    <row r="137" spans="1:9" ht="20.149999999999999" customHeight="1">
      <c r="A137" s="128">
        <v>103</v>
      </c>
      <c r="B137" s="138" t="s">
        <v>704</v>
      </c>
      <c r="C137" s="23" t="s">
        <v>79</v>
      </c>
      <c r="D137" s="137">
        <v>10000</v>
      </c>
      <c r="F137" s="137">
        <v>10000</v>
      </c>
    </row>
    <row r="138" spans="1:9" ht="20.149999999999999" customHeight="1">
      <c r="A138" s="128">
        <v>104</v>
      </c>
      <c r="B138" s="138" t="s">
        <v>226</v>
      </c>
      <c r="C138" s="23" t="s">
        <v>10</v>
      </c>
      <c r="D138" s="137">
        <v>7300000</v>
      </c>
      <c r="F138" s="137">
        <v>7300000</v>
      </c>
      <c r="G138" s="119">
        <f>1/(0.06*0.15*4)</f>
        <v>27.777777777777779</v>
      </c>
      <c r="H138" s="119">
        <v>28</v>
      </c>
      <c r="I138" s="139">
        <f>D138/H138</f>
        <v>260714.28571428571</v>
      </c>
    </row>
    <row r="139" spans="1:9" ht="20.149999999999999" customHeight="1">
      <c r="A139" s="128">
        <v>105</v>
      </c>
      <c r="B139" s="138" t="s">
        <v>180</v>
      </c>
      <c r="C139" s="23" t="s">
        <v>79</v>
      </c>
      <c r="D139" s="137">
        <v>53167</v>
      </c>
      <c r="F139" s="137">
        <v>53167</v>
      </c>
      <c r="H139" s="119">
        <f>0.06*0.15*4</f>
        <v>3.5999999999999997E-2</v>
      </c>
      <c r="I139" s="139">
        <f>I138/45</f>
        <v>5793.6507936507933</v>
      </c>
    </row>
    <row r="140" spans="1:9" ht="20.149999999999999" customHeight="1" thickBot="1">
      <c r="A140" s="131">
        <v>106</v>
      </c>
      <c r="B140" s="132" t="s">
        <v>181</v>
      </c>
      <c r="C140" s="64" t="s">
        <v>182</v>
      </c>
      <c r="D140" s="140">
        <v>11800</v>
      </c>
      <c r="F140" s="140">
        <v>11800</v>
      </c>
      <c r="I140" s="119">
        <f>6000/4</f>
        <v>1500</v>
      </c>
    </row>
    <row r="141" spans="1:9" ht="20.149999999999999" customHeight="1">
      <c r="B141" s="135"/>
      <c r="C141" s="141"/>
      <c r="D141" s="136"/>
    </row>
    <row r="142" spans="1:9" ht="20.149999999999999" customHeight="1">
      <c r="B142" s="135"/>
      <c r="C142" s="141"/>
      <c r="D142" s="136"/>
    </row>
    <row r="143" spans="1:9" ht="20.149999999999999" customHeight="1">
      <c r="B143" s="135"/>
      <c r="C143" s="141"/>
      <c r="D143" s="136"/>
    </row>
    <row r="144" spans="1:9" ht="20.149999999999999" customHeight="1">
      <c r="B144" s="135"/>
      <c r="C144" s="141"/>
      <c r="D144" s="136"/>
    </row>
    <row r="145" spans="1:4" ht="30" customHeight="1">
      <c r="A145" s="142" t="s">
        <v>227</v>
      </c>
      <c r="B145" s="142" t="s">
        <v>228</v>
      </c>
      <c r="C145" s="1" t="s">
        <v>1</v>
      </c>
      <c r="D145" s="143" t="s">
        <v>3</v>
      </c>
    </row>
    <row r="146" spans="1:4" ht="20.149999999999999" customHeight="1"/>
    <row r="147" spans="1:4" ht="20.149999999999999" customHeight="1">
      <c r="A147" s="3">
        <v>1</v>
      </c>
      <c r="B147" s="135" t="s">
        <v>229</v>
      </c>
      <c r="C147" s="141" t="s">
        <v>230</v>
      </c>
      <c r="D147" s="136">
        <v>383500</v>
      </c>
    </row>
    <row r="148" spans="1:4" ht="20.149999999999999" customHeight="1">
      <c r="A148" s="3">
        <v>2</v>
      </c>
      <c r="B148" s="135" t="s">
        <v>231</v>
      </c>
      <c r="C148" s="141" t="s">
        <v>19</v>
      </c>
      <c r="D148" s="136">
        <v>70000</v>
      </c>
    </row>
    <row r="149" spans="1:4" ht="20.149999999999999" customHeight="1">
      <c r="A149" s="3">
        <v>3</v>
      </c>
      <c r="B149" s="135" t="s">
        <v>232</v>
      </c>
      <c r="C149" s="141" t="s">
        <v>19</v>
      </c>
      <c r="D149" s="136">
        <v>153333</v>
      </c>
    </row>
    <row r="150" spans="1:4" ht="20.149999999999999" customHeight="1">
      <c r="A150" s="3">
        <v>4</v>
      </c>
      <c r="B150" s="135" t="s">
        <v>233</v>
      </c>
      <c r="C150" s="141" t="s">
        <v>24</v>
      </c>
      <c r="D150" s="136">
        <v>1100</v>
      </c>
    </row>
    <row r="151" spans="1:4" ht="20.149999999999999" customHeight="1">
      <c r="A151" s="3">
        <v>5</v>
      </c>
      <c r="B151" s="135" t="s">
        <v>234</v>
      </c>
      <c r="C151" s="141" t="s">
        <v>19</v>
      </c>
      <c r="D151" s="136">
        <v>113700</v>
      </c>
    </row>
    <row r="152" spans="1:4" ht="20.149999999999999" customHeight="1">
      <c r="A152" s="3">
        <v>6</v>
      </c>
      <c r="B152" s="135" t="s">
        <v>235</v>
      </c>
      <c r="C152" s="141" t="s">
        <v>230</v>
      </c>
      <c r="D152" s="136">
        <v>527000</v>
      </c>
    </row>
    <row r="153" spans="1:4" ht="20.149999999999999" customHeight="1">
      <c r="A153" s="3">
        <v>7</v>
      </c>
      <c r="B153" s="135" t="s">
        <v>236</v>
      </c>
      <c r="C153" s="141" t="s">
        <v>19</v>
      </c>
      <c r="D153" s="136">
        <v>243500</v>
      </c>
    </row>
    <row r="154" spans="1:4" ht="20.149999999999999" customHeight="1">
      <c r="A154" s="3">
        <v>8</v>
      </c>
      <c r="B154" s="135" t="s">
        <v>237</v>
      </c>
      <c r="C154" s="141" t="s">
        <v>19</v>
      </c>
      <c r="D154" s="136">
        <v>304400</v>
      </c>
    </row>
    <row r="155" spans="1:4" ht="20.149999999999999" customHeight="1">
      <c r="A155" s="3">
        <v>9</v>
      </c>
      <c r="B155" s="135" t="s">
        <v>238</v>
      </c>
      <c r="C155" s="141" t="s">
        <v>19</v>
      </c>
      <c r="D155" s="136">
        <v>149400</v>
      </c>
    </row>
    <row r="156" spans="1:4" ht="20.149999999999999" customHeight="1">
      <c r="A156" s="3">
        <v>10</v>
      </c>
      <c r="B156" s="135" t="s">
        <v>239</v>
      </c>
      <c r="C156" s="141" t="s">
        <v>19</v>
      </c>
      <c r="D156" s="136">
        <v>71900</v>
      </c>
    </row>
    <row r="157" spans="1:4" ht="20.149999999999999" customHeight="1">
      <c r="A157" s="3">
        <v>11</v>
      </c>
      <c r="B157" s="135" t="s">
        <v>18</v>
      </c>
      <c r="C157" s="141" t="s">
        <v>19</v>
      </c>
      <c r="D157" s="136">
        <v>11000</v>
      </c>
    </row>
    <row r="158" spans="1:4" ht="20.149999999999999" customHeight="1">
      <c r="A158" s="3">
        <v>12</v>
      </c>
      <c r="B158" s="4" t="s">
        <v>240</v>
      </c>
      <c r="C158" s="141" t="s">
        <v>19</v>
      </c>
      <c r="D158" s="136">
        <v>146500</v>
      </c>
    </row>
    <row r="159" spans="1:4" ht="20.149999999999999" customHeight="1">
      <c r="A159" s="3">
        <v>13</v>
      </c>
      <c r="B159" s="4" t="s">
        <v>241</v>
      </c>
      <c r="C159" s="141" t="s">
        <v>19</v>
      </c>
      <c r="D159" s="136">
        <v>204700</v>
      </c>
    </row>
    <row r="160" spans="1:4" ht="20.149999999999999" customHeight="1">
      <c r="A160" s="3">
        <v>14</v>
      </c>
      <c r="B160" s="135" t="s">
        <v>242</v>
      </c>
      <c r="C160" s="141" t="s">
        <v>230</v>
      </c>
      <c r="D160" s="136">
        <v>33100</v>
      </c>
    </row>
    <row r="161" spans="1:4" ht="20.149999999999999" customHeight="1">
      <c r="A161" s="3">
        <v>15</v>
      </c>
      <c r="B161" s="135" t="s">
        <v>243</v>
      </c>
      <c r="C161" s="141" t="s">
        <v>244</v>
      </c>
      <c r="D161" s="136">
        <v>70000</v>
      </c>
    </row>
    <row r="162" spans="1:4" ht="20.149999999999999" customHeight="1">
      <c r="A162" s="3">
        <v>16</v>
      </c>
      <c r="B162" s="135" t="s">
        <v>245</v>
      </c>
      <c r="C162" s="141" t="s">
        <v>19</v>
      </c>
      <c r="D162" s="136">
        <v>116800</v>
      </c>
    </row>
    <row r="163" spans="1:4" ht="20.149999999999999" customHeight="1">
      <c r="A163" s="3">
        <v>17</v>
      </c>
      <c r="B163" s="135" t="s">
        <v>246</v>
      </c>
      <c r="C163" s="141" t="s">
        <v>19</v>
      </c>
      <c r="D163" s="136">
        <v>1156600</v>
      </c>
    </row>
    <row r="164" spans="1:4" ht="20.149999999999999" customHeight="1">
      <c r="A164" s="3">
        <v>18</v>
      </c>
      <c r="B164" s="135" t="s">
        <v>236</v>
      </c>
      <c r="C164" s="141" t="s">
        <v>19</v>
      </c>
      <c r="D164" s="136">
        <v>243500</v>
      </c>
    </row>
    <row r="165" spans="1:4" ht="20.149999999999999" customHeight="1">
      <c r="A165" s="3">
        <v>19</v>
      </c>
      <c r="B165" s="135" t="s">
        <v>247</v>
      </c>
      <c r="C165" s="141" t="s">
        <v>19</v>
      </c>
      <c r="D165" s="136">
        <v>292200</v>
      </c>
    </row>
    <row r="166" spans="1:4" ht="20.149999999999999" customHeight="1">
      <c r="A166" s="3">
        <v>20</v>
      </c>
      <c r="B166" s="135" t="s">
        <v>231</v>
      </c>
      <c r="C166" s="141" t="s">
        <v>19</v>
      </c>
      <c r="D166" s="136">
        <v>70000</v>
      </c>
    </row>
    <row r="167" spans="1:4" ht="20.149999999999999" customHeight="1">
      <c r="A167" s="3">
        <v>21</v>
      </c>
      <c r="B167" s="135" t="s">
        <v>248</v>
      </c>
      <c r="C167" s="141" t="s">
        <v>19</v>
      </c>
      <c r="D167" s="136">
        <v>30400</v>
      </c>
    </row>
    <row r="168" spans="1:4" ht="20.149999999999999" customHeight="1">
      <c r="A168" s="3">
        <v>22</v>
      </c>
      <c r="B168" s="135" t="s">
        <v>249</v>
      </c>
      <c r="C168" s="141" t="s">
        <v>19</v>
      </c>
      <c r="D168" s="136">
        <v>103400</v>
      </c>
    </row>
    <row r="169" spans="1:4" ht="20.149999999999999" customHeight="1">
      <c r="A169" s="3">
        <v>23</v>
      </c>
      <c r="B169" s="135" t="s">
        <v>250</v>
      </c>
      <c r="C169" s="141" t="s">
        <v>19</v>
      </c>
      <c r="D169" s="136">
        <v>287300</v>
      </c>
    </row>
    <row r="170" spans="1:4" ht="20.149999999999999" customHeight="1">
      <c r="A170" s="3">
        <v>24</v>
      </c>
      <c r="B170" s="135" t="s">
        <v>246</v>
      </c>
      <c r="C170" s="141" t="s">
        <v>19</v>
      </c>
      <c r="D170" s="136">
        <v>1156600</v>
      </c>
    </row>
    <row r="171" spans="1:4" ht="20.149999999999999" customHeight="1">
      <c r="A171" s="3">
        <v>25</v>
      </c>
      <c r="B171" s="135" t="s">
        <v>236</v>
      </c>
      <c r="C171" s="141" t="s">
        <v>19</v>
      </c>
      <c r="D171" s="136">
        <v>243500</v>
      </c>
    </row>
    <row r="172" spans="1:4" ht="20.149999999999999" customHeight="1">
      <c r="A172" s="3">
        <v>26</v>
      </c>
      <c r="B172" s="135" t="s">
        <v>247</v>
      </c>
      <c r="C172" s="141" t="s">
        <v>19</v>
      </c>
      <c r="D172" s="136">
        <v>292200</v>
      </c>
    </row>
    <row r="173" spans="1:4" ht="20.149999999999999" customHeight="1">
      <c r="A173" s="3">
        <v>27</v>
      </c>
      <c r="B173" s="135" t="s">
        <v>251</v>
      </c>
      <c r="C173" s="141" t="s">
        <v>19</v>
      </c>
      <c r="D173" s="136">
        <v>633100</v>
      </c>
    </row>
    <row r="174" spans="1:4" ht="20.149999999999999" customHeight="1">
      <c r="A174" s="3">
        <v>28</v>
      </c>
      <c r="B174" s="135" t="s">
        <v>252</v>
      </c>
      <c r="C174" s="141" t="s">
        <v>207</v>
      </c>
      <c r="D174" s="136">
        <v>950000</v>
      </c>
    </row>
    <row r="175" spans="1:4" ht="20.149999999999999" customHeight="1">
      <c r="A175" s="3">
        <v>29</v>
      </c>
      <c r="B175" s="135" t="s">
        <v>246</v>
      </c>
      <c r="C175" s="141" t="s">
        <v>19</v>
      </c>
      <c r="D175" s="136">
        <v>1156600</v>
      </c>
    </row>
    <row r="176" spans="1:4" ht="20.149999999999999" customHeight="1">
      <c r="A176" s="3">
        <v>30</v>
      </c>
      <c r="B176" s="135" t="s">
        <v>236</v>
      </c>
      <c r="C176" s="141" t="s">
        <v>19</v>
      </c>
      <c r="D176" s="136">
        <v>243500</v>
      </c>
    </row>
    <row r="177" spans="1:4" ht="20.149999999999999" customHeight="1">
      <c r="A177" s="3">
        <v>31</v>
      </c>
      <c r="B177" s="135" t="s">
        <v>247</v>
      </c>
      <c r="C177" s="141" t="s">
        <v>19</v>
      </c>
      <c r="D177" s="136">
        <v>292200</v>
      </c>
    </row>
    <row r="178" spans="1:4" ht="20.149999999999999" customHeight="1">
      <c r="A178" s="3">
        <v>32</v>
      </c>
      <c r="B178" s="135" t="s">
        <v>253</v>
      </c>
      <c r="C178" s="141" t="s">
        <v>19</v>
      </c>
      <c r="D178" s="136">
        <v>4383000</v>
      </c>
    </row>
    <row r="179" spans="1:4" ht="20.149999999999999" customHeight="1">
      <c r="A179" s="3">
        <v>33</v>
      </c>
      <c r="B179" s="135" t="s">
        <v>251</v>
      </c>
      <c r="C179" s="141" t="s">
        <v>19</v>
      </c>
      <c r="D179" s="136">
        <v>633100</v>
      </c>
    </row>
    <row r="180" spans="1:4" ht="20.149999999999999" customHeight="1">
      <c r="A180" s="3">
        <v>34</v>
      </c>
      <c r="B180" s="135" t="s">
        <v>254</v>
      </c>
      <c r="C180" s="141" t="s">
        <v>255</v>
      </c>
      <c r="D180" s="136">
        <v>22100</v>
      </c>
    </row>
    <row r="181" spans="1:4" ht="20.149999999999999" customHeight="1">
      <c r="A181" s="3">
        <v>35</v>
      </c>
      <c r="B181" s="135" t="s">
        <v>253</v>
      </c>
      <c r="C181" s="141" t="s">
        <v>19</v>
      </c>
      <c r="D181" s="136">
        <v>4383000</v>
      </c>
    </row>
    <row r="182" spans="1:4" ht="20.149999999999999" customHeight="1">
      <c r="A182" s="3">
        <v>36</v>
      </c>
      <c r="B182" s="135" t="s">
        <v>256</v>
      </c>
      <c r="C182" s="141" t="s">
        <v>158</v>
      </c>
      <c r="D182" s="136">
        <v>950000</v>
      </c>
    </row>
    <row r="183" spans="1:4" ht="20.149999999999999" customHeight="1">
      <c r="A183" s="3">
        <v>37</v>
      </c>
      <c r="B183" s="135" t="s">
        <v>257</v>
      </c>
      <c r="C183" s="141" t="s">
        <v>19</v>
      </c>
      <c r="D183" s="136">
        <v>633100</v>
      </c>
    </row>
    <row r="184" spans="1:4" ht="20.149999999999999" customHeight="1">
      <c r="A184" s="3">
        <v>38</v>
      </c>
      <c r="B184" s="135" t="s">
        <v>258</v>
      </c>
      <c r="C184" s="141" t="s">
        <v>19</v>
      </c>
      <c r="D184" s="136">
        <v>70000</v>
      </c>
    </row>
    <row r="185" spans="1:4" ht="20.149999999999999" customHeight="1">
      <c r="A185" s="3">
        <v>39</v>
      </c>
      <c r="B185" s="135" t="s">
        <v>259</v>
      </c>
      <c r="C185" s="141" t="s">
        <v>19</v>
      </c>
      <c r="D185" s="136">
        <v>1156600</v>
      </c>
    </row>
    <row r="186" spans="1:4" ht="20.149999999999999" customHeight="1">
      <c r="A186" s="3">
        <v>40</v>
      </c>
      <c r="B186" s="135" t="s">
        <v>260</v>
      </c>
      <c r="C186" s="141" t="s">
        <v>19</v>
      </c>
      <c r="D186" s="136">
        <v>292200</v>
      </c>
    </row>
    <row r="187" spans="1:4" ht="20.149999999999999" customHeight="1">
      <c r="A187" s="3">
        <v>41</v>
      </c>
      <c r="B187" s="135" t="s">
        <v>261</v>
      </c>
      <c r="C187" s="141" t="s">
        <v>19</v>
      </c>
      <c r="D187" s="136">
        <v>243500</v>
      </c>
    </row>
    <row r="188" spans="1:4" ht="20.149999999999999" customHeight="1">
      <c r="A188" s="3">
        <v>42</v>
      </c>
      <c r="B188" s="135" t="s">
        <v>250</v>
      </c>
      <c r="C188" s="141" t="s">
        <v>19</v>
      </c>
      <c r="D188" s="136">
        <v>287300</v>
      </c>
    </row>
    <row r="189" spans="1:4" ht="20.149999999999999" customHeight="1">
      <c r="A189" s="3">
        <v>43</v>
      </c>
      <c r="B189" s="135" t="s">
        <v>251</v>
      </c>
      <c r="C189" s="141" t="s">
        <v>19</v>
      </c>
      <c r="D189" s="136">
        <v>633100</v>
      </c>
    </row>
    <row r="190" spans="1:4" ht="20.149999999999999" customHeight="1">
      <c r="A190" s="3">
        <v>44</v>
      </c>
      <c r="B190" s="135" t="s">
        <v>262</v>
      </c>
      <c r="C190" s="141" t="s">
        <v>19</v>
      </c>
      <c r="D190" s="136">
        <v>287300</v>
      </c>
    </row>
    <row r="191" spans="1:4" ht="20.149999999999999" customHeight="1">
      <c r="A191" s="3">
        <v>45</v>
      </c>
      <c r="B191" s="135" t="s">
        <v>254</v>
      </c>
      <c r="C191" s="141" t="s">
        <v>255</v>
      </c>
      <c r="D191" s="136">
        <v>22100</v>
      </c>
    </row>
    <row r="192" spans="1:4" ht="20.149999999999999" customHeight="1">
      <c r="A192" s="3">
        <v>46</v>
      </c>
      <c r="B192" s="135" t="s">
        <v>263</v>
      </c>
      <c r="C192" s="141" t="s">
        <v>19</v>
      </c>
      <c r="D192" s="136">
        <v>22100</v>
      </c>
    </row>
    <row r="193" spans="1:4" ht="20.149999999999999" customHeight="1">
      <c r="A193" s="3">
        <v>47</v>
      </c>
      <c r="B193" s="135" t="s">
        <v>232</v>
      </c>
      <c r="C193" s="141" t="s">
        <v>19</v>
      </c>
      <c r="D193" s="136">
        <v>153333</v>
      </c>
    </row>
    <row r="194" spans="1:4" ht="20.149999999999999" customHeight="1">
      <c r="A194" s="3">
        <v>48</v>
      </c>
      <c r="B194" s="135" t="s">
        <v>238</v>
      </c>
      <c r="C194" s="141" t="s">
        <v>19</v>
      </c>
      <c r="D194" s="136">
        <v>149400</v>
      </c>
    </row>
    <row r="195" spans="1:4" ht="20.149999999999999" customHeight="1">
      <c r="A195" s="3">
        <v>49</v>
      </c>
      <c r="B195" s="135" t="s">
        <v>264</v>
      </c>
      <c r="C195" s="141" t="s">
        <v>19</v>
      </c>
      <c r="D195" s="136">
        <v>13900</v>
      </c>
    </row>
    <row r="196" spans="1:4" ht="20.149999999999999" customHeight="1">
      <c r="A196" s="3">
        <v>50</v>
      </c>
      <c r="B196" s="135" t="s">
        <v>265</v>
      </c>
      <c r="C196" s="141" t="s">
        <v>19</v>
      </c>
      <c r="D196" s="136">
        <v>180970</v>
      </c>
    </row>
    <row r="197" spans="1:4" ht="20.149999999999999" customHeight="1">
      <c r="A197" s="3">
        <v>51</v>
      </c>
      <c r="B197" s="135" t="s">
        <v>265</v>
      </c>
      <c r="C197" s="141" t="s">
        <v>19</v>
      </c>
      <c r="D197" s="136">
        <v>180970</v>
      </c>
    </row>
    <row r="198" spans="1:4" ht="20.149999999999999" customHeight="1">
      <c r="A198" s="3">
        <v>52</v>
      </c>
      <c r="B198" s="135" t="s">
        <v>246</v>
      </c>
      <c r="C198" s="141" t="s">
        <v>19</v>
      </c>
      <c r="D198" s="136">
        <v>1156600</v>
      </c>
    </row>
    <row r="199" spans="1:4" ht="20.149999999999999" customHeight="1">
      <c r="A199" s="3">
        <v>53</v>
      </c>
      <c r="B199" s="135" t="s">
        <v>236</v>
      </c>
      <c r="C199" s="141" t="s">
        <v>19</v>
      </c>
      <c r="D199" s="136">
        <v>243500</v>
      </c>
    </row>
    <row r="200" spans="1:4" ht="20.149999999999999" customHeight="1">
      <c r="A200" s="3">
        <v>54</v>
      </c>
      <c r="B200" s="135" t="s">
        <v>247</v>
      </c>
      <c r="C200" s="141" t="s">
        <v>19</v>
      </c>
      <c r="D200" s="136">
        <v>292200</v>
      </c>
    </row>
    <row r="201" spans="1:4" ht="20.149999999999999" customHeight="1">
      <c r="A201" s="3">
        <v>55</v>
      </c>
      <c r="B201" s="135" t="s">
        <v>248</v>
      </c>
      <c r="C201" s="141" t="s">
        <v>19</v>
      </c>
      <c r="D201" s="136">
        <v>30400</v>
      </c>
    </row>
    <row r="202" spans="1:4" ht="20.149999999999999" customHeight="1">
      <c r="A202" s="3">
        <v>56</v>
      </c>
      <c r="B202" s="135" t="s">
        <v>249</v>
      </c>
      <c r="C202" s="141" t="s">
        <v>19</v>
      </c>
      <c r="D202" s="136">
        <v>103400</v>
      </c>
    </row>
    <row r="203" spans="1:4" ht="20.149999999999999" customHeight="1">
      <c r="A203" s="3">
        <v>57</v>
      </c>
      <c r="B203" s="135" t="s">
        <v>246</v>
      </c>
      <c r="C203" s="141" t="s">
        <v>19</v>
      </c>
      <c r="D203" s="136">
        <v>1156600</v>
      </c>
    </row>
    <row r="204" spans="1:4" ht="20.149999999999999" customHeight="1">
      <c r="A204" s="3">
        <v>58</v>
      </c>
      <c r="B204" s="135" t="s">
        <v>265</v>
      </c>
      <c r="C204" s="141" t="s">
        <v>19</v>
      </c>
      <c r="D204" s="136">
        <v>180970</v>
      </c>
    </row>
    <row r="205" spans="1:4" ht="20.149999999999999" customHeight="1">
      <c r="A205" s="3">
        <v>59</v>
      </c>
      <c r="B205" s="135" t="s">
        <v>266</v>
      </c>
      <c r="C205" s="141" t="s">
        <v>19</v>
      </c>
      <c r="D205" s="136">
        <v>7500</v>
      </c>
    </row>
    <row r="206" spans="1:4" ht="20.149999999999999" customHeight="1">
      <c r="A206" s="3">
        <v>60</v>
      </c>
      <c r="B206" s="135" t="s">
        <v>239</v>
      </c>
      <c r="C206" s="141" t="s">
        <v>19</v>
      </c>
      <c r="D206" s="136">
        <v>71900</v>
      </c>
    </row>
    <row r="207" spans="1:4" ht="20.149999999999999" customHeight="1">
      <c r="A207" s="3">
        <v>61</v>
      </c>
      <c r="B207" s="135" t="s">
        <v>18</v>
      </c>
      <c r="C207" s="141" t="s">
        <v>19</v>
      </c>
      <c r="D207" s="136">
        <v>11000</v>
      </c>
    </row>
    <row r="208" spans="1:4" ht="20.149999999999999" customHeight="1">
      <c r="A208" s="3">
        <v>62</v>
      </c>
      <c r="B208" s="4" t="s">
        <v>240</v>
      </c>
      <c r="C208" s="141" t="s">
        <v>19</v>
      </c>
      <c r="D208" s="136">
        <v>146500</v>
      </c>
    </row>
    <row r="209" spans="1:4" ht="20.149999999999999" customHeight="1">
      <c r="A209" s="3">
        <v>63</v>
      </c>
      <c r="B209" s="135" t="s">
        <v>267</v>
      </c>
      <c r="C209" s="141" t="s">
        <v>19</v>
      </c>
      <c r="D209" s="136">
        <v>50000</v>
      </c>
    </row>
    <row r="210" spans="1:4" ht="20.149999999999999" customHeight="1">
      <c r="A210" s="3">
        <v>64</v>
      </c>
      <c r="B210" s="135" t="s">
        <v>242</v>
      </c>
      <c r="C210" s="141" t="s">
        <v>230</v>
      </c>
      <c r="D210" s="136">
        <v>33100</v>
      </c>
    </row>
    <row r="211" spans="1:4" ht="20.149999999999999" customHeight="1">
      <c r="A211" s="3">
        <v>65</v>
      </c>
      <c r="B211" s="135" t="s">
        <v>264</v>
      </c>
      <c r="C211" s="141" t="s">
        <v>19</v>
      </c>
      <c r="D211" s="136">
        <v>13900</v>
      </c>
    </row>
    <row r="212" spans="1:4" ht="20.149999999999999" customHeight="1">
      <c r="A212" s="3">
        <v>66</v>
      </c>
      <c r="B212" s="135" t="s">
        <v>268</v>
      </c>
      <c r="C212" s="141" t="s">
        <v>19</v>
      </c>
      <c r="D212" s="136">
        <v>206800</v>
      </c>
    </row>
    <row r="213" spans="1:4" ht="20.149999999999999" customHeight="1">
      <c r="A213" s="3">
        <v>67</v>
      </c>
      <c r="B213" s="135" t="s">
        <v>269</v>
      </c>
      <c r="C213" s="141" t="s">
        <v>19</v>
      </c>
      <c r="D213" s="136">
        <v>2800</v>
      </c>
    </row>
    <row r="1254" spans="6:6">
      <c r="F1254" s="119" t="s">
        <v>133</v>
      </c>
    </row>
  </sheetData>
  <mergeCells count="2">
    <mergeCell ref="A2:D3"/>
    <mergeCell ref="A29:D30"/>
  </mergeCells>
  <printOptions horizontalCentered="1"/>
  <pageMargins left="0.25" right="0.25" top="0.75" bottom="0.75" header="0.3" footer="0.3"/>
  <pageSetup paperSize="9" scale="61" fitToWidth="0" fitToHeight="0" orientation="portrait" r:id="rId1"/>
  <rowBreaks count="2" manualBreakCount="2">
    <brk id="27" max="3" man="1"/>
    <brk id="77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429"/>
  <sheetViews>
    <sheetView view="pageBreakPreview" topLeftCell="A371" zoomScaleNormal="55" zoomScaleSheetLayoutView="100" workbookViewId="0">
      <selection activeCell="B93" sqref="B93"/>
    </sheetView>
  </sheetViews>
  <sheetFormatPr defaultRowHeight="14"/>
  <cols>
    <col min="1" max="1" width="8" style="3" customWidth="1"/>
    <col min="2" max="2" width="63.90625" style="4" customWidth="1"/>
    <col min="3" max="3" width="12.6328125" style="5" customWidth="1"/>
    <col min="4" max="4" width="12.6328125" style="3" customWidth="1"/>
    <col min="5" max="5" width="18.54296875" style="6" customWidth="1"/>
    <col min="6" max="6" width="18.54296875" style="7" customWidth="1"/>
    <col min="7" max="10" width="9.08984375" style="2"/>
    <col min="11" max="11" width="13.08984375" style="2" bestFit="1" customWidth="1"/>
    <col min="12" max="12" width="14.36328125" style="2" bestFit="1" customWidth="1"/>
    <col min="13" max="256" width="9.08984375" style="2"/>
    <col min="257" max="257" width="20.6328125" style="2" customWidth="1"/>
    <col min="258" max="258" width="41.08984375" style="2" customWidth="1"/>
    <col min="259" max="259" width="9" style="2" customWidth="1"/>
    <col min="260" max="260" width="11" style="2" customWidth="1"/>
    <col min="261" max="261" width="16" style="2" customWidth="1"/>
    <col min="262" max="262" width="16.54296875" style="2" customWidth="1"/>
    <col min="263" max="266" width="9.08984375" style="2"/>
    <col min="267" max="267" width="13.08984375" style="2" bestFit="1" customWidth="1"/>
    <col min="268" max="268" width="14.36328125" style="2" bestFit="1" customWidth="1"/>
    <col min="269" max="512" width="9.08984375" style="2"/>
    <col min="513" max="513" width="20.6328125" style="2" customWidth="1"/>
    <col min="514" max="514" width="41.08984375" style="2" customWidth="1"/>
    <col min="515" max="515" width="9" style="2" customWidth="1"/>
    <col min="516" max="516" width="11" style="2" customWidth="1"/>
    <col min="517" max="517" width="16" style="2" customWidth="1"/>
    <col min="518" max="518" width="16.54296875" style="2" customWidth="1"/>
    <col min="519" max="522" width="9.08984375" style="2"/>
    <col min="523" max="523" width="13.08984375" style="2" bestFit="1" customWidth="1"/>
    <col min="524" max="524" width="14.36328125" style="2" bestFit="1" customWidth="1"/>
    <col min="525" max="768" width="9.08984375" style="2"/>
    <col min="769" max="769" width="20.6328125" style="2" customWidth="1"/>
    <col min="770" max="770" width="41.08984375" style="2" customWidth="1"/>
    <col min="771" max="771" width="9" style="2" customWidth="1"/>
    <col min="772" max="772" width="11" style="2" customWidth="1"/>
    <col min="773" max="773" width="16" style="2" customWidth="1"/>
    <col min="774" max="774" width="16.54296875" style="2" customWidth="1"/>
    <col min="775" max="778" width="9.08984375" style="2"/>
    <col min="779" max="779" width="13.08984375" style="2" bestFit="1" customWidth="1"/>
    <col min="780" max="780" width="14.36328125" style="2" bestFit="1" customWidth="1"/>
    <col min="781" max="1024" width="9.08984375" style="2"/>
    <col min="1025" max="1025" width="20.6328125" style="2" customWidth="1"/>
    <col min="1026" max="1026" width="41.08984375" style="2" customWidth="1"/>
    <col min="1027" max="1027" width="9" style="2" customWidth="1"/>
    <col min="1028" max="1028" width="11" style="2" customWidth="1"/>
    <col min="1029" max="1029" width="16" style="2" customWidth="1"/>
    <col min="1030" max="1030" width="16.54296875" style="2" customWidth="1"/>
    <col min="1031" max="1034" width="9.08984375" style="2"/>
    <col min="1035" max="1035" width="13.08984375" style="2" bestFit="1" customWidth="1"/>
    <col min="1036" max="1036" width="14.36328125" style="2" bestFit="1" customWidth="1"/>
    <col min="1037" max="1280" width="9.08984375" style="2"/>
    <col min="1281" max="1281" width="20.6328125" style="2" customWidth="1"/>
    <col min="1282" max="1282" width="41.08984375" style="2" customWidth="1"/>
    <col min="1283" max="1283" width="9" style="2" customWidth="1"/>
    <col min="1284" max="1284" width="11" style="2" customWidth="1"/>
    <col min="1285" max="1285" width="16" style="2" customWidth="1"/>
    <col min="1286" max="1286" width="16.54296875" style="2" customWidth="1"/>
    <col min="1287" max="1290" width="9.08984375" style="2"/>
    <col min="1291" max="1291" width="13.08984375" style="2" bestFit="1" customWidth="1"/>
    <col min="1292" max="1292" width="14.36328125" style="2" bestFit="1" customWidth="1"/>
    <col min="1293" max="1536" width="9.08984375" style="2"/>
    <col min="1537" max="1537" width="20.6328125" style="2" customWidth="1"/>
    <col min="1538" max="1538" width="41.08984375" style="2" customWidth="1"/>
    <col min="1539" max="1539" width="9" style="2" customWidth="1"/>
    <col min="1540" max="1540" width="11" style="2" customWidth="1"/>
    <col min="1541" max="1541" width="16" style="2" customWidth="1"/>
    <col min="1542" max="1542" width="16.54296875" style="2" customWidth="1"/>
    <col min="1543" max="1546" width="9.08984375" style="2"/>
    <col min="1547" max="1547" width="13.08984375" style="2" bestFit="1" customWidth="1"/>
    <col min="1548" max="1548" width="14.36328125" style="2" bestFit="1" customWidth="1"/>
    <col min="1549" max="1792" width="9.08984375" style="2"/>
    <col min="1793" max="1793" width="20.6328125" style="2" customWidth="1"/>
    <col min="1794" max="1794" width="41.08984375" style="2" customWidth="1"/>
    <col min="1795" max="1795" width="9" style="2" customWidth="1"/>
    <col min="1796" max="1796" width="11" style="2" customWidth="1"/>
    <col min="1797" max="1797" width="16" style="2" customWidth="1"/>
    <col min="1798" max="1798" width="16.54296875" style="2" customWidth="1"/>
    <col min="1799" max="1802" width="9.08984375" style="2"/>
    <col min="1803" max="1803" width="13.08984375" style="2" bestFit="1" customWidth="1"/>
    <col min="1804" max="1804" width="14.36328125" style="2" bestFit="1" customWidth="1"/>
    <col min="1805" max="2048" width="9.08984375" style="2"/>
    <col min="2049" max="2049" width="20.6328125" style="2" customWidth="1"/>
    <col min="2050" max="2050" width="41.08984375" style="2" customWidth="1"/>
    <col min="2051" max="2051" width="9" style="2" customWidth="1"/>
    <col min="2052" max="2052" width="11" style="2" customWidth="1"/>
    <col min="2053" max="2053" width="16" style="2" customWidth="1"/>
    <col min="2054" max="2054" width="16.54296875" style="2" customWidth="1"/>
    <col min="2055" max="2058" width="9.08984375" style="2"/>
    <col min="2059" max="2059" width="13.08984375" style="2" bestFit="1" customWidth="1"/>
    <col min="2060" max="2060" width="14.36328125" style="2" bestFit="1" customWidth="1"/>
    <col min="2061" max="2304" width="9.08984375" style="2"/>
    <col min="2305" max="2305" width="20.6328125" style="2" customWidth="1"/>
    <col min="2306" max="2306" width="41.08984375" style="2" customWidth="1"/>
    <col min="2307" max="2307" width="9" style="2" customWidth="1"/>
    <col min="2308" max="2308" width="11" style="2" customWidth="1"/>
    <col min="2309" max="2309" width="16" style="2" customWidth="1"/>
    <col min="2310" max="2310" width="16.54296875" style="2" customWidth="1"/>
    <col min="2311" max="2314" width="9.08984375" style="2"/>
    <col min="2315" max="2315" width="13.08984375" style="2" bestFit="1" customWidth="1"/>
    <col min="2316" max="2316" width="14.36328125" style="2" bestFit="1" customWidth="1"/>
    <col min="2317" max="2560" width="9.08984375" style="2"/>
    <col min="2561" max="2561" width="20.6328125" style="2" customWidth="1"/>
    <col min="2562" max="2562" width="41.08984375" style="2" customWidth="1"/>
    <col min="2563" max="2563" width="9" style="2" customWidth="1"/>
    <col min="2564" max="2564" width="11" style="2" customWidth="1"/>
    <col min="2565" max="2565" width="16" style="2" customWidth="1"/>
    <col min="2566" max="2566" width="16.54296875" style="2" customWidth="1"/>
    <col min="2567" max="2570" width="9.08984375" style="2"/>
    <col min="2571" max="2571" width="13.08984375" style="2" bestFit="1" customWidth="1"/>
    <col min="2572" max="2572" width="14.36328125" style="2" bestFit="1" customWidth="1"/>
    <col min="2573" max="2816" width="9.08984375" style="2"/>
    <col min="2817" max="2817" width="20.6328125" style="2" customWidth="1"/>
    <col min="2818" max="2818" width="41.08984375" style="2" customWidth="1"/>
    <col min="2819" max="2819" width="9" style="2" customWidth="1"/>
    <col min="2820" max="2820" width="11" style="2" customWidth="1"/>
    <col min="2821" max="2821" width="16" style="2" customWidth="1"/>
    <col min="2822" max="2822" width="16.54296875" style="2" customWidth="1"/>
    <col min="2823" max="2826" width="9.08984375" style="2"/>
    <col min="2827" max="2827" width="13.08984375" style="2" bestFit="1" customWidth="1"/>
    <col min="2828" max="2828" width="14.36328125" style="2" bestFit="1" customWidth="1"/>
    <col min="2829" max="3072" width="9.08984375" style="2"/>
    <col min="3073" max="3073" width="20.6328125" style="2" customWidth="1"/>
    <col min="3074" max="3074" width="41.08984375" style="2" customWidth="1"/>
    <col min="3075" max="3075" width="9" style="2" customWidth="1"/>
    <col min="3076" max="3076" width="11" style="2" customWidth="1"/>
    <col min="3077" max="3077" width="16" style="2" customWidth="1"/>
    <col min="3078" max="3078" width="16.54296875" style="2" customWidth="1"/>
    <col min="3079" max="3082" width="9.08984375" style="2"/>
    <col min="3083" max="3083" width="13.08984375" style="2" bestFit="1" customWidth="1"/>
    <col min="3084" max="3084" width="14.36328125" style="2" bestFit="1" customWidth="1"/>
    <col min="3085" max="3328" width="9.08984375" style="2"/>
    <col min="3329" max="3329" width="20.6328125" style="2" customWidth="1"/>
    <col min="3330" max="3330" width="41.08984375" style="2" customWidth="1"/>
    <col min="3331" max="3331" width="9" style="2" customWidth="1"/>
    <col min="3332" max="3332" width="11" style="2" customWidth="1"/>
    <col min="3333" max="3333" width="16" style="2" customWidth="1"/>
    <col min="3334" max="3334" width="16.54296875" style="2" customWidth="1"/>
    <col min="3335" max="3338" width="9.08984375" style="2"/>
    <col min="3339" max="3339" width="13.08984375" style="2" bestFit="1" customWidth="1"/>
    <col min="3340" max="3340" width="14.36328125" style="2" bestFit="1" customWidth="1"/>
    <col min="3341" max="3584" width="9.08984375" style="2"/>
    <col min="3585" max="3585" width="20.6328125" style="2" customWidth="1"/>
    <col min="3586" max="3586" width="41.08984375" style="2" customWidth="1"/>
    <col min="3587" max="3587" width="9" style="2" customWidth="1"/>
    <col min="3588" max="3588" width="11" style="2" customWidth="1"/>
    <col min="3589" max="3589" width="16" style="2" customWidth="1"/>
    <col min="3590" max="3590" width="16.54296875" style="2" customWidth="1"/>
    <col min="3591" max="3594" width="9.08984375" style="2"/>
    <col min="3595" max="3595" width="13.08984375" style="2" bestFit="1" customWidth="1"/>
    <col min="3596" max="3596" width="14.36328125" style="2" bestFit="1" customWidth="1"/>
    <col min="3597" max="3840" width="9.08984375" style="2"/>
    <col min="3841" max="3841" width="20.6328125" style="2" customWidth="1"/>
    <col min="3842" max="3842" width="41.08984375" style="2" customWidth="1"/>
    <col min="3843" max="3843" width="9" style="2" customWidth="1"/>
    <col min="3844" max="3844" width="11" style="2" customWidth="1"/>
    <col min="3845" max="3845" width="16" style="2" customWidth="1"/>
    <col min="3846" max="3846" width="16.54296875" style="2" customWidth="1"/>
    <col min="3847" max="3850" width="9.08984375" style="2"/>
    <col min="3851" max="3851" width="13.08984375" style="2" bestFit="1" customWidth="1"/>
    <col min="3852" max="3852" width="14.36328125" style="2" bestFit="1" customWidth="1"/>
    <col min="3853" max="4096" width="9.08984375" style="2"/>
    <col min="4097" max="4097" width="20.6328125" style="2" customWidth="1"/>
    <col min="4098" max="4098" width="41.08984375" style="2" customWidth="1"/>
    <col min="4099" max="4099" width="9" style="2" customWidth="1"/>
    <col min="4100" max="4100" width="11" style="2" customWidth="1"/>
    <col min="4101" max="4101" width="16" style="2" customWidth="1"/>
    <col min="4102" max="4102" width="16.54296875" style="2" customWidth="1"/>
    <col min="4103" max="4106" width="9.08984375" style="2"/>
    <col min="4107" max="4107" width="13.08984375" style="2" bestFit="1" customWidth="1"/>
    <col min="4108" max="4108" width="14.36328125" style="2" bestFit="1" customWidth="1"/>
    <col min="4109" max="4352" width="9.08984375" style="2"/>
    <col min="4353" max="4353" width="20.6328125" style="2" customWidth="1"/>
    <col min="4354" max="4354" width="41.08984375" style="2" customWidth="1"/>
    <col min="4355" max="4355" width="9" style="2" customWidth="1"/>
    <col min="4356" max="4356" width="11" style="2" customWidth="1"/>
    <col min="4357" max="4357" width="16" style="2" customWidth="1"/>
    <col min="4358" max="4358" width="16.54296875" style="2" customWidth="1"/>
    <col min="4359" max="4362" width="9.08984375" style="2"/>
    <col min="4363" max="4363" width="13.08984375" style="2" bestFit="1" customWidth="1"/>
    <col min="4364" max="4364" width="14.36328125" style="2" bestFit="1" customWidth="1"/>
    <col min="4365" max="4608" width="9.08984375" style="2"/>
    <col min="4609" max="4609" width="20.6328125" style="2" customWidth="1"/>
    <col min="4610" max="4610" width="41.08984375" style="2" customWidth="1"/>
    <col min="4611" max="4611" width="9" style="2" customWidth="1"/>
    <col min="4612" max="4612" width="11" style="2" customWidth="1"/>
    <col min="4613" max="4613" width="16" style="2" customWidth="1"/>
    <col min="4614" max="4614" width="16.54296875" style="2" customWidth="1"/>
    <col min="4615" max="4618" width="9.08984375" style="2"/>
    <col min="4619" max="4619" width="13.08984375" style="2" bestFit="1" customWidth="1"/>
    <col min="4620" max="4620" width="14.36328125" style="2" bestFit="1" customWidth="1"/>
    <col min="4621" max="4864" width="9.08984375" style="2"/>
    <col min="4865" max="4865" width="20.6328125" style="2" customWidth="1"/>
    <col min="4866" max="4866" width="41.08984375" style="2" customWidth="1"/>
    <col min="4867" max="4867" width="9" style="2" customWidth="1"/>
    <col min="4868" max="4868" width="11" style="2" customWidth="1"/>
    <col min="4869" max="4869" width="16" style="2" customWidth="1"/>
    <col min="4870" max="4870" width="16.54296875" style="2" customWidth="1"/>
    <col min="4871" max="4874" width="9.08984375" style="2"/>
    <col min="4875" max="4875" width="13.08984375" style="2" bestFit="1" customWidth="1"/>
    <col min="4876" max="4876" width="14.36328125" style="2" bestFit="1" customWidth="1"/>
    <col min="4877" max="5120" width="9.08984375" style="2"/>
    <col min="5121" max="5121" width="20.6328125" style="2" customWidth="1"/>
    <col min="5122" max="5122" width="41.08984375" style="2" customWidth="1"/>
    <col min="5123" max="5123" width="9" style="2" customWidth="1"/>
    <col min="5124" max="5124" width="11" style="2" customWidth="1"/>
    <col min="5125" max="5125" width="16" style="2" customWidth="1"/>
    <col min="5126" max="5126" width="16.54296875" style="2" customWidth="1"/>
    <col min="5127" max="5130" width="9.08984375" style="2"/>
    <col min="5131" max="5131" width="13.08984375" style="2" bestFit="1" customWidth="1"/>
    <col min="5132" max="5132" width="14.36328125" style="2" bestFit="1" customWidth="1"/>
    <col min="5133" max="5376" width="9.08984375" style="2"/>
    <col min="5377" max="5377" width="20.6328125" style="2" customWidth="1"/>
    <col min="5378" max="5378" width="41.08984375" style="2" customWidth="1"/>
    <col min="5379" max="5379" width="9" style="2" customWidth="1"/>
    <col min="5380" max="5380" width="11" style="2" customWidth="1"/>
    <col min="5381" max="5381" width="16" style="2" customWidth="1"/>
    <col min="5382" max="5382" width="16.54296875" style="2" customWidth="1"/>
    <col min="5383" max="5386" width="9.08984375" style="2"/>
    <col min="5387" max="5387" width="13.08984375" style="2" bestFit="1" customWidth="1"/>
    <col min="5388" max="5388" width="14.36328125" style="2" bestFit="1" customWidth="1"/>
    <col min="5389" max="5632" width="9.08984375" style="2"/>
    <col min="5633" max="5633" width="20.6328125" style="2" customWidth="1"/>
    <col min="5634" max="5634" width="41.08984375" style="2" customWidth="1"/>
    <col min="5635" max="5635" width="9" style="2" customWidth="1"/>
    <col min="5636" max="5636" width="11" style="2" customWidth="1"/>
    <col min="5637" max="5637" width="16" style="2" customWidth="1"/>
    <col min="5638" max="5638" width="16.54296875" style="2" customWidth="1"/>
    <col min="5639" max="5642" width="9.08984375" style="2"/>
    <col min="5643" max="5643" width="13.08984375" style="2" bestFit="1" customWidth="1"/>
    <col min="5644" max="5644" width="14.36328125" style="2" bestFit="1" customWidth="1"/>
    <col min="5645" max="5888" width="9.08984375" style="2"/>
    <col min="5889" max="5889" width="20.6328125" style="2" customWidth="1"/>
    <col min="5890" max="5890" width="41.08984375" style="2" customWidth="1"/>
    <col min="5891" max="5891" width="9" style="2" customWidth="1"/>
    <col min="5892" max="5892" width="11" style="2" customWidth="1"/>
    <col min="5893" max="5893" width="16" style="2" customWidth="1"/>
    <col min="5894" max="5894" width="16.54296875" style="2" customWidth="1"/>
    <col min="5895" max="5898" width="9.08984375" style="2"/>
    <col min="5899" max="5899" width="13.08984375" style="2" bestFit="1" customWidth="1"/>
    <col min="5900" max="5900" width="14.36328125" style="2" bestFit="1" customWidth="1"/>
    <col min="5901" max="6144" width="9.08984375" style="2"/>
    <col min="6145" max="6145" width="20.6328125" style="2" customWidth="1"/>
    <col min="6146" max="6146" width="41.08984375" style="2" customWidth="1"/>
    <col min="6147" max="6147" width="9" style="2" customWidth="1"/>
    <col min="6148" max="6148" width="11" style="2" customWidth="1"/>
    <col min="6149" max="6149" width="16" style="2" customWidth="1"/>
    <col min="6150" max="6150" width="16.54296875" style="2" customWidth="1"/>
    <col min="6151" max="6154" width="9.08984375" style="2"/>
    <col min="6155" max="6155" width="13.08984375" style="2" bestFit="1" customWidth="1"/>
    <col min="6156" max="6156" width="14.36328125" style="2" bestFit="1" customWidth="1"/>
    <col min="6157" max="6400" width="9.08984375" style="2"/>
    <col min="6401" max="6401" width="20.6328125" style="2" customWidth="1"/>
    <col min="6402" max="6402" width="41.08984375" style="2" customWidth="1"/>
    <col min="6403" max="6403" width="9" style="2" customWidth="1"/>
    <col min="6404" max="6404" width="11" style="2" customWidth="1"/>
    <col min="6405" max="6405" width="16" style="2" customWidth="1"/>
    <col min="6406" max="6406" width="16.54296875" style="2" customWidth="1"/>
    <col min="6407" max="6410" width="9.08984375" style="2"/>
    <col min="6411" max="6411" width="13.08984375" style="2" bestFit="1" customWidth="1"/>
    <col min="6412" max="6412" width="14.36328125" style="2" bestFit="1" customWidth="1"/>
    <col min="6413" max="6656" width="9.08984375" style="2"/>
    <col min="6657" max="6657" width="20.6328125" style="2" customWidth="1"/>
    <col min="6658" max="6658" width="41.08984375" style="2" customWidth="1"/>
    <col min="6659" max="6659" width="9" style="2" customWidth="1"/>
    <col min="6660" max="6660" width="11" style="2" customWidth="1"/>
    <col min="6661" max="6661" width="16" style="2" customWidth="1"/>
    <col min="6662" max="6662" width="16.54296875" style="2" customWidth="1"/>
    <col min="6663" max="6666" width="9.08984375" style="2"/>
    <col min="6667" max="6667" width="13.08984375" style="2" bestFit="1" customWidth="1"/>
    <col min="6668" max="6668" width="14.36328125" style="2" bestFit="1" customWidth="1"/>
    <col min="6669" max="6912" width="9.08984375" style="2"/>
    <col min="6913" max="6913" width="20.6328125" style="2" customWidth="1"/>
    <col min="6914" max="6914" width="41.08984375" style="2" customWidth="1"/>
    <col min="6915" max="6915" width="9" style="2" customWidth="1"/>
    <col min="6916" max="6916" width="11" style="2" customWidth="1"/>
    <col min="6917" max="6917" width="16" style="2" customWidth="1"/>
    <col min="6918" max="6918" width="16.54296875" style="2" customWidth="1"/>
    <col min="6919" max="6922" width="9.08984375" style="2"/>
    <col min="6923" max="6923" width="13.08984375" style="2" bestFit="1" customWidth="1"/>
    <col min="6924" max="6924" width="14.36328125" style="2" bestFit="1" customWidth="1"/>
    <col min="6925" max="7168" width="9.08984375" style="2"/>
    <col min="7169" max="7169" width="20.6328125" style="2" customWidth="1"/>
    <col min="7170" max="7170" width="41.08984375" style="2" customWidth="1"/>
    <col min="7171" max="7171" width="9" style="2" customWidth="1"/>
    <col min="7172" max="7172" width="11" style="2" customWidth="1"/>
    <col min="7173" max="7173" width="16" style="2" customWidth="1"/>
    <col min="7174" max="7174" width="16.54296875" style="2" customWidth="1"/>
    <col min="7175" max="7178" width="9.08984375" style="2"/>
    <col min="7179" max="7179" width="13.08984375" style="2" bestFit="1" customWidth="1"/>
    <col min="7180" max="7180" width="14.36328125" style="2" bestFit="1" customWidth="1"/>
    <col min="7181" max="7424" width="9.08984375" style="2"/>
    <col min="7425" max="7425" width="20.6328125" style="2" customWidth="1"/>
    <col min="7426" max="7426" width="41.08984375" style="2" customWidth="1"/>
    <col min="7427" max="7427" width="9" style="2" customWidth="1"/>
    <col min="7428" max="7428" width="11" style="2" customWidth="1"/>
    <col min="7429" max="7429" width="16" style="2" customWidth="1"/>
    <col min="7430" max="7430" width="16.54296875" style="2" customWidth="1"/>
    <col min="7431" max="7434" width="9.08984375" style="2"/>
    <col min="7435" max="7435" width="13.08984375" style="2" bestFit="1" customWidth="1"/>
    <col min="7436" max="7436" width="14.36328125" style="2" bestFit="1" customWidth="1"/>
    <col min="7437" max="7680" width="9.08984375" style="2"/>
    <col min="7681" max="7681" width="20.6328125" style="2" customWidth="1"/>
    <col min="7682" max="7682" width="41.08984375" style="2" customWidth="1"/>
    <col min="7683" max="7683" width="9" style="2" customWidth="1"/>
    <col min="7684" max="7684" width="11" style="2" customWidth="1"/>
    <col min="7685" max="7685" width="16" style="2" customWidth="1"/>
    <col min="7686" max="7686" width="16.54296875" style="2" customWidth="1"/>
    <col min="7687" max="7690" width="9.08984375" style="2"/>
    <col min="7691" max="7691" width="13.08984375" style="2" bestFit="1" customWidth="1"/>
    <col min="7692" max="7692" width="14.36328125" style="2" bestFit="1" customWidth="1"/>
    <col min="7693" max="7936" width="9.08984375" style="2"/>
    <col min="7937" max="7937" width="20.6328125" style="2" customWidth="1"/>
    <col min="7938" max="7938" width="41.08984375" style="2" customWidth="1"/>
    <col min="7939" max="7939" width="9" style="2" customWidth="1"/>
    <col min="7940" max="7940" width="11" style="2" customWidth="1"/>
    <col min="7941" max="7941" width="16" style="2" customWidth="1"/>
    <col min="7942" max="7942" width="16.54296875" style="2" customWidth="1"/>
    <col min="7943" max="7946" width="9.08984375" style="2"/>
    <col min="7947" max="7947" width="13.08984375" style="2" bestFit="1" customWidth="1"/>
    <col min="7948" max="7948" width="14.36328125" style="2" bestFit="1" customWidth="1"/>
    <col min="7949" max="8192" width="9.08984375" style="2"/>
    <col min="8193" max="8193" width="20.6328125" style="2" customWidth="1"/>
    <col min="8194" max="8194" width="41.08984375" style="2" customWidth="1"/>
    <col min="8195" max="8195" width="9" style="2" customWidth="1"/>
    <col min="8196" max="8196" width="11" style="2" customWidth="1"/>
    <col min="8197" max="8197" width="16" style="2" customWidth="1"/>
    <col min="8198" max="8198" width="16.54296875" style="2" customWidth="1"/>
    <col min="8199" max="8202" width="9.08984375" style="2"/>
    <col min="8203" max="8203" width="13.08984375" style="2" bestFit="1" customWidth="1"/>
    <col min="8204" max="8204" width="14.36328125" style="2" bestFit="1" customWidth="1"/>
    <col min="8205" max="8448" width="9.08984375" style="2"/>
    <col min="8449" max="8449" width="20.6328125" style="2" customWidth="1"/>
    <col min="8450" max="8450" width="41.08984375" style="2" customWidth="1"/>
    <col min="8451" max="8451" width="9" style="2" customWidth="1"/>
    <col min="8452" max="8452" width="11" style="2" customWidth="1"/>
    <col min="8453" max="8453" width="16" style="2" customWidth="1"/>
    <col min="8454" max="8454" width="16.54296875" style="2" customWidth="1"/>
    <col min="8455" max="8458" width="9.08984375" style="2"/>
    <col min="8459" max="8459" width="13.08984375" style="2" bestFit="1" customWidth="1"/>
    <col min="8460" max="8460" width="14.36328125" style="2" bestFit="1" customWidth="1"/>
    <col min="8461" max="8704" width="9.08984375" style="2"/>
    <col min="8705" max="8705" width="20.6328125" style="2" customWidth="1"/>
    <col min="8706" max="8706" width="41.08984375" style="2" customWidth="1"/>
    <col min="8707" max="8707" width="9" style="2" customWidth="1"/>
    <col min="8708" max="8708" width="11" style="2" customWidth="1"/>
    <col min="8709" max="8709" width="16" style="2" customWidth="1"/>
    <col min="8710" max="8710" width="16.54296875" style="2" customWidth="1"/>
    <col min="8711" max="8714" width="9.08984375" style="2"/>
    <col min="8715" max="8715" width="13.08984375" style="2" bestFit="1" customWidth="1"/>
    <col min="8716" max="8716" width="14.36328125" style="2" bestFit="1" customWidth="1"/>
    <col min="8717" max="8960" width="9.08984375" style="2"/>
    <col min="8961" max="8961" width="20.6328125" style="2" customWidth="1"/>
    <col min="8962" max="8962" width="41.08984375" style="2" customWidth="1"/>
    <col min="8963" max="8963" width="9" style="2" customWidth="1"/>
    <col min="8964" max="8964" width="11" style="2" customWidth="1"/>
    <col min="8965" max="8965" width="16" style="2" customWidth="1"/>
    <col min="8966" max="8966" width="16.54296875" style="2" customWidth="1"/>
    <col min="8967" max="8970" width="9.08984375" style="2"/>
    <col min="8971" max="8971" width="13.08984375" style="2" bestFit="1" customWidth="1"/>
    <col min="8972" max="8972" width="14.36328125" style="2" bestFit="1" customWidth="1"/>
    <col min="8973" max="9216" width="9.08984375" style="2"/>
    <col min="9217" max="9217" width="20.6328125" style="2" customWidth="1"/>
    <col min="9218" max="9218" width="41.08984375" style="2" customWidth="1"/>
    <col min="9219" max="9219" width="9" style="2" customWidth="1"/>
    <col min="9220" max="9220" width="11" style="2" customWidth="1"/>
    <col min="9221" max="9221" width="16" style="2" customWidth="1"/>
    <col min="9222" max="9222" width="16.54296875" style="2" customWidth="1"/>
    <col min="9223" max="9226" width="9.08984375" style="2"/>
    <col min="9227" max="9227" width="13.08984375" style="2" bestFit="1" customWidth="1"/>
    <col min="9228" max="9228" width="14.36328125" style="2" bestFit="1" customWidth="1"/>
    <col min="9229" max="9472" width="9.08984375" style="2"/>
    <col min="9473" max="9473" width="20.6328125" style="2" customWidth="1"/>
    <col min="9474" max="9474" width="41.08984375" style="2" customWidth="1"/>
    <col min="9475" max="9475" width="9" style="2" customWidth="1"/>
    <col min="9476" max="9476" width="11" style="2" customWidth="1"/>
    <col min="9477" max="9477" width="16" style="2" customWidth="1"/>
    <col min="9478" max="9478" width="16.54296875" style="2" customWidth="1"/>
    <col min="9479" max="9482" width="9.08984375" style="2"/>
    <col min="9483" max="9483" width="13.08984375" style="2" bestFit="1" customWidth="1"/>
    <col min="9484" max="9484" width="14.36328125" style="2" bestFit="1" customWidth="1"/>
    <col min="9485" max="9728" width="9.08984375" style="2"/>
    <col min="9729" max="9729" width="20.6328125" style="2" customWidth="1"/>
    <col min="9730" max="9730" width="41.08984375" style="2" customWidth="1"/>
    <col min="9731" max="9731" width="9" style="2" customWidth="1"/>
    <col min="9732" max="9732" width="11" style="2" customWidth="1"/>
    <col min="9733" max="9733" width="16" style="2" customWidth="1"/>
    <col min="9734" max="9734" width="16.54296875" style="2" customWidth="1"/>
    <col min="9735" max="9738" width="9.08984375" style="2"/>
    <col min="9739" max="9739" width="13.08984375" style="2" bestFit="1" customWidth="1"/>
    <col min="9740" max="9740" width="14.36328125" style="2" bestFit="1" customWidth="1"/>
    <col min="9741" max="9984" width="9.08984375" style="2"/>
    <col min="9985" max="9985" width="20.6328125" style="2" customWidth="1"/>
    <col min="9986" max="9986" width="41.08984375" style="2" customWidth="1"/>
    <col min="9987" max="9987" width="9" style="2" customWidth="1"/>
    <col min="9988" max="9988" width="11" style="2" customWidth="1"/>
    <col min="9989" max="9989" width="16" style="2" customWidth="1"/>
    <col min="9990" max="9990" width="16.54296875" style="2" customWidth="1"/>
    <col min="9991" max="9994" width="9.08984375" style="2"/>
    <col min="9995" max="9995" width="13.08984375" style="2" bestFit="1" customWidth="1"/>
    <col min="9996" max="9996" width="14.36328125" style="2" bestFit="1" customWidth="1"/>
    <col min="9997" max="10240" width="9.08984375" style="2"/>
    <col min="10241" max="10241" width="20.6328125" style="2" customWidth="1"/>
    <col min="10242" max="10242" width="41.08984375" style="2" customWidth="1"/>
    <col min="10243" max="10243" width="9" style="2" customWidth="1"/>
    <col min="10244" max="10244" width="11" style="2" customWidth="1"/>
    <col min="10245" max="10245" width="16" style="2" customWidth="1"/>
    <col min="10246" max="10246" width="16.54296875" style="2" customWidth="1"/>
    <col min="10247" max="10250" width="9.08984375" style="2"/>
    <col min="10251" max="10251" width="13.08984375" style="2" bestFit="1" customWidth="1"/>
    <col min="10252" max="10252" width="14.36328125" style="2" bestFit="1" customWidth="1"/>
    <col min="10253" max="10496" width="9.08984375" style="2"/>
    <col min="10497" max="10497" width="20.6328125" style="2" customWidth="1"/>
    <col min="10498" max="10498" width="41.08984375" style="2" customWidth="1"/>
    <col min="10499" max="10499" width="9" style="2" customWidth="1"/>
    <col min="10500" max="10500" width="11" style="2" customWidth="1"/>
    <col min="10501" max="10501" width="16" style="2" customWidth="1"/>
    <col min="10502" max="10502" width="16.54296875" style="2" customWidth="1"/>
    <col min="10503" max="10506" width="9.08984375" style="2"/>
    <col min="10507" max="10507" width="13.08984375" style="2" bestFit="1" customWidth="1"/>
    <col min="10508" max="10508" width="14.36328125" style="2" bestFit="1" customWidth="1"/>
    <col min="10509" max="10752" width="9.08984375" style="2"/>
    <col min="10753" max="10753" width="20.6328125" style="2" customWidth="1"/>
    <col min="10754" max="10754" width="41.08984375" style="2" customWidth="1"/>
    <col min="10755" max="10755" width="9" style="2" customWidth="1"/>
    <col min="10756" max="10756" width="11" style="2" customWidth="1"/>
    <col min="10757" max="10757" width="16" style="2" customWidth="1"/>
    <col min="10758" max="10758" width="16.54296875" style="2" customWidth="1"/>
    <col min="10759" max="10762" width="9.08984375" style="2"/>
    <col min="10763" max="10763" width="13.08984375" style="2" bestFit="1" customWidth="1"/>
    <col min="10764" max="10764" width="14.36328125" style="2" bestFit="1" customWidth="1"/>
    <col min="10765" max="11008" width="9.08984375" style="2"/>
    <col min="11009" max="11009" width="20.6328125" style="2" customWidth="1"/>
    <col min="11010" max="11010" width="41.08984375" style="2" customWidth="1"/>
    <col min="11011" max="11011" width="9" style="2" customWidth="1"/>
    <col min="11012" max="11012" width="11" style="2" customWidth="1"/>
    <col min="11013" max="11013" width="16" style="2" customWidth="1"/>
    <col min="11014" max="11014" width="16.54296875" style="2" customWidth="1"/>
    <col min="11015" max="11018" width="9.08984375" style="2"/>
    <col min="11019" max="11019" width="13.08984375" style="2" bestFit="1" customWidth="1"/>
    <col min="11020" max="11020" width="14.36328125" style="2" bestFit="1" customWidth="1"/>
    <col min="11021" max="11264" width="9.08984375" style="2"/>
    <col min="11265" max="11265" width="20.6328125" style="2" customWidth="1"/>
    <col min="11266" max="11266" width="41.08984375" style="2" customWidth="1"/>
    <col min="11267" max="11267" width="9" style="2" customWidth="1"/>
    <col min="11268" max="11268" width="11" style="2" customWidth="1"/>
    <col min="11269" max="11269" width="16" style="2" customWidth="1"/>
    <col min="11270" max="11270" width="16.54296875" style="2" customWidth="1"/>
    <col min="11271" max="11274" width="9.08984375" style="2"/>
    <col min="11275" max="11275" width="13.08984375" style="2" bestFit="1" customWidth="1"/>
    <col min="11276" max="11276" width="14.36328125" style="2" bestFit="1" customWidth="1"/>
    <col min="11277" max="11520" width="9.08984375" style="2"/>
    <col min="11521" max="11521" width="20.6328125" style="2" customWidth="1"/>
    <col min="11522" max="11522" width="41.08984375" style="2" customWidth="1"/>
    <col min="11523" max="11523" width="9" style="2" customWidth="1"/>
    <col min="11524" max="11524" width="11" style="2" customWidth="1"/>
    <col min="11525" max="11525" width="16" style="2" customWidth="1"/>
    <col min="11526" max="11526" width="16.54296875" style="2" customWidth="1"/>
    <col min="11527" max="11530" width="9.08984375" style="2"/>
    <col min="11531" max="11531" width="13.08984375" style="2" bestFit="1" customWidth="1"/>
    <col min="11532" max="11532" width="14.36328125" style="2" bestFit="1" customWidth="1"/>
    <col min="11533" max="11776" width="9.08984375" style="2"/>
    <col min="11777" max="11777" width="20.6328125" style="2" customWidth="1"/>
    <col min="11778" max="11778" width="41.08984375" style="2" customWidth="1"/>
    <col min="11779" max="11779" width="9" style="2" customWidth="1"/>
    <col min="11780" max="11780" width="11" style="2" customWidth="1"/>
    <col min="11781" max="11781" width="16" style="2" customWidth="1"/>
    <col min="11782" max="11782" width="16.54296875" style="2" customWidth="1"/>
    <col min="11783" max="11786" width="9.08984375" style="2"/>
    <col min="11787" max="11787" width="13.08984375" style="2" bestFit="1" customWidth="1"/>
    <col min="11788" max="11788" width="14.36328125" style="2" bestFit="1" customWidth="1"/>
    <col min="11789" max="12032" width="9.08984375" style="2"/>
    <col min="12033" max="12033" width="20.6328125" style="2" customWidth="1"/>
    <col min="12034" max="12034" width="41.08984375" style="2" customWidth="1"/>
    <col min="12035" max="12035" width="9" style="2" customWidth="1"/>
    <col min="12036" max="12036" width="11" style="2" customWidth="1"/>
    <col min="12037" max="12037" width="16" style="2" customWidth="1"/>
    <col min="12038" max="12038" width="16.54296875" style="2" customWidth="1"/>
    <col min="12039" max="12042" width="9.08984375" style="2"/>
    <col min="12043" max="12043" width="13.08984375" style="2" bestFit="1" customWidth="1"/>
    <col min="12044" max="12044" width="14.36328125" style="2" bestFit="1" customWidth="1"/>
    <col min="12045" max="12288" width="9.08984375" style="2"/>
    <col min="12289" max="12289" width="20.6328125" style="2" customWidth="1"/>
    <col min="12290" max="12290" width="41.08984375" style="2" customWidth="1"/>
    <col min="12291" max="12291" width="9" style="2" customWidth="1"/>
    <col min="12292" max="12292" width="11" style="2" customWidth="1"/>
    <col min="12293" max="12293" width="16" style="2" customWidth="1"/>
    <col min="12294" max="12294" width="16.54296875" style="2" customWidth="1"/>
    <col min="12295" max="12298" width="9.08984375" style="2"/>
    <col min="12299" max="12299" width="13.08984375" style="2" bestFit="1" customWidth="1"/>
    <col min="12300" max="12300" width="14.36328125" style="2" bestFit="1" customWidth="1"/>
    <col min="12301" max="12544" width="9.08984375" style="2"/>
    <col min="12545" max="12545" width="20.6328125" style="2" customWidth="1"/>
    <col min="12546" max="12546" width="41.08984375" style="2" customWidth="1"/>
    <col min="12547" max="12547" width="9" style="2" customWidth="1"/>
    <col min="12548" max="12548" width="11" style="2" customWidth="1"/>
    <col min="12549" max="12549" width="16" style="2" customWidth="1"/>
    <col min="12550" max="12550" width="16.54296875" style="2" customWidth="1"/>
    <col min="12551" max="12554" width="9.08984375" style="2"/>
    <col min="12555" max="12555" width="13.08984375" style="2" bestFit="1" customWidth="1"/>
    <col min="12556" max="12556" width="14.36328125" style="2" bestFit="1" customWidth="1"/>
    <col min="12557" max="12800" width="9.08984375" style="2"/>
    <col min="12801" max="12801" width="20.6328125" style="2" customWidth="1"/>
    <col min="12802" max="12802" width="41.08984375" style="2" customWidth="1"/>
    <col min="12803" max="12803" width="9" style="2" customWidth="1"/>
    <col min="12804" max="12804" width="11" style="2" customWidth="1"/>
    <col min="12805" max="12805" width="16" style="2" customWidth="1"/>
    <col min="12806" max="12806" width="16.54296875" style="2" customWidth="1"/>
    <col min="12807" max="12810" width="9.08984375" style="2"/>
    <col min="12811" max="12811" width="13.08984375" style="2" bestFit="1" customWidth="1"/>
    <col min="12812" max="12812" width="14.36328125" style="2" bestFit="1" customWidth="1"/>
    <col min="12813" max="13056" width="9.08984375" style="2"/>
    <col min="13057" max="13057" width="20.6328125" style="2" customWidth="1"/>
    <col min="13058" max="13058" width="41.08984375" style="2" customWidth="1"/>
    <col min="13059" max="13059" width="9" style="2" customWidth="1"/>
    <col min="13060" max="13060" width="11" style="2" customWidth="1"/>
    <col min="13061" max="13061" width="16" style="2" customWidth="1"/>
    <col min="13062" max="13062" width="16.54296875" style="2" customWidth="1"/>
    <col min="13063" max="13066" width="9.08984375" style="2"/>
    <col min="13067" max="13067" width="13.08984375" style="2" bestFit="1" customWidth="1"/>
    <col min="13068" max="13068" width="14.36328125" style="2" bestFit="1" customWidth="1"/>
    <col min="13069" max="13312" width="9.08984375" style="2"/>
    <col min="13313" max="13313" width="20.6328125" style="2" customWidth="1"/>
    <col min="13314" max="13314" width="41.08984375" style="2" customWidth="1"/>
    <col min="13315" max="13315" width="9" style="2" customWidth="1"/>
    <col min="13316" max="13316" width="11" style="2" customWidth="1"/>
    <col min="13317" max="13317" width="16" style="2" customWidth="1"/>
    <col min="13318" max="13318" width="16.54296875" style="2" customWidth="1"/>
    <col min="13319" max="13322" width="9.08984375" style="2"/>
    <col min="13323" max="13323" width="13.08984375" style="2" bestFit="1" customWidth="1"/>
    <col min="13324" max="13324" width="14.36328125" style="2" bestFit="1" customWidth="1"/>
    <col min="13325" max="13568" width="9.08984375" style="2"/>
    <col min="13569" max="13569" width="20.6328125" style="2" customWidth="1"/>
    <col min="13570" max="13570" width="41.08984375" style="2" customWidth="1"/>
    <col min="13571" max="13571" width="9" style="2" customWidth="1"/>
    <col min="13572" max="13572" width="11" style="2" customWidth="1"/>
    <col min="13573" max="13573" width="16" style="2" customWidth="1"/>
    <col min="13574" max="13574" width="16.54296875" style="2" customWidth="1"/>
    <col min="13575" max="13578" width="9.08984375" style="2"/>
    <col min="13579" max="13579" width="13.08984375" style="2" bestFit="1" customWidth="1"/>
    <col min="13580" max="13580" width="14.36328125" style="2" bestFit="1" customWidth="1"/>
    <col min="13581" max="13824" width="9.08984375" style="2"/>
    <col min="13825" max="13825" width="20.6328125" style="2" customWidth="1"/>
    <col min="13826" max="13826" width="41.08984375" style="2" customWidth="1"/>
    <col min="13827" max="13827" width="9" style="2" customWidth="1"/>
    <col min="13828" max="13828" width="11" style="2" customWidth="1"/>
    <col min="13829" max="13829" width="16" style="2" customWidth="1"/>
    <col min="13830" max="13830" width="16.54296875" style="2" customWidth="1"/>
    <col min="13831" max="13834" width="9.08984375" style="2"/>
    <col min="13835" max="13835" width="13.08984375" style="2" bestFit="1" customWidth="1"/>
    <col min="13836" max="13836" width="14.36328125" style="2" bestFit="1" customWidth="1"/>
    <col min="13837" max="14080" width="9.08984375" style="2"/>
    <col min="14081" max="14081" width="20.6328125" style="2" customWidth="1"/>
    <col min="14082" max="14082" width="41.08984375" style="2" customWidth="1"/>
    <col min="14083" max="14083" width="9" style="2" customWidth="1"/>
    <col min="14084" max="14084" width="11" style="2" customWidth="1"/>
    <col min="14085" max="14085" width="16" style="2" customWidth="1"/>
    <col min="14086" max="14086" width="16.54296875" style="2" customWidth="1"/>
    <col min="14087" max="14090" width="9.08984375" style="2"/>
    <col min="14091" max="14091" width="13.08984375" style="2" bestFit="1" customWidth="1"/>
    <col min="14092" max="14092" width="14.36328125" style="2" bestFit="1" customWidth="1"/>
    <col min="14093" max="14336" width="9.08984375" style="2"/>
    <col min="14337" max="14337" width="20.6328125" style="2" customWidth="1"/>
    <col min="14338" max="14338" width="41.08984375" style="2" customWidth="1"/>
    <col min="14339" max="14339" width="9" style="2" customWidth="1"/>
    <col min="14340" max="14340" width="11" style="2" customWidth="1"/>
    <col min="14341" max="14341" width="16" style="2" customWidth="1"/>
    <col min="14342" max="14342" width="16.54296875" style="2" customWidth="1"/>
    <col min="14343" max="14346" width="9.08984375" style="2"/>
    <col min="14347" max="14347" width="13.08984375" style="2" bestFit="1" customWidth="1"/>
    <col min="14348" max="14348" width="14.36328125" style="2" bestFit="1" customWidth="1"/>
    <col min="14349" max="14592" width="9.08984375" style="2"/>
    <col min="14593" max="14593" width="20.6328125" style="2" customWidth="1"/>
    <col min="14594" max="14594" width="41.08984375" style="2" customWidth="1"/>
    <col min="14595" max="14595" width="9" style="2" customWidth="1"/>
    <col min="14596" max="14596" width="11" style="2" customWidth="1"/>
    <col min="14597" max="14597" width="16" style="2" customWidth="1"/>
    <col min="14598" max="14598" width="16.54296875" style="2" customWidth="1"/>
    <col min="14599" max="14602" width="9.08984375" style="2"/>
    <col min="14603" max="14603" width="13.08984375" style="2" bestFit="1" customWidth="1"/>
    <col min="14604" max="14604" width="14.36328125" style="2" bestFit="1" customWidth="1"/>
    <col min="14605" max="14848" width="9.08984375" style="2"/>
    <col min="14849" max="14849" width="20.6328125" style="2" customWidth="1"/>
    <col min="14850" max="14850" width="41.08984375" style="2" customWidth="1"/>
    <col min="14851" max="14851" width="9" style="2" customWidth="1"/>
    <col min="14852" max="14852" width="11" style="2" customWidth="1"/>
    <col min="14853" max="14853" width="16" style="2" customWidth="1"/>
    <col min="14854" max="14854" width="16.54296875" style="2" customWidth="1"/>
    <col min="14855" max="14858" width="9.08984375" style="2"/>
    <col min="14859" max="14859" width="13.08984375" style="2" bestFit="1" customWidth="1"/>
    <col min="14860" max="14860" width="14.36328125" style="2" bestFit="1" customWidth="1"/>
    <col min="14861" max="15104" width="9.08984375" style="2"/>
    <col min="15105" max="15105" width="20.6328125" style="2" customWidth="1"/>
    <col min="15106" max="15106" width="41.08984375" style="2" customWidth="1"/>
    <col min="15107" max="15107" width="9" style="2" customWidth="1"/>
    <col min="15108" max="15108" width="11" style="2" customWidth="1"/>
    <col min="15109" max="15109" width="16" style="2" customWidth="1"/>
    <col min="15110" max="15110" width="16.54296875" style="2" customWidth="1"/>
    <col min="15111" max="15114" width="9.08984375" style="2"/>
    <col min="15115" max="15115" width="13.08984375" style="2" bestFit="1" customWidth="1"/>
    <col min="15116" max="15116" width="14.36328125" style="2" bestFit="1" customWidth="1"/>
    <col min="15117" max="15360" width="9.08984375" style="2"/>
    <col min="15361" max="15361" width="20.6328125" style="2" customWidth="1"/>
    <col min="15362" max="15362" width="41.08984375" style="2" customWidth="1"/>
    <col min="15363" max="15363" width="9" style="2" customWidth="1"/>
    <col min="15364" max="15364" width="11" style="2" customWidth="1"/>
    <col min="15365" max="15365" width="16" style="2" customWidth="1"/>
    <col min="15366" max="15366" width="16.54296875" style="2" customWidth="1"/>
    <col min="15367" max="15370" width="9.08984375" style="2"/>
    <col min="15371" max="15371" width="13.08984375" style="2" bestFit="1" customWidth="1"/>
    <col min="15372" max="15372" width="14.36328125" style="2" bestFit="1" customWidth="1"/>
    <col min="15373" max="15616" width="9.08984375" style="2"/>
    <col min="15617" max="15617" width="20.6328125" style="2" customWidth="1"/>
    <col min="15618" max="15618" width="41.08984375" style="2" customWidth="1"/>
    <col min="15619" max="15619" width="9" style="2" customWidth="1"/>
    <col min="15620" max="15620" width="11" style="2" customWidth="1"/>
    <col min="15621" max="15621" width="16" style="2" customWidth="1"/>
    <col min="15622" max="15622" width="16.54296875" style="2" customWidth="1"/>
    <col min="15623" max="15626" width="9.08984375" style="2"/>
    <col min="15627" max="15627" width="13.08984375" style="2" bestFit="1" customWidth="1"/>
    <col min="15628" max="15628" width="14.36328125" style="2" bestFit="1" customWidth="1"/>
    <col min="15629" max="15872" width="9.08984375" style="2"/>
    <col min="15873" max="15873" width="20.6328125" style="2" customWidth="1"/>
    <col min="15874" max="15874" width="41.08984375" style="2" customWidth="1"/>
    <col min="15875" max="15875" width="9" style="2" customWidth="1"/>
    <col min="15876" max="15876" width="11" style="2" customWidth="1"/>
    <col min="15877" max="15877" width="16" style="2" customWidth="1"/>
    <col min="15878" max="15878" width="16.54296875" style="2" customWidth="1"/>
    <col min="15879" max="15882" width="9.08984375" style="2"/>
    <col min="15883" max="15883" width="13.08984375" style="2" bestFit="1" customWidth="1"/>
    <col min="15884" max="15884" width="14.36328125" style="2" bestFit="1" customWidth="1"/>
    <col min="15885" max="16128" width="9.08984375" style="2"/>
    <col min="16129" max="16129" width="20.6328125" style="2" customWidth="1"/>
    <col min="16130" max="16130" width="41.08984375" style="2" customWidth="1"/>
    <col min="16131" max="16131" width="9" style="2" customWidth="1"/>
    <col min="16132" max="16132" width="11" style="2" customWidth="1"/>
    <col min="16133" max="16133" width="16" style="2" customWidth="1"/>
    <col min="16134" max="16134" width="16.54296875" style="2" customWidth="1"/>
    <col min="16135" max="16138" width="9.08984375" style="2"/>
    <col min="16139" max="16139" width="13.08984375" style="2" bestFit="1" customWidth="1"/>
    <col min="16140" max="16140" width="14.36328125" style="2" bestFit="1" customWidth="1"/>
    <col min="16141" max="16384" width="9.08984375" style="2"/>
  </cols>
  <sheetData>
    <row r="1" spans="1:6" ht="16.5" customHeight="1">
      <c r="A1" s="633"/>
      <c r="B1" s="633"/>
      <c r="C1" s="633"/>
      <c r="D1" s="633"/>
      <c r="E1" s="633"/>
      <c r="F1" s="633"/>
    </row>
    <row r="2" spans="1:6" ht="23.25" customHeight="1">
      <c r="A2" s="634" t="s">
        <v>612</v>
      </c>
      <c r="B2" s="634"/>
      <c r="C2" s="634"/>
      <c r="D2" s="634"/>
      <c r="E2" s="634"/>
      <c r="F2" s="634"/>
    </row>
    <row r="3" spans="1:6" ht="26.15" customHeight="1" thickBot="1"/>
    <row r="4" spans="1:6" ht="18" customHeight="1">
      <c r="A4" s="635"/>
      <c r="B4" s="637" t="s">
        <v>516</v>
      </c>
      <c r="C4" s="639" t="s">
        <v>0</v>
      </c>
      <c r="D4" s="641" t="s">
        <v>1</v>
      </c>
      <c r="E4" s="643" t="s">
        <v>2</v>
      </c>
      <c r="F4" s="645" t="s">
        <v>3</v>
      </c>
    </row>
    <row r="5" spans="1:6" ht="18" customHeight="1" thickBot="1">
      <c r="A5" s="636"/>
      <c r="B5" s="638"/>
      <c r="C5" s="640"/>
      <c r="D5" s="642"/>
      <c r="E5" s="644"/>
      <c r="F5" s="646"/>
    </row>
    <row r="6" spans="1:6" ht="15" customHeight="1" thickTop="1">
      <c r="A6" s="8"/>
      <c r="B6" s="9"/>
      <c r="C6" s="10"/>
      <c r="D6" s="11"/>
      <c r="E6" s="12"/>
      <c r="F6" s="13"/>
    </row>
    <row r="7" spans="1:6" ht="15" customHeight="1">
      <c r="A7" s="14"/>
      <c r="B7" s="15" t="s">
        <v>613</v>
      </c>
      <c r="C7" s="16"/>
      <c r="D7" s="17" t="s">
        <v>4</v>
      </c>
      <c r="E7" s="18"/>
      <c r="F7" s="19"/>
    </row>
    <row r="8" spans="1:6" ht="15" customHeight="1">
      <c r="A8" s="20"/>
      <c r="B8" s="111" t="s">
        <v>624</v>
      </c>
      <c r="C8" s="22"/>
      <c r="D8" s="23"/>
      <c r="E8" s="24"/>
      <c r="F8" s="25"/>
    </row>
    <row r="9" spans="1:6" ht="15" customHeight="1">
      <c r="A9" s="20"/>
      <c r="B9" s="26" t="s">
        <v>627</v>
      </c>
      <c r="C9" s="27">
        <v>4.4999999999999997E-3</v>
      </c>
      <c r="D9" s="23" t="s">
        <v>5</v>
      </c>
      <c r="E9" s="28">
        <f>GAJI!D8</f>
        <v>150000</v>
      </c>
      <c r="F9" s="29">
        <f>C9*E9</f>
        <v>675</v>
      </c>
    </row>
    <row r="10" spans="1:6" ht="15" customHeight="1">
      <c r="A10" s="20"/>
      <c r="B10" s="26" t="s">
        <v>994</v>
      </c>
      <c r="C10" s="27">
        <v>0.01</v>
      </c>
      <c r="D10" s="23" t="s">
        <v>5</v>
      </c>
      <c r="E10" s="28">
        <f>GAJI!D9</f>
        <v>140000</v>
      </c>
      <c r="F10" s="29">
        <f>C10*E10</f>
        <v>1400</v>
      </c>
    </row>
    <row r="11" spans="1:6" ht="15" customHeight="1">
      <c r="A11" s="20"/>
      <c r="B11" s="26" t="s">
        <v>987</v>
      </c>
      <c r="C11" s="27">
        <v>0.1</v>
      </c>
      <c r="D11" s="23" t="s">
        <v>5</v>
      </c>
      <c r="E11" s="28">
        <f>GAJI!D16</f>
        <v>135000</v>
      </c>
      <c r="F11" s="29">
        <f>C11*E11</f>
        <v>13500</v>
      </c>
    </row>
    <row r="12" spans="1:6" ht="15" customHeight="1">
      <c r="A12" s="20"/>
      <c r="B12" s="26" t="s">
        <v>993</v>
      </c>
      <c r="C12" s="27">
        <v>0.1</v>
      </c>
      <c r="D12" s="23" t="s">
        <v>5</v>
      </c>
      <c r="E12" s="28">
        <f>GAJI!D26</f>
        <v>100000</v>
      </c>
      <c r="F12" s="29">
        <f>C12*E12</f>
        <v>10000</v>
      </c>
    </row>
    <row r="13" spans="1:6" ht="15" customHeight="1">
      <c r="A13" s="20"/>
      <c r="B13" s="111" t="s">
        <v>1001</v>
      </c>
      <c r="C13" s="22"/>
      <c r="D13" s="23"/>
      <c r="E13" s="30" t="s">
        <v>6</v>
      </c>
      <c r="F13" s="31">
        <f>SUM(F9:F12)</f>
        <v>25575</v>
      </c>
    </row>
    <row r="14" spans="1:6" ht="15" customHeight="1">
      <c r="A14" s="20"/>
      <c r="B14" s="26" t="s">
        <v>7</v>
      </c>
      <c r="C14" s="27">
        <v>0.05</v>
      </c>
      <c r="D14" s="23" t="s">
        <v>8</v>
      </c>
      <c r="E14" s="28">
        <f>GAJI!D34</f>
        <v>29100</v>
      </c>
      <c r="F14" s="29">
        <f>C14*E14</f>
        <v>1455</v>
      </c>
    </row>
    <row r="15" spans="1:6" ht="15" customHeight="1">
      <c r="A15" s="20"/>
      <c r="B15" s="26" t="s">
        <v>9</v>
      </c>
      <c r="C15" s="27">
        <v>1.2E-2</v>
      </c>
      <c r="D15" s="23" t="s">
        <v>10</v>
      </c>
      <c r="E15" s="28">
        <f>GAJI!D35</f>
        <v>4188000</v>
      </c>
      <c r="F15" s="29">
        <f>C15*E15</f>
        <v>50256</v>
      </c>
    </row>
    <row r="16" spans="1:6" ht="15" customHeight="1">
      <c r="A16" s="20"/>
      <c r="B16" s="26" t="s">
        <v>11</v>
      </c>
      <c r="C16" s="27">
        <v>8.0000000000000002E-3</v>
      </c>
      <c r="D16" s="23" t="s">
        <v>10</v>
      </c>
      <c r="E16" s="28">
        <f>GAJI!D36</f>
        <v>2750000</v>
      </c>
      <c r="F16" s="29">
        <f>C16*E16</f>
        <v>22000</v>
      </c>
    </row>
    <row r="17" spans="1:6" ht="15" customHeight="1">
      <c r="A17" s="20"/>
      <c r="B17" s="26"/>
      <c r="C17" s="22"/>
      <c r="D17" s="23"/>
      <c r="E17" s="30" t="s">
        <v>6</v>
      </c>
      <c r="F17" s="31">
        <f>SUM(F14:F16)</f>
        <v>73711</v>
      </c>
    </row>
    <row r="18" spans="1:6" ht="15" customHeight="1">
      <c r="A18" s="20"/>
      <c r="B18" s="26"/>
      <c r="C18" s="22"/>
      <c r="D18" s="23"/>
      <c r="E18" s="30" t="s">
        <v>12</v>
      </c>
      <c r="F18" s="32">
        <f>F17+F13</f>
        <v>99286</v>
      </c>
    </row>
    <row r="19" spans="1:6" ht="15" customHeight="1">
      <c r="A19" s="33"/>
      <c r="B19" s="34"/>
      <c r="C19" s="35"/>
      <c r="D19" s="36"/>
      <c r="E19" s="37"/>
      <c r="F19" s="38"/>
    </row>
    <row r="20" spans="1:6" ht="15" customHeight="1">
      <c r="A20" s="14"/>
      <c r="B20" s="15" t="s">
        <v>614</v>
      </c>
      <c r="C20" s="16"/>
      <c r="D20" s="17" t="s">
        <v>13</v>
      </c>
      <c r="E20" s="18"/>
      <c r="F20" s="19"/>
    </row>
    <row r="21" spans="1:6" ht="15" customHeight="1">
      <c r="A21" s="39"/>
      <c r="B21" s="512" t="s">
        <v>624</v>
      </c>
      <c r="C21" s="40"/>
      <c r="D21" s="41"/>
      <c r="E21" s="42"/>
      <c r="F21" s="43"/>
    </row>
    <row r="22" spans="1:6" ht="15" customHeight="1">
      <c r="A22" s="20"/>
      <c r="B22" s="26" t="s">
        <v>627</v>
      </c>
      <c r="C22" s="27">
        <v>5.0000000000000001E-3</v>
      </c>
      <c r="D22" s="23" t="s">
        <v>5</v>
      </c>
      <c r="E22" s="28">
        <f>GAJI!D8</f>
        <v>150000</v>
      </c>
      <c r="F22" s="29">
        <f>C22*E22</f>
        <v>750</v>
      </c>
    </row>
    <row r="23" spans="1:6" ht="15" customHeight="1">
      <c r="A23" s="20"/>
      <c r="B23" s="26" t="s">
        <v>993</v>
      </c>
      <c r="C23" s="27">
        <v>0.1</v>
      </c>
      <c r="D23" s="23" t="s">
        <v>5</v>
      </c>
      <c r="E23" s="28">
        <f>GAJI!D26</f>
        <v>100000</v>
      </c>
      <c r="F23" s="29">
        <f>C23*E23</f>
        <v>10000</v>
      </c>
    </row>
    <row r="24" spans="1:6" ht="15" customHeight="1">
      <c r="A24" s="20"/>
      <c r="B24" s="26"/>
      <c r="C24" s="22"/>
      <c r="D24" s="23"/>
      <c r="E24" s="30" t="s">
        <v>6</v>
      </c>
      <c r="F24" s="31">
        <f>SUM(F22:F23)</f>
        <v>10750</v>
      </c>
    </row>
    <row r="25" spans="1:6" ht="15" customHeight="1">
      <c r="A25" s="20"/>
      <c r="B25" s="26"/>
      <c r="C25" s="22"/>
      <c r="D25" s="23"/>
      <c r="E25" s="30" t="s">
        <v>12</v>
      </c>
      <c r="F25" s="44">
        <f>SUM(F24)</f>
        <v>10750</v>
      </c>
    </row>
    <row r="26" spans="1:6" ht="15" customHeight="1">
      <c r="A26" s="20"/>
      <c r="B26" s="26"/>
      <c r="C26" s="22"/>
      <c r="D26" s="23"/>
      <c r="E26" s="30"/>
      <c r="F26" s="31"/>
    </row>
    <row r="27" spans="1:6" ht="15" customHeight="1">
      <c r="A27" s="14"/>
      <c r="B27" s="15" t="s">
        <v>615</v>
      </c>
      <c r="C27" s="16"/>
      <c r="D27" s="17" t="s">
        <v>13</v>
      </c>
      <c r="E27" s="18"/>
      <c r="F27" s="19"/>
    </row>
    <row r="28" spans="1:6" ht="15" customHeight="1">
      <c r="A28" s="20"/>
      <c r="B28" s="111" t="s">
        <v>624</v>
      </c>
      <c r="C28" s="22"/>
      <c r="D28" s="23"/>
      <c r="E28" s="24"/>
      <c r="F28" s="25"/>
    </row>
    <row r="29" spans="1:6" ht="15" customHeight="1">
      <c r="A29" s="20"/>
      <c r="B29" s="26" t="s">
        <v>627</v>
      </c>
      <c r="C29" s="27">
        <v>0.05</v>
      </c>
      <c r="D29" s="23" t="s">
        <v>5</v>
      </c>
      <c r="E29" s="28">
        <f>GAJI!D8</f>
        <v>150000</v>
      </c>
      <c r="F29" s="29">
        <f>C29*E29</f>
        <v>7500</v>
      </c>
    </row>
    <row r="30" spans="1:6" ht="15" customHeight="1">
      <c r="A30" s="20"/>
      <c r="B30" s="26" t="s">
        <v>993</v>
      </c>
      <c r="C30" s="27">
        <v>0.1</v>
      </c>
      <c r="D30" s="23" t="s">
        <v>5</v>
      </c>
      <c r="E30" s="28">
        <f>GAJI!D26</f>
        <v>100000</v>
      </c>
      <c r="F30" s="29">
        <f>C30*E30</f>
        <v>10000</v>
      </c>
    </row>
    <row r="31" spans="1:6" ht="15" customHeight="1">
      <c r="A31" s="20"/>
      <c r="B31" s="26"/>
      <c r="C31" s="22"/>
      <c r="D31" s="23"/>
      <c r="E31" s="30" t="s">
        <v>6</v>
      </c>
      <c r="F31" s="31">
        <f>SUM(F29:F30)</f>
        <v>17500</v>
      </c>
    </row>
    <row r="32" spans="1:6" ht="15" customHeight="1">
      <c r="A32" s="20"/>
      <c r="B32" s="26"/>
      <c r="C32" s="22"/>
      <c r="D32" s="23"/>
      <c r="E32" s="30" t="s">
        <v>12</v>
      </c>
      <c r="F32" s="32">
        <f>SUM(F31)</f>
        <v>17500</v>
      </c>
    </row>
    <row r="33" spans="1:6" ht="15" customHeight="1">
      <c r="A33" s="20"/>
      <c r="B33" s="26"/>
      <c r="C33" s="22"/>
      <c r="D33" s="23"/>
      <c r="E33" s="30"/>
      <c r="F33" s="31"/>
    </row>
    <row r="34" spans="1:6" ht="15" customHeight="1">
      <c r="A34" s="14"/>
      <c r="B34" s="15" t="s">
        <v>616</v>
      </c>
      <c r="C34" s="16"/>
      <c r="D34" s="17" t="s">
        <v>10</v>
      </c>
      <c r="E34" s="18"/>
      <c r="F34" s="19"/>
    </row>
    <row r="35" spans="1:6" ht="15" customHeight="1">
      <c r="A35" s="20"/>
      <c r="B35" s="111" t="s">
        <v>624</v>
      </c>
      <c r="C35" s="22"/>
      <c r="D35" s="23"/>
      <c r="E35" s="24"/>
      <c r="F35" s="25"/>
    </row>
    <row r="36" spans="1:6" ht="15" customHeight="1">
      <c r="A36" s="20"/>
      <c r="B36" s="26" t="s">
        <v>627</v>
      </c>
      <c r="C36" s="27">
        <v>2.5000000000000001E-2</v>
      </c>
      <c r="D36" s="23" t="s">
        <v>5</v>
      </c>
      <c r="E36" s="28">
        <f>GAJI!D8</f>
        <v>150000</v>
      </c>
      <c r="F36" s="29">
        <f>C36*E36</f>
        <v>3750</v>
      </c>
    </row>
    <row r="37" spans="1:6" ht="15" customHeight="1">
      <c r="A37" s="20"/>
      <c r="B37" s="26" t="s">
        <v>993</v>
      </c>
      <c r="C37" s="27">
        <v>0.75</v>
      </c>
      <c r="D37" s="23" t="s">
        <v>5</v>
      </c>
      <c r="E37" s="28">
        <f>GAJI!D26</f>
        <v>100000</v>
      </c>
      <c r="F37" s="29">
        <f>C37*E37</f>
        <v>75000</v>
      </c>
    </row>
    <row r="38" spans="1:6" ht="15" customHeight="1">
      <c r="A38" s="20"/>
      <c r="B38" s="26"/>
      <c r="C38" s="22"/>
      <c r="D38" s="23"/>
      <c r="E38" s="30" t="s">
        <v>6</v>
      </c>
      <c r="F38" s="31">
        <f>SUM(F36:F37)</f>
        <v>78750</v>
      </c>
    </row>
    <row r="39" spans="1:6" ht="15" customHeight="1">
      <c r="A39" s="20"/>
      <c r="B39" s="26"/>
      <c r="C39" s="22"/>
      <c r="D39" s="23"/>
      <c r="E39" s="30" t="s">
        <v>12</v>
      </c>
      <c r="F39" s="32">
        <f>SUM(F38)</f>
        <v>78750</v>
      </c>
    </row>
    <row r="40" spans="1:6" ht="15" customHeight="1">
      <c r="A40" s="20"/>
      <c r="B40" s="26"/>
      <c r="C40" s="22"/>
      <c r="D40" s="23"/>
      <c r="E40" s="30"/>
      <c r="F40" s="31"/>
    </row>
    <row r="41" spans="1:6" ht="15" customHeight="1">
      <c r="A41" s="14"/>
      <c r="B41" s="45" t="s">
        <v>617</v>
      </c>
      <c r="C41" s="16"/>
      <c r="D41" s="17" t="s">
        <v>10</v>
      </c>
      <c r="E41" s="18"/>
      <c r="F41" s="19"/>
    </row>
    <row r="42" spans="1:6" ht="15" customHeight="1">
      <c r="A42" s="46"/>
      <c r="B42" s="111" t="s">
        <v>624</v>
      </c>
      <c r="C42" s="47"/>
      <c r="D42" s="48"/>
      <c r="E42" s="49"/>
      <c r="F42" s="50"/>
    </row>
    <row r="43" spans="1:6" ht="15" customHeight="1">
      <c r="A43" s="20"/>
      <c r="B43" s="26" t="s">
        <v>627</v>
      </c>
      <c r="C43" s="27">
        <v>1.9E-2</v>
      </c>
      <c r="D43" s="23" t="s">
        <v>5</v>
      </c>
      <c r="E43" s="28">
        <f>GAJI!D8</f>
        <v>150000</v>
      </c>
      <c r="F43" s="29">
        <f>C43*E43</f>
        <v>2850</v>
      </c>
    </row>
    <row r="44" spans="1:6" ht="15" customHeight="1">
      <c r="A44" s="20"/>
      <c r="B44" s="26" t="s">
        <v>993</v>
      </c>
      <c r="C44" s="27">
        <v>0.10199999999999999</v>
      </c>
      <c r="D44" s="23" t="s">
        <v>5</v>
      </c>
      <c r="E44" s="28">
        <f>GAJI!D26</f>
        <v>100000</v>
      </c>
      <c r="F44" s="29">
        <f>C44*E44</f>
        <v>10200</v>
      </c>
    </row>
    <row r="45" spans="1:6" ht="15" customHeight="1">
      <c r="A45" s="20"/>
      <c r="B45" s="26"/>
      <c r="C45" s="22"/>
      <c r="D45" s="23"/>
      <c r="E45" s="30" t="s">
        <v>6</v>
      </c>
      <c r="F45" s="31">
        <f>SUM(F43:F44)</f>
        <v>13050</v>
      </c>
    </row>
    <row r="46" spans="1:6" ht="15" customHeight="1">
      <c r="A46" s="20"/>
      <c r="B46" s="26"/>
      <c r="C46" s="22"/>
      <c r="D46" s="23"/>
      <c r="E46" s="30" t="s">
        <v>12</v>
      </c>
      <c r="F46" s="32">
        <f>SUM(F45)</f>
        <v>13050</v>
      </c>
    </row>
    <row r="47" spans="1:6" ht="15" customHeight="1">
      <c r="A47" s="20"/>
      <c r="B47" s="26"/>
      <c r="C47" s="22"/>
      <c r="D47" s="23"/>
      <c r="E47" s="30"/>
      <c r="F47" s="31"/>
    </row>
    <row r="48" spans="1:6" ht="15" customHeight="1">
      <c r="A48" s="14"/>
      <c r="B48" s="15" t="s">
        <v>618</v>
      </c>
      <c r="C48" s="16"/>
      <c r="D48" s="17" t="s">
        <v>10</v>
      </c>
      <c r="E48" s="18"/>
      <c r="F48" s="19"/>
    </row>
    <row r="49" spans="1:6" ht="15" customHeight="1">
      <c r="A49" s="20"/>
      <c r="B49" s="111" t="s">
        <v>624</v>
      </c>
      <c r="C49" s="22"/>
      <c r="D49" s="23"/>
      <c r="E49" s="24"/>
      <c r="F49" s="25"/>
    </row>
    <row r="50" spans="1:6" ht="15" customHeight="1">
      <c r="A50" s="20"/>
      <c r="B50" s="26" t="s">
        <v>627</v>
      </c>
      <c r="C50" s="27">
        <v>0.01</v>
      </c>
      <c r="D50" s="23" t="s">
        <v>5</v>
      </c>
      <c r="E50" s="28">
        <f>GAJI!$D$8</f>
        <v>150000</v>
      </c>
      <c r="F50" s="29">
        <f>C50*E50</f>
        <v>1500</v>
      </c>
    </row>
    <row r="51" spans="1:6" ht="15" customHeight="1">
      <c r="A51" s="20"/>
      <c r="B51" s="26" t="s">
        <v>993</v>
      </c>
      <c r="C51" s="27">
        <v>0.3</v>
      </c>
      <c r="D51" s="23" t="s">
        <v>5</v>
      </c>
      <c r="E51" s="28">
        <f>GAJI!$D$26</f>
        <v>100000</v>
      </c>
      <c r="F51" s="29">
        <f>C51*E51</f>
        <v>30000</v>
      </c>
    </row>
    <row r="52" spans="1:6" ht="15" customHeight="1">
      <c r="A52" s="20"/>
      <c r="B52" s="111" t="s">
        <v>1001</v>
      </c>
      <c r="C52" s="22"/>
      <c r="D52" s="23"/>
      <c r="E52" s="30" t="s">
        <v>6</v>
      </c>
      <c r="F52" s="31">
        <f>SUM(F50:F51)</f>
        <v>31500</v>
      </c>
    </row>
    <row r="53" spans="1:6" ht="15" customHeight="1">
      <c r="A53" s="20"/>
      <c r="B53" s="26" t="s">
        <v>14</v>
      </c>
      <c r="C53" s="27">
        <v>1.2</v>
      </c>
      <c r="D53" s="23" t="s">
        <v>10</v>
      </c>
      <c r="E53" s="28">
        <f>GAJI!D39</f>
        <v>146666.66666666666</v>
      </c>
      <c r="F53" s="29">
        <f>C53*E53</f>
        <v>175999.99999999997</v>
      </c>
    </row>
    <row r="54" spans="1:6" ht="15" customHeight="1">
      <c r="A54" s="20"/>
      <c r="B54" s="26"/>
      <c r="C54" s="22"/>
      <c r="D54" s="23"/>
      <c r="E54" s="30" t="s">
        <v>6</v>
      </c>
      <c r="F54" s="31">
        <f>SUM(F53)</f>
        <v>175999.99999999997</v>
      </c>
    </row>
    <row r="55" spans="1:6" ht="15" customHeight="1">
      <c r="A55" s="20"/>
      <c r="B55" s="26"/>
      <c r="C55" s="22"/>
      <c r="D55" s="23"/>
      <c r="E55" s="30" t="s">
        <v>12</v>
      </c>
      <c r="F55" s="32">
        <f>SUM(F54,F52)</f>
        <v>207499.99999999997</v>
      </c>
    </row>
    <row r="56" spans="1:6" ht="15" customHeight="1">
      <c r="A56" s="20"/>
      <c r="B56" s="26"/>
      <c r="C56" s="22"/>
      <c r="D56" s="23"/>
      <c r="E56" s="30"/>
      <c r="F56" s="31"/>
    </row>
    <row r="57" spans="1:6" ht="15" customHeight="1">
      <c r="A57" s="14"/>
      <c r="B57" s="15" t="s">
        <v>619</v>
      </c>
      <c r="C57" s="16"/>
      <c r="D57" s="17" t="s">
        <v>10</v>
      </c>
      <c r="E57" s="18"/>
      <c r="F57" s="19"/>
    </row>
    <row r="58" spans="1:6" ht="15" customHeight="1">
      <c r="A58" s="20"/>
      <c r="B58" s="111" t="s">
        <v>624</v>
      </c>
      <c r="C58" s="22"/>
      <c r="D58" s="23"/>
      <c r="E58" s="24"/>
      <c r="F58" s="25"/>
    </row>
    <row r="59" spans="1:6" ht="15" customHeight="1">
      <c r="A59" s="20"/>
      <c r="B59" s="26" t="s">
        <v>627</v>
      </c>
      <c r="C59" s="27">
        <v>0.01</v>
      </c>
      <c r="D59" s="23" t="s">
        <v>5</v>
      </c>
      <c r="E59" s="28">
        <f>GAJI!$D$8</f>
        <v>150000</v>
      </c>
      <c r="F59" s="29">
        <f>C59*E59</f>
        <v>1500</v>
      </c>
    </row>
    <row r="60" spans="1:6" ht="15" customHeight="1">
      <c r="A60" s="20"/>
      <c r="B60" s="26" t="s">
        <v>993</v>
      </c>
      <c r="C60" s="27">
        <v>0.3</v>
      </c>
      <c r="D60" s="23" t="s">
        <v>5</v>
      </c>
      <c r="E60" s="28">
        <f>GAJI!$D$26</f>
        <v>100000</v>
      </c>
      <c r="F60" s="29">
        <f>C60*E60</f>
        <v>30000</v>
      </c>
    </row>
    <row r="61" spans="1:6" ht="15" customHeight="1">
      <c r="A61" s="20"/>
      <c r="B61" s="111" t="s">
        <v>1001</v>
      </c>
      <c r="C61" s="22"/>
      <c r="D61" s="23"/>
      <c r="E61" s="30" t="s">
        <v>6</v>
      </c>
      <c r="F61" s="31">
        <f>SUM(F59:F60)</f>
        <v>31500</v>
      </c>
    </row>
    <row r="62" spans="1:6" ht="15" customHeight="1">
      <c r="A62" s="20"/>
      <c r="B62" s="26" t="s">
        <v>470</v>
      </c>
      <c r="C62" s="27">
        <v>1.2</v>
      </c>
      <c r="D62" s="23" t="s">
        <v>10</v>
      </c>
      <c r="E62" s="28">
        <f>E53</f>
        <v>146666.66666666666</v>
      </c>
      <c r="F62" s="29">
        <f>C62*E62</f>
        <v>175999.99999999997</v>
      </c>
    </row>
    <row r="63" spans="1:6" ht="15" customHeight="1">
      <c r="A63" s="20"/>
      <c r="B63" s="26"/>
      <c r="C63" s="22"/>
      <c r="D63" s="23"/>
      <c r="E63" s="30" t="s">
        <v>6</v>
      </c>
      <c r="F63" s="31">
        <f>SUM(F62)</f>
        <v>175999.99999999997</v>
      </c>
    </row>
    <row r="64" spans="1:6" ht="15" customHeight="1">
      <c r="A64" s="20"/>
      <c r="B64" s="26"/>
      <c r="C64" s="22"/>
      <c r="D64" s="23"/>
      <c r="E64" s="30" t="s">
        <v>12</v>
      </c>
      <c r="F64" s="32">
        <f>SUM(F63,F61)</f>
        <v>207499.99999999997</v>
      </c>
    </row>
    <row r="65" spans="1:6" ht="15" customHeight="1">
      <c r="A65" s="51"/>
      <c r="B65" s="52"/>
      <c r="C65" s="53"/>
      <c r="D65" s="54"/>
      <c r="E65" s="55"/>
      <c r="F65" s="56"/>
    </row>
    <row r="66" spans="1:6" ht="15" customHeight="1">
      <c r="A66" s="14"/>
      <c r="B66" s="15" t="s">
        <v>620</v>
      </c>
      <c r="C66" s="16"/>
      <c r="D66" s="17" t="s">
        <v>10</v>
      </c>
      <c r="E66" s="18"/>
      <c r="F66" s="19"/>
    </row>
    <row r="67" spans="1:6" ht="15" customHeight="1">
      <c r="A67" s="20"/>
      <c r="B67" s="21" t="s">
        <v>625</v>
      </c>
      <c r="C67" s="22"/>
      <c r="D67" s="23"/>
      <c r="E67" s="24"/>
      <c r="F67" s="25"/>
    </row>
    <row r="68" spans="1:6" ht="15" customHeight="1">
      <c r="A68" s="20"/>
      <c r="B68" s="26" t="s">
        <v>628</v>
      </c>
      <c r="C68" s="27">
        <v>2.5000000000000001E-2</v>
      </c>
      <c r="D68" s="23" t="s">
        <v>15</v>
      </c>
      <c r="E68" s="28">
        <f>GAJI!$D$8</f>
        <v>150000</v>
      </c>
      <c r="F68" s="29">
        <f>E68*C68</f>
        <v>3750</v>
      </c>
    </row>
    <row r="69" spans="1:6" ht="15" customHeight="1">
      <c r="A69" s="20"/>
      <c r="B69" s="26" t="s">
        <v>629</v>
      </c>
      <c r="C69" s="27">
        <v>0.25</v>
      </c>
      <c r="D69" s="23" t="s">
        <v>15</v>
      </c>
      <c r="E69" s="28">
        <f>GAJI!$D$26</f>
        <v>100000</v>
      </c>
      <c r="F69" s="29">
        <f>E69*C69</f>
        <v>25000</v>
      </c>
    </row>
    <row r="70" spans="1:6" ht="15" customHeight="1">
      <c r="A70" s="20"/>
      <c r="B70" s="21" t="s">
        <v>1002</v>
      </c>
      <c r="C70" s="22"/>
      <c r="D70" s="23"/>
      <c r="E70" s="30" t="s">
        <v>6</v>
      </c>
      <c r="F70" s="31">
        <f>SUM(F67:F69)</f>
        <v>28750</v>
      </c>
    </row>
    <row r="71" spans="1:6" ht="15" customHeight="1">
      <c r="A71" s="20"/>
      <c r="B71" s="26" t="s">
        <v>630</v>
      </c>
      <c r="C71" s="27">
        <v>1.2</v>
      </c>
      <c r="D71" s="23" t="s">
        <v>10</v>
      </c>
      <c r="E71" s="28">
        <v>200000</v>
      </c>
      <c r="F71" s="29">
        <f>E71*C71</f>
        <v>240000</v>
      </c>
    </row>
    <row r="72" spans="1:6" ht="15" customHeight="1">
      <c r="A72" s="20"/>
      <c r="B72" s="26"/>
      <c r="C72" s="22"/>
      <c r="D72" s="23"/>
      <c r="E72" s="30" t="s">
        <v>6</v>
      </c>
      <c r="F72" s="31">
        <f>SUM(F71)</f>
        <v>240000</v>
      </c>
    </row>
    <row r="73" spans="1:6" ht="15" customHeight="1">
      <c r="A73" s="20"/>
      <c r="B73" s="26"/>
      <c r="C73" s="22"/>
      <c r="D73" s="23"/>
      <c r="E73" s="30" t="s">
        <v>12</v>
      </c>
      <c r="F73" s="44">
        <f>SUM(F72,F70)</f>
        <v>268750</v>
      </c>
    </row>
    <row r="74" spans="1:6" ht="15" customHeight="1">
      <c r="A74" s="51"/>
      <c r="B74" s="52"/>
      <c r="C74" s="53"/>
      <c r="D74" s="54"/>
      <c r="E74" s="55"/>
      <c r="F74" s="56"/>
    </row>
    <row r="75" spans="1:6" ht="15" customHeight="1">
      <c r="A75" s="14"/>
      <c r="B75" s="45" t="s">
        <v>621</v>
      </c>
      <c r="C75" s="16"/>
      <c r="D75" s="17" t="s">
        <v>16</v>
      </c>
      <c r="E75" s="18"/>
      <c r="F75" s="19"/>
    </row>
    <row r="76" spans="1:6" ht="15" customHeight="1">
      <c r="A76" s="20"/>
      <c r="B76" s="111" t="s">
        <v>624</v>
      </c>
      <c r="C76" s="22"/>
      <c r="D76" s="23"/>
      <c r="E76" s="24"/>
      <c r="F76" s="25"/>
    </row>
    <row r="77" spans="1:6" ht="15" customHeight="1">
      <c r="A77" s="20"/>
      <c r="B77" s="26" t="s">
        <v>627</v>
      </c>
      <c r="C77" s="27">
        <v>7.1999999999999995E-2</v>
      </c>
      <c r="D77" s="23" t="s">
        <v>5</v>
      </c>
      <c r="E77" s="28">
        <f>GAJI!D8</f>
        <v>150000</v>
      </c>
      <c r="F77" s="29">
        <f>C77*E77</f>
        <v>10800</v>
      </c>
    </row>
    <row r="78" spans="1:6" ht="15" customHeight="1">
      <c r="A78" s="20"/>
      <c r="B78" s="26" t="s">
        <v>993</v>
      </c>
      <c r="C78" s="27">
        <v>1.44</v>
      </c>
      <c r="D78" s="23" t="s">
        <v>5</v>
      </c>
      <c r="E78" s="28">
        <f>GAJI!D26</f>
        <v>100000</v>
      </c>
      <c r="F78" s="29">
        <f>C78*E78</f>
        <v>144000</v>
      </c>
    </row>
    <row r="79" spans="1:6" ht="15" customHeight="1">
      <c r="A79" s="20"/>
      <c r="B79" s="21" t="s">
        <v>17</v>
      </c>
      <c r="C79" s="22"/>
      <c r="D79" s="23"/>
      <c r="E79" s="30" t="s">
        <v>6</v>
      </c>
      <c r="F79" s="31">
        <f>SUM(F77:F78)</f>
        <v>154800</v>
      </c>
    </row>
    <row r="80" spans="1:6" ht="15" customHeight="1">
      <c r="A80" s="20"/>
      <c r="B80" s="26" t="s">
        <v>18</v>
      </c>
      <c r="C80" s="27">
        <v>1.2</v>
      </c>
      <c r="D80" s="23" t="s">
        <v>19</v>
      </c>
      <c r="E80" s="28">
        <f>GAJI!D157</f>
        <v>11000</v>
      </c>
      <c r="F80" s="29">
        <f>C80*E80</f>
        <v>13200</v>
      </c>
    </row>
    <row r="81" spans="1:6" ht="15" customHeight="1">
      <c r="A81" s="20"/>
      <c r="B81" s="26"/>
      <c r="C81" s="22"/>
      <c r="D81" s="23"/>
      <c r="E81" s="30" t="s">
        <v>6</v>
      </c>
      <c r="F81" s="31">
        <f>SUM(F80)</f>
        <v>13200</v>
      </c>
    </row>
    <row r="82" spans="1:6" ht="15" customHeight="1">
      <c r="A82" s="57"/>
      <c r="B82" s="21"/>
      <c r="C82" s="22"/>
      <c r="D82" s="23"/>
      <c r="E82" s="30" t="s">
        <v>12</v>
      </c>
      <c r="F82" s="31">
        <f>SUM(F81,F79)</f>
        <v>168000</v>
      </c>
    </row>
    <row r="83" spans="1:6" ht="15" customHeight="1">
      <c r="A83" s="58"/>
      <c r="B83" s="59"/>
      <c r="C83" s="35"/>
      <c r="D83" s="36"/>
      <c r="E83" s="37" t="s">
        <v>20</v>
      </c>
      <c r="F83" s="60">
        <f>F82/3</f>
        <v>56000</v>
      </c>
    </row>
    <row r="84" spans="1:6" ht="15" customHeight="1" thickBot="1">
      <c r="A84" s="61"/>
      <c r="B84" s="62"/>
      <c r="C84" s="63"/>
      <c r="D84" s="64"/>
      <c r="E84" s="65"/>
      <c r="F84" s="66"/>
    </row>
    <row r="85" spans="1:6" ht="15" customHeight="1">
      <c r="A85" s="67"/>
      <c r="B85" s="68" t="s">
        <v>1004</v>
      </c>
      <c r="C85" s="69"/>
      <c r="D85" s="70" t="s">
        <v>10</v>
      </c>
      <c r="E85" s="71"/>
      <c r="F85" s="72"/>
    </row>
    <row r="86" spans="1:6" ht="15" customHeight="1">
      <c r="A86" s="20"/>
      <c r="B86" s="513" t="s">
        <v>624</v>
      </c>
      <c r="C86" s="22"/>
      <c r="D86" s="23"/>
      <c r="E86" s="24"/>
      <c r="F86" s="25"/>
    </row>
    <row r="87" spans="1:6" ht="15" customHeight="1">
      <c r="A87" s="20"/>
      <c r="B87" s="26" t="s">
        <v>627</v>
      </c>
      <c r="C87" s="27">
        <v>7.4999999999999997E-2</v>
      </c>
      <c r="D87" s="23" t="s">
        <v>5</v>
      </c>
      <c r="E87" s="28">
        <f t="shared" ref="E87:E90" si="0">E100</f>
        <v>150000</v>
      </c>
      <c r="F87" s="29">
        <f>C87*E87</f>
        <v>11250</v>
      </c>
    </row>
    <row r="88" spans="1:6" ht="15" customHeight="1">
      <c r="A88" s="20"/>
      <c r="B88" s="26" t="s">
        <v>994</v>
      </c>
      <c r="C88" s="27">
        <v>7.4999999999999997E-2</v>
      </c>
      <c r="D88" s="23" t="s">
        <v>5</v>
      </c>
      <c r="E88" s="28">
        <f t="shared" si="0"/>
        <v>140000</v>
      </c>
      <c r="F88" s="29">
        <f>C88*E88</f>
        <v>10500</v>
      </c>
    </row>
    <row r="89" spans="1:6" ht="15" customHeight="1">
      <c r="A89" s="20"/>
      <c r="B89" s="26" t="s">
        <v>987</v>
      </c>
      <c r="C89" s="27">
        <v>0.75</v>
      </c>
      <c r="D89" s="23" t="s">
        <v>5</v>
      </c>
      <c r="E89" s="28">
        <f t="shared" si="0"/>
        <v>135000</v>
      </c>
      <c r="F89" s="29">
        <f>C89*E89</f>
        <v>101250</v>
      </c>
    </row>
    <row r="90" spans="1:6" ht="15" customHeight="1">
      <c r="A90" s="20"/>
      <c r="B90" s="26" t="s">
        <v>993</v>
      </c>
      <c r="C90" s="27">
        <v>1.5</v>
      </c>
      <c r="D90" s="23" t="s">
        <v>5</v>
      </c>
      <c r="E90" s="28">
        <f t="shared" si="0"/>
        <v>115000</v>
      </c>
      <c r="F90" s="29">
        <f>C90*E90</f>
        <v>172500</v>
      </c>
    </row>
    <row r="91" spans="1:6" ht="15" customHeight="1">
      <c r="A91" s="20"/>
      <c r="B91" s="111" t="s">
        <v>1001</v>
      </c>
      <c r="C91" s="22"/>
      <c r="D91" s="23"/>
      <c r="E91" s="30" t="s">
        <v>6</v>
      </c>
      <c r="F91" s="31">
        <f>SUM(F87:F90)</f>
        <v>295500</v>
      </c>
    </row>
    <row r="92" spans="1:6" ht="15" customHeight="1">
      <c r="A92" s="20"/>
      <c r="B92" s="26" t="s">
        <v>21</v>
      </c>
      <c r="C92" s="27">
        <v>4.04</v>
      </c>
      <c r="D92" s="23" t="s">
        <v>22</v>
      </c>
      <c r="E92" s="28">
        <f>GAJI!$D$37</f>
        <v>53500</v>
      </c>
      <c r="F92" s="29">
        <f>C92*E92</f>
        <v>216140</v>
      </c>
    </row>
    <row r="93" spans="1:6" ht="15" customHeight="1">
      <c r="A93" s="20"/>
      <c r="B93" s="26" t="s">
        <v>23</v>
      </c>
      <c r="C93" s="27">
        <v>0.48499999999999999</v>
      </c>
      <c r="D93" s="23" t="s">
        <v>24</v>
      </c>
      <c r="E93" s="28">
        <f>GAJI!$D$38</f>
        <v>186666.66666666666</v>
      </c>
      <c r="F93" s="29">
        <f>C93*E93</f>
        <v>90533.333333333328</v>
      </c>
    </row>
    <row r="94" spans="1:6" ht="15" customHeight="1">
      <c r="A94" s="20"/>
      <c r="B94" s="26" t="s">
        <v>25</v>
      </c>
      <c r="C94" s="27">
        <v>1.2</v>
      </c>
      <c r="D94" s="23" t="s">
        <v>24</v>
      </c>
      <c r="E94" s="28">
        <v>450000</v>
      </c>
      <c r="F94" s="29">
        <f>C94*E94</f>
        <v>540000</v>
      </c>
    </row>
    <row r="95" spans="1:6" ht="15" customHeight="1">
      <c r="A95" s="20"/>
      <c r="B95" s="26"/>
      <c r="C95" s="22"/>
      <c r="D95" s="23"/>
      <c r="E95" s="30" t="s">
        <v>6</v>
      </c>
      <c r="F95" s="31">
        <f>SUM(F92:F94)</f>
        <v>846673.33333333326</v>
      </c>
    </row>
    <row r="96" spans="1:6" ht="15" customHeight="1">
      <c r="A96" s="20"/>
      <c r="B96" s="26"/>
      <c r="C96" s="22"/>
      <c r="D96" s="23"/>
      <c r="E96" s="30" t="s">
        <v>12</v>
      </c>
      <c r="F96" s="32">
        <f>SUM(F95,F91)</f>
        <v>1142173.3333333333</v>
      </c>
    </row>
    <row r="97" spans="1:6" ht="15" customHeight="1" thickBot="1">
      <c r="A97" s="61"/>
      <c r="B97" s="62"/>
      <c r="C97" s="63"/>
      <c r="D97" s="64"/>
      <c r="E97" s="65"/>
      <c r="F97" s="66"/>
    </row>
    <row r="98" spans="1:6" ht="15" customHeight="1">
      <c r="A98" s="14"/>
      <c r="B98" s="73" t="s">
        <v>1005</v>
      </c>
      <c r="C98" s="16"/>
      <c r="D98" s="17" t="s">
        <v>10</v>
      </c>
      <c r="E98" s="18"/>
      <c r="F98" s="19"/>
    </row>
    <row r="99" spans="1:6" ht="15" customHeight="1">
      <c r="A99" s="20"/>
      <c r="B99" s="513" t="s">
        <v>624</v>
      </c>
      <c r="C99" s="22"/>
      <c r="D99" s="23"/>
      <c r="E99" s="24"/>
      <c r="F99" s="25"/>
    </row>
    <row r="100" spans="1:6" ht="15" customHeight="1">
      <c r="A100" s="20"/>
      <c r="B100" s="26" t="s">
        <v>627</v>
      </c>
      <c r="C100" s="27">
        <v>3.9E-2</v>
      </c>
      <c r="D100" s="23" t="s">
        <v>5</v>
      </c>
      <c r="E100" s="28">
        <f t="shared" ref="E100:E103" si="1">E111</f>
        <v>150000</v>
      </c>
      <c r="F100" s="29">
        <f>C100*E100</f>
        <v>5850</v>
      </c>
    </row>
    <row r="101" spans="1:6" ht="15" customHeight="1">
      <c r="A101" s="20"/>
      <c r="B101" s="26" t="s">
        <v>994</v>
      </c>
      <c r="C101" s="27">
        <v>3.9E-2</v>
      </c>
      <c r="D101" s="23" t="s">
        <v>5</v>
      </c>
      <c r="E101" s="28">
        <f t="shared" si="1"/>
        <v>140000</v>
      </c>
      <c r="F101" s="29">
        <f>C101*E101</f>
        <v>5460</v>
      </c>
    </row>
    <row r="102" spans="1:6" ht="15" customHeight="1">
      <c r="A102" s="20"/>
      <c r="B102" s="26" t="s">
        <v>987</v>
      </c>
      <c r="C102" s="27">
        <v>0.39</v>
      </c>
      <c r="D102" s="23" t="s">
        <v>5</v>
      </c>
      <c r="E102" s="28">
        <f t="shared" si="1"/>
        <v>135000</v>
      </c>
      <c r="F102" s="29">
        <f>C102*E102</f>
        <v>52650</v>
      </c>
    </row>
    <row r="103" spans="1:6" ht="15" customHeight="1">
      <c r="A103" s="20"/>
      <c r="B103" s="26" t="s">
        <v>993</v>
      </c>
      <c r="C103" s="27">
        <v>0.78</v>
      </c>
      <c r="D103" s="23" t="s">
        <v>5</v>
      </c>
      <c r="E103" s="28">
        <f t="shared" si="1"/>
        <v>115000</v>
      </c>
      <c r="F103" s="29">
        <f>C103*E103</f>
        <v>89700</v>
      </c>
    </row>
    <row r="104" spans="1:6" ht="15" customHeight="1">
      <c r="A104" s="20"/>
      <c r="B104" s="111" t="s">
        <v>1001</v>
      </c>
      <c r="C104" s="22"/>
      <c r="D104" s="23"/>
      <c r="E104" s="30" t="s">
        <v>6</v>
      </c>
      <c r="F104" s="31">
        <f>SUM(F100:F103)</f>
        <v>153660</v>
      </c>
    </row>
    <row r="105" spans="1:6" ht="15" customHeight="1">
      <c r="A105" s="20"/>
      <c r="B105" s="26" t="s">
        <v>14</v>
      </c>
      <c r="C105" s="27">
        <v>0.432</v>
      </c>
      <c r="D105" s="23" t="s">
        <v>24</v>
      </c>
      <c r="E105" s="28">
        <f>GAJI!$D$39</f>
        <v>146666.66666666666</v>
      </c>
      <c r="F105" s="29">
        <f>C105*E105</f>
        <v>63359.999999999993</v>
      </c>
    </row>
    <row r="106" spans="1:6" ht="15" customHeight="1">
      <c r="A106" s="20"/>
      <c r="B106" s="26" t="s">
        <v>25</v>
      </c>
      <c r="C106" s="27">
        <v>1.2</v>
      </c>
      <c r="D106" s="23" t="s">
        <v>24</v>
      </c>
      <c r="E106" s="28">
        <v>450000</v>
      </c>
      <c r="F106" s="29">
        <f>C106*E106</f>
        <v>540000</v>
      </c>
    </row>
    <row r="107" spans="1:6" ht="15" customHeight="1">
      <c r="A107" s="20"/>
      <c r="B107" s="26"/>
      <c r="C107" s="22"/>
      <c r="D107" s="23"/>
      <c r="E107" s="30" t="s">
        <v>6</v>
      </c>
      <c r="F107" s="31">
        <f>SUM(F105:F106)</f>
        <v>603360</v>
      </c>
    </row>
    <row r="108" spans="1:6" ht="15" customHeight="1" thickBot="1">
      <c r="A108" s="20"/>
      <c r="B108" s="26"/>
      <c r="C108" s="22"/>
      <c r="D108" s="23"/>
      <c r="E108" s="30" t="s">
        <v>12</v>
      </c>
      <c r="F108" s="32">
        <f>SUM(F107,F104)</f>
        <v>757020</v>
      </c>
    </row>
    <row r="109" spans="1:6" ht="15" customHeight="1">
      <c r="A109" s="67"/>
      <c r="B109" s="74" t="s">
        <v>622</v>
      </c>
      <c r="C109" s="69"/>
      <c r="D109" s="70" t="s">
        <v>10</v>
      </c>
      <c r="E109" s="71"/>
      <c r="F109" s="72"/>
    </row>
    <row r="110" spans="1:6" ht="15" customHeight="1">
      <c r="A110" s="20"/>
      <c r="B110" s="111" t="s">
        <v>624</v>
      </c>
      <c r="C110" s="22"/>
      <c r="D110" s="23"/>
      <c r="E110" s="24"/>
      <c r="F110" s="25"/>
    </row>
    <row r="111" spans="1:6" ht="15" customHeight="1">
      <c r="A111" s="20"/>
      <c r="B111" s="26" t="s">
        <v>627</v>
      </c>
      <c r="C111" s="27">
        <v>0.06</v>
      </c>
      <c r="D111" s="23" t="s">
        <v>5</v>
      </c>
      <c r="E111" s="28">
        <f>GAJI!D8</f>
        <v>150000</v>
      </c>
      <c r="F111" s="29">
        <f>C111*E111</f>
        <v>9000</v>
      </c>
    </row>
    <row r="112" spans="1:6" ht="15" customHeight="1">
      <c r="A112" s="20"/>
      <c r="B112" s="26" t="s">
        <v>994</v>
      </c>
      <c r="C112" s="27">
        <v>0.02</v>
      </c>
      <c r="D112" s="23" t="s">
        <v>5</v>
      </c>
      <c r="E112" s="28">
        <f>GAJI!D9</f>
        <v>140000</v>
      </c>
      <c r="F112" s="29">
        <f>C112*E112</f>
        <v>2800</v>
      </c>
    </row>
    <row r="113" spans="1:6" ht="15" customHeight="1">
      <c r="A113" s="20"/>
      <c r="B113" s="26" t="s">
        <v>987</v>
      </c>
      <c r="C113" s="27">
        <v>0.2</v>
      </c>
      <c r="D113" s="23" t="s">
        <v>5</v>
      </c>
      <c r="E113" s="28">
        <f>GAJI!D16</f>
        <v>135000</v>
      </c>
      <c r="F113" s="29">
        <f>C113*E113</f>
        <v>27000</v>
      </c>
    </row>
    <row r="114" spans="1:6" ht="15" customHeight="1">
      <c r="A114" s="20"/>
      <c r="B114" s="26" t="s">
        <v>993</v>
      </c>
      <c r="C114" s="27">
        <v>1.2</v>
      </c>
      <c r="D114" s="23" t="s">
        <v>5</v>
      </c>
      <c r="E114" s="28">
        <v>115000</v>
      </c>
      <c r="F114" s="29">
        <f>C114*E114</f>
        <v>138000</v>
      </c>
    </row>
    <row r="115" spans="1:6" ht="15" customHeight="1">
      <c r="A115" s="20"/>
      <c r="B115" s="111" t="s">
        <v>1001</v>
      </c>
      <c r="C115" s="22"/>
      <c r="D115" s="23"/>
      <c r="E115" s="30" t="s">
        <v>6</v>
      </c>
      <c r="F115" s="31">
        <f>SUM(F111:F114)</f>
        <v>176800</v>
      </c>
    </row>
    <row r="116" spans="1:6" ht="15" customHeight="1">
      <c r="A116" s="20"/>
      <c r="B116" s="26" t="s">
        <v>26</v>
      </c>
      <c r="C116" s="27">
        <v>5.75</v>
      </c>
      <c r="D116" s="23" t="s">
        <v>22</v>
      </c>
      <c r="E116" s="28">
        <f>GAJI!D41</f>
        <v>42800</v>
      </c>
      <c r="F116" s="29">
        <f>C116*E116</f>
        <v>246100</v>
      </c>
    </row>
    <row r="117" spans="1:6" ht="15" customHeight="1">
      <c r="A117" s="20"/>
      <c r="B117" s="26" t="s">
        <v>27</v>
      </c>
      <c r="C117" s="27">
        <v>0.55810000000000004</v>
      </c>
      <c r="D117" s="23" t="s">
        <v>10</v>
      </c>
      <c r="E117" s="28">
        <f>GAJI!D40</f>
        <v>320000</v>
      </c>
      <c r="F117" s="29">
        <f>C117*E117</f>
        <v>178592</v>
      </c>
    </row>
    <row r="118" spans="1:6" ht="15" customHeight="1">
      <c r="A118" s="20"/>
      <c r="B118" s="26" t="s">
        <v>28</v>
      </c>
      <c r="C118" s="27">
        <v>0.54049999999999998</v>
      </c>
      <c r="D118" s="23" t="s">
        <v>10</v>
      </c>
      <c r="E118" s="28">
        <f>GAJI!D42</f>
        <v>186666.66666666666</v>
      </c>
      <c r="F118" s="29">
        <f>C118*E118</f>
        <v>100893.33333333333</v>
      </c>
    </row>
    <row r="119" spans="1:6" ht="15" customHeight="1">
      <c r="A119" s="20"/>
      <c r="B119" s="26" t="s">
        <v>29</v>
      </c>
      <c r="C119" s="27">
        <v>215</v>
      </c>
      <c r="D119" s="23" t="s">
        <v>30</v>
      </c>
      <c r="E119" s="28">
        <f>GAJI!D43</f>
        <v>6</v>
      </c>
      <c r="F119" s="29">
        <f>C119*E119</f>
        <v>1290</v>
      </c>
    </row>
    <row r="120" spans="1:6" ht="15" customHeight="1">
      <c r="A120" s="20"/>
      <c r="B120" s="26"/>
      <c r="C120" s="22"/>
      <c r="D120" s="23"/>
      <c r="E120" s="30" t="s">
        <v>6</v>
      </c>
      <c r="F120" s="31">
        <f>SUM(F116:F119)</f>
        <v>526875.33333333337</v>
      </c>
    </row>
    <row r="121" spans="1:6" ht="15" customHeight="1">
      <c r="A121" s="20"/>
      <c r="B121" s="26"/>
      <c r="C121" s="22"/>
      <c r="D121" s="23"/>
      <c r="E121" s="30" t="s">
        <v>12</v>
      </c>
      <c r="F121" s="32">
        <f>SUM(F120,F115)</f>
        <v>703675.33333333337</v>
      </c>
    </row>
    <row r="122" spans="1:6" ht="15" customHeight="1">
      <c r="A122" s="20"/>
      <c r="B122" s="26"/>
      <c r="C122" s="22"/>
      <c r="D122" s="23"/>
      <c r="E122" s="30"/>
      <c r="F122" s="31"/>
    </row>
    <row r="123" spans="1:6" ht="15" customHeight="1">
      <c r="A123" s="14"/>
      <c r="B123" s="15" t="s">
        <v>623</v>
      </c>
      <c r="C123" s="16"/>
      <c r="D123" s="17" t="s">
        <v>10</v>
      </c>
      <c r="E123" s="18"/>
      <c r="F123" s="19"/>
    </row>
    <row r="124" spans="1:6" ht="15" customHeight="1">
      <c r="A124" s="20"/>
      <c r="B124" s="111" t="s">
        <v>624</v>
      </c>
      <c r="C124" s="22"/>
      <c r="D124" s="23"/>
      <c r="E124" s="24"/>
      <c r="F124" s="25"/>
    </row>
    <row r="125" spans="1:6" ht="15" customHeight="1">
      <c r="A125" s="20"/>
      <c r="B125" s="26" t="s">
        <v>627</v>
      </c>
      <c r="C125" s="27">
        <v>8.3000000000000004E-2</v>
      </c>
      <c r="D125" s="23" t="s">
        <v>5</v>
      </c>
      <c r="E125" s="28">
        <f>GAJI!D8</f>
        <v>150000</v>
      </c>
      <c r="F125" s="29">
        <f>C125*E125</f>
        <v>12450</v>
      </c>
    </row>
    <row r="126" spans="1:6" ht="15" customHeight="1">
      <c r="A126" s="20"/>
      <c r="B126" s="26" t="s">
        <v>994</v>
      </c>
      <c r="C126" s="27">
        <v>2.8000000000000001E-2</v>
      </c>
      <c r="D126" s="23" t="s">
        <v>5</v>
      </c>
      <c r="E126" s="28">
        <f>GAJI!D9</f>
        <v>140000</v>
      </c>
      <c r="F126" s="29">
        <f>C126*E126</f>
        <v>3920</v>
      </c>
    </row>
    <row r="127" spans="1:6" ht="15" customHeight="1">
      <c r="A127" s="20"/>
      <c r="B127" s="26" t="s">
        <v>987</v>
      </c>
      <c r="C127" s="27">
        <v>0.27500000000000002</v>
      </c>
      <c r="D127" s="23" t="s">
        <v>5</v>
      </c>
      <c r="E127" s="28">
        <f>GAJI!D16</f>
        <v>135000</v>
      </c>
      <c r="F127" s="29">
        <f>C127*E127</f>
        <v>37125</v>
      </c>
    </row>
    <row r="128" spans="1:6" ht="15" customHeight="1">
      <c r="A128" s="20"/>
      <c r="B128" s="26" t="s">
        <v>993</v>
      </c>
      <c r="C128" s="27">
        <v>1.65</v>
      </c>
      <c r="D128" s="23" t="s">
        <v>5</v>
      </c>
      <c r="E128" s="28">
        <f>GAJI!D26</f>
        <v>100000</v>
      </c>
      <c r="F128" s="29">
        <f>C128*E128</f>
        <v>165000</v>
      </c>
    </row>
    <row r="129" spans="1:6" ht="15" customHeight="1">
      <c r="A129" s="20"/>
      <c r="B129" s="111" t="s">
        <v>1001</v>
      </c>
      <c r="C129" s="22"/>
      <c r="D129" s="23"/>
      <c r="E129" s="30" t="s">
        <v>6</v>
      </c>
      <c r="F129" s="31">
        <f>SUM(F125:F128)</f>
        <v>218495</v>
      </c>
    </row>
    <row r="130" spans="1:6" ht="15" customHeight="1">
      <c r="A130" s="20"/>
      <c r="B130" s="26" t="s">
        <v>26</v>
      </c>
      <c r="C130" s="27">
        <v>9.6</v>
      </c>
      <c r="D130" s="23" t="s">
        <v>22</v>
      </c>
      <c r="E130" s="28">
        <f>GAJI!D41</f>
        <v>42800</v>
      </c>
      <c r="F130" s="29">
        <f>C130*E130</f>
        <v>410880</v>
      </c>
    </row>
    <row r="131" spans="1:6" ht="15" customHeight="1">
      <c r="A131" s="20"/>
      <c r="B131" s="26" t="s">
        <v>27</v>
      </c>
      <c r="C131" s="27">
        <v>0.4325</v>
      </c>
      <c r="D131" s="23" t="s">
        <v>10</v>
      </c>
      <c r="E131" s="28">
        <f>GAJI!D40</f>
        <v>320000</v>
      </c>
      <c r="F131" s="29">
        <f>C131*E131</f>
        <v>138400</v>
      </c>
    </row>
    <row r="132" spans="1:6" ht="15" customHeight="1">
      <c r="A132" s="20"/>
      <c r="B132" s="26" t="s">
        <v>28</v>
      </c>
      <c r="C132" s="27">
        <v>0.54679999999999995</v>
      </c>
      <c r="D132" s="23" t="s">
        <v>10</v>
      </c>
      <c r="E132" s="28">
        <f>GAJI!D42</f>
        <v>186666.66666666666</v>
      </c>
      <c r="F132" s="29">
        <f>C132*E132</f>
        <v>102069.33333333331</v>
      </c>
    </row>
    <row r="133" spans="1:6" ht="15" customHeight="1">
      <c r="A133" s="20"/>
      <c r="B133" s="26" t="s">
        <v>29</v>
      </c>
      <c r="C133" s="27">
        <v>215</v>
      </c>
      <c r="D133" s="23" t="s">
        <v>30</v>
      </c>
      <c r="E133" s="28">
        <f>GAJI!D43</f>
        <v>6</v>
      </c>
      <c r="F133" s="29">
        <f>C133*E133</f>
        <v>1290</v>
      </c>
    </row>
    <row r="134" spans="1:6" ht="15" customHeight="1">
      <c r="A134" s="20"/>
      <c r="B134" s="26"/>
      <c r="C134" s="22"/>
      <c r="D134" s="23"/>
      <c r="E134" s="30" t="s">
        <v>6</v>
      </c>
      <c r="F134" s="31">
        <f>SUM(F130:F133)</f>
        <v>652639.33333333326</v>
      </c>
    </row>
    <row r="135" spans="1:6" ht="15" customHeight="1">
      <c r="A135" s="20"/>
      <c r="B135" s="26"/>
      <c r="C135" s="22"/>
      <c r="D135" s="23"/>
      <c r="E135" s="30" t="s">
        <v>12</v>
      </c>
      <c r="F135" s="32">
        <f>SUM(F134,F129)</f>
        <v>871134.33333333326</v>
      </c>
    </row>
    <row r="136" spans="1:6" ht="15" customHeight="1">
      <c r="A136" s="20"/>
      <c r="B136" s="26"/>
      <c r="C136" s="22"/>
      <c r="D136" s="23"/>
      <c r="E136" s="30"/>
      <c r="F136" s="31"/>
    </row>
    <row r="137" spans="1:6" ht="15" customHeight="1">
      <c r="A137" s="14"/>
      <c r="B137" s="15" t="s">
        <v>1006</v>
      </c>
      <c r="C137" s="16"/>
      <c r="D137" s="17" t="s">
        <v>32</v>
      </c>
      <c r="E137" s="18"/>
      <c r="F137" s="19"/>
    </row>
    <row r="138" spans="1:6" ht="15" customHeight="1">
      <c r="A138" s="20"/>
      <c r="B138" s="111" t="s">
        <v>624</v>
      </c>
      <c r="C138" s="22"/>
      <c r="D138" s="23"/>
      <c r="E138" s="24"/>
      <c r="F138" s="25"/>
    </row>
    <row r="139" spans="1:6" ht="15" customHeight="1">
      <c r="A139" s="20"/>
      <c r="B139" s="26" t="s">
        <v>627</v>
      </c>
      <c r="C139" s="27">
        <v>4.0000000000000002E-4</v>
      </c>
      <c r="D139" s="23" t="s">
        <v>5</v>
      </c>
      <c r="E139" s="28">
        <f>GAJI!D8</f>
        <v>150000</v>
      </c>
      <c r="F139" s="29">
        <f>C139*E139</f>
        <v>60</v>
      </c>
    </row>
    <row r="140" spans="1:6" ht="15" customHeight="1">
      <c r="A140" s="20"/>
      <c r="B140" s="26" t="s">
        <v>994</v>
      </c>
      <c r="C140" s="27">
        <v>6.9999999999999999E-4</v>
      </c>
      <c r="D140" s="23" t="s">
        <v>5</v>
      </c>
      <c r="E140" s="28">
        <f>GAJI!D9</f>
        <v>140000</v>
      </c>
      <c r="F140" s="29">
        <f>C140*E140</f>
        <v>98</v>
      </c>
    </row>
    <row r="141" spans="1:6" ht="15" customHeight="1">
      <c r="A141" s="20"/>
      <c r="B141" s="26" t="s">
        <v>987</v>
      </c>
      <c r="C141" s="27">
        <v>7.0000000000000001E-3</v>
      </c>
      <c r="D141" s="23" t="s">
        <v>5</v>
      </c>
      <c r="E141" s="28">
        <f>GAJI!D16</f>
        <v>135000</v>
      </c>
      <c r="F141" s="29">
        <f>C141*E141</f>
        <v>945</v>
      </c>
    </row>
    <row r="142" spans="1:6" ht="15" customHeight="1">
      <c r="A142" s="20"/>
      <c r="B142" s="26" t="s">
        <v>993</v>
      </c>
      <c r="C142" s="27">
        <v>7.0000000000000001E-3</v>
      </c>
      <c r="D142" s="23" t="s">
        <v>5</v>
      </c>
      <c r="E142" s="28">
        <f>GAJI!D26</f>
        <v>100000</v>
      </c>
      <c r="F142" s="29">
        <f>C142*E142</f>
        <v>700</v>
      </c>
    </row>
    <row r="143" spans="1:6" ht="15" customHeight="1">
      <c r="A143" s="20"/>
      <c r="B143" s="111" t="s">
        <v>1001</v>
      </c>
      <c r="C143" s="22"/>
      <c r="D143" s="23"/>
      <c r="E143" s="30" t="s">
        <v>6</v>
      </c>
      <c r="F143" s="31">
        <f>SUM(F139:F142)</f>
        <v>1803</v>
      </c>
    </row>
    <row r="144" spans="1:6" ht="15" customHeight="1">
      <c r="A144" s="20"/>
      <c r="B144" s="26" t="s">
        <v>33</v>
      </c>
      <c r="C144" s="27">
        <v>1.05</v>
      </c>
      <c r="D144" s="23" t="s">
        <v>32</v>
      </c>
      <c r="E144" s="28">
        <f>GAJI!D44</f>
        <v>11500</v>
      </c>
      <c r="F144" s="29">
        <f>C144*E144</f>
        <v>12075</v>
      </c>
    </row>
    <row r="145" spans="1:6" ht="15" customHeight="1">
      <c r="A145" s="20"/>
      <c r="B145" s="26" t="s">
        <v>34</v>
      </c>
      <c r="C145" s="27">
        <v>1.4999999999999999E-2</v>
      </c>
      <c r="D145" s="23" t="s">
        <v>32</v>
      </c>
      <c r="E145" s="28">
        <f>GAJI!D46</f>
        <v>17500</v>
      </c>
      <c r="F145" s="29">
        <f>C145*E145</f>
        <v>262.5</v>
      </c>
    </row>
    <row r="146" spans="1:6" ht="15" customHeight="1">
      <c r="A146" s="20"/>
      <c r="B146" s="26"/>
      <c r="C146" s="22"/>
      <c r="D146" s="23"/>
      <c r="E146" s="30" t="s">
        <v>6</v>
      </c>
      <c r="F146" s="31">
        <f>SUM(F144:F145)</f>
        <v>12337.5</v>
      </c>
    </row>
    <row r="147" spans="1:6" ht="15" customHeight="1">
      <c r="A147" s="20"/>
      <c r="B147" s="26"/>
      <c r="C147" s="22"/>
      <c r="D147" s="23"/>
      <c r="E147" s="30" t="s">
        <v>12</v>
      </c>
      <c r="F147" s="32">
        <f>SUM(F146,F143)</f>
        <v>14140.5</v>
      </c>
    </row>
    <row r="148" spans="1:6" ht="15" customHeight="1" thickBot="1">
      <c r="A148" s="75"/>
      <c r="B148" s="76"/>
      <c r="C148" s="63"/>
      <c r="D148" s="64"/>
      <c r="E148" s="65"/>
      <c r="F148" s="66"/>
    </row>
    <row r="149" spans="1:6" ht="15" customHeight="1">
      <c r="A149" s="67"/>
      <c r="B149" s="74" t="s">
        <v>1007</v>
      </c>
      <c r="C149" s="69"/>
      <c r="D149" s="70" t="s">
        <v>13</v>
      </c>
      <c r="E149" s="71"/>
      <c r="F149" s="72"/>
    </row>
    <row r="150" spans="1:6" ht="15" customHeight="1">
      <c r="A150" s="20"/>
      <c r="B150" s="111" t="s">
        <v>624</v>
      </c>
      <c r="C150" s="22"/>
      <c r="D150" s="23"/>
      <c r="E150" s="24"/>
      <c r="F150" s="25"/>
    </row>
    <row r="151" spans="1:6" ht="15" customHeight="1">
      <c r="A151" s="20"/>
      <c r="B151" s="26" t="s">
        <v>627</v>
      </c>
      <c r="C151" s="27">
        <v>2.5999999999999999E-2</v>
      </c>
      <c r="D151" s="23" t="s">
        <v>5</v>
      </c>
      <c r="E151" s="28">
        <f>GAJI!D8</f>
        <v>150000</v>
      </c>
      <c r="F151" s="29">
        <f>C151*E151</f>
        <v>3900</v>
      </c>
    </row>
    <row r="152" spans="1:6" ht="15" customHeight="1">
      <c r="A152" s="20"/>
      <c r="B152" s="26" t="s">
        <v>994</v>
      </c>
      <c r="C152" s="27">
        <v>2.5999999999999999E-2</v>
      </c>
      <c r="D152" s="23" t="s">
        <v>5</v>
      </c>
      <c r="E152" s="28">
        <f>GAJI!D9</f>
        <v>140000</v>
      </c>
      <c r="F152" s="29">
        <f>C152*E152</f>
        <v>3640</v>
      </c>
    </row>
    <row r="153" spans="1:6" ht="15" customHeight="1">
      <c r="A153" s="20"/>
      <c r="B153" s="26" t="s">
        <v>987</v>
      </c>
      <c r="C153" s="27">
        <v>0.26</v>
      </c>
      <c r="D153" s="23" t="s">
        <v>5</v>
      </c>
      <c r="E153" s="28">
        <f>GAJI!D16</f>
        <v>135000</v>
      </c>
      <c r="F153" s="29">
        <f>C153*E153</f>
        <v>35100</v>
      </c>
    </row>
    <row r="154" spans="1:6" ht="15" customHeight="1">
      <c r="A154" s="20"/>
      <c r="B154" s="26" t="s">
        <v>993</v>
      </c>
      <c r="C154" s="27">
        <v>0.52</v>
      </c>
      <c r="D154" s="23" t="s">
        <v>5</v>
      </c>
      <c r="E154" s="28">
        <f>GAJI!D26</f>
        <v>100000</v>
      </c>
      <c r="F154" s="29">
        <f>C154*E154</f>
        <v>52000</v>
      </c>
    </row>
    <row r="155" spans="1:6" ht="15" customHeight="1">
      <c r="A155" s="20"/>
      <c r="B155" s="111" t="s">
        <v>1001</v>
      </c>
      <c r="C155" s="22"/>
      <c r="D155" s="23"/>
      <c r="E155" s="30" t="s">
        <v>6</v>
      </c>
      <c r="F155" s="31">
        <f>SUM(F151:F154)</f>
        <v>94640</v>
      </c>
    </row>
    <row r="156" spans="1:6" ht="15" customHeight="1">
      <c r="A156" s="20"/>
      <c r="B156" s="26" t="s">
        <v>35</v>
      </c>
      <c r="C156" s="27">
        <v>0.3</v>
      </c>
      <c r="D156" s="23" t="s">
        <v>32</v>
      </c>
      <c r="E156" s="28">
        <f>GAJI!D47</f>
        <v>20000</v>
      </c>
      <c r="F156" s="29">
        <f>C156*E156</f>
        <v>6000</v>
      </c>
    </row>
    <row r="157" spans="1:6" ht="15" customHeight="1">
      <c r="A157" s="20"/>
      <c r="B157" s="26" t="s">
        <v>11</v>
      </c>
      <c r="C157" s="27">
        <v>4.4999999999999998E-2</v>
      </c>
      <c r="D157" s="23" t="s">
        <v>10</v>
      </c>
      <c r="E157" s="28">
        <f>GAJI!D36</f>
        <v>2750000</v>
      </c>
      <c r="F157" s="29">
        <f>C157*E157</f>
        <v>123750</v>
      </c>
    </row>
    <row r="158" spans="1:6" ht="15" customHeight="1">
      <c r="A158" s="20"/>
      <c r="B158" s="26" t="s">
        <v>36</v>
      </c>
      <c r="C158" s="27">
        <v>0.1</v>
      </c>
      <c r="D158" s="23" t="s">
        <v>30</v>
      </c>
      <c r="E158" s="28">
        <f>GAJI!D48</f>
        <v>11000</v>
      </c>
      <c r="F158" s="29">
        <f>C158*E158</f>
        <v>1100</v>
      </c>
    </row>
    <row r="159" spans="1:6" ht="15" customHeight="1">
      <c r="A159" s="20"/>
      <c r="B159" s="26"/>
      <c r="C159" s="22"/>
      <c r="D159" s="23"/>
      <c r="E159" s="30" t="s">
        <v>6</v>
      </c>
      <c r="F159" s="31">
        <f>SUM(F156:F158)</f>
        <v>130850</v>
      </c>
    </row>
    <row r="160" spans="1:6" ht="15" customHeight="1">
      <c r="A160" s="20"/>
      <c r="B160" s="26"/>
      <c r="C160" s="22"/>
      <c r="D160" s="23"/>
      <c r="E160" s="30" t="s">
        <v>12</v>
      </c>
      <c r="F160" s="32">
        <f>SUM(F159,F155)</f>
        <v>225490</v>
      </c>
    </row>
    <row r="161" spans="1:6" ht="15" customHeight="1" thickBot="1">
      <c r="A161" s="75"/>
      <c r="B161" s="76"/>
      <c r="C161" s="63"/>
      <c r="D161" s="64"/>
      <c r="E161" s="65"/>
      <c r="F161" s="66"/>
    </row>
    <row r="162" spans="1:6" ht="15" customHeight="1">
      <c r="A162" s="67"/>
      <c r="B162" s="74" t="s">
        <v>1008</v>
      </c>
      <c r="C162" s="69"/>
      <c r="D162" s="70" t="s">
        <v>13</v>
      </c>
      <c r="E162" s="71"/>
      <c r="F162" s="72"/>
    </row>
    <row r="163" spans="1:6" ht="15" customHeight="1">
      <c r="A163" s="20"/>
      <c r="B163" s="111" t="s">
        <v>624</v>
      </c>
      <c r="C163" s="22"/>
      <c r="D163" s="23"/>
      <c r="E163" s="24"/>
      <c r="F163" s="25"/>
    </row>
    <row r="164" spans="1:6" ht="15" customHeight="1">
      <c r="A164" s="20"/>
      <c r="B164" s="26" t="s">
        <v>627</v>
      </c>
      <c r="C164" s="27">
        <v>3.3000000000000002E-2</v>
      </c>
      <c r="D164" s="23" t="s">
        <v>5</v>
      </c>
      <c r="E164" s="28">
        <f>GAJI!D8</f>
        <v>150000</v>
      </c>
      <c r="F164" s="29">
        <f>C164*E164</f>
        <v>4950</v>
      </c>
    </row>
    <row r="165" spans="1:6" ht="15" customHeight="1">
      <c r="A165" s="20"/>
      <c r="B165" s="26" t="s">
        <v>994</v>
      </c>
      <c r="C165" s="27">
        <v>3.3000000000000002E-2</v>
      </c>
      <c r="D165" s="23" t="s">
        <v>5</v>
      </c>
      <c r="E165" s="28">
        <f>GAJI!D9</f>
        <v>140000</v>
      </c>
      <c r="F165" s="29">
        <f>C165*E165</f>
        <v>4620</v>
      </c>
    </row>
    <row r="166" spans="1:6" ht="15" customHeight="1">
      <c r="A166" s="20"/>
      <c r="B166" s="26" t="s">
        <v>987</v>
      </c>
      <c r="C166" s="27">
        <v>0.33</v>
      </c>
      <c r="D166" s="23" t="s">
        <v>5</v>
      </c>
      <c r="E166" s="28">
        <f>GAJI!D16</f>
        <v>135000</v>
      </c>
      <c r="F166" s="29">
        <f>C166*E166</f>
        <v>44550</v>
      </c>
    </row>
    <row r="167" spans="1:6" ht="15" customHeight="1">
      <c r="A167" s="20"/>
      <c r="B167" s="26" t="s">
        <v>993</v>
      </c>
      <c r="C167" s="27">
        <v>0.66</v>
      </c>
      <c r="D167" s="23" t="s">
        <v>5</v>
      </c>
      <c r="E167" s="28">
        <f>GAJI!D26</f>
        <v>100000</v>
      </c>
      <c r="F167" s="29">
        <f>C167*E167</f>
        <v>66000</v>
      </c>
    </row>
    <row r="168" spans="1:6" ht="15" customHeight="1">
      <c r="A168" s="20"/>
      <c r="B168" s="111" t="s">
        <v>1001</v>
      </c>
      <c r="C168" s="22"/>
      <c r="D168" s="23"/>
      <c r="E168" s="30" t="s">
        <v>6</v>
      </c>
      <c r="F168" s="31">
        <f>SUM(F164:F167)</f>
        <v>120120</v>
      </c>
    </row>
    <row r="169" spans="1:6" ht="15" customHeight="1">
      <c r="A169" s="20"/>
      <c r="B169" s="26" t="s">
        <v>35</v>
      </c>
      <c r="C169" s="27">
        <v>0.4</v>
      </c>
      <c r="D169" s="23" t="s">
        <v>32</v>
      </c>
      <c r="E169" s="28">
        <f>GAJI!D47</f>
        <v>20000</v>
      </c>
      <c r="F169" s="29">
        <f>C169*E169</f>
        <v>8000</v>
      </c>
    </row>
    <row r="170" spans="1:6" ht="15" customHeight="1">
      <c r="A170" s="20"/>
      <c r="B170" s="26" t="s">
        <v>37</v>
      </c>
      <c r="C170" s="27">
        <v>0.35</v>
      </c>
      <c r="D170" s="23" t="s">
        <v>38</v>
      </c>
      <c r="E170" s="28">
        <f>GAJI!D49</f>
        <v>95000</v>
      </c>
      <c r="F170" s="29">
        <f>C170*E170</f>
        <v>33250</v>
      </c>
    </row>
    <row r="171" spans="1:6" ht="15" customHeight="1">
      <c r="A171" s="20"/>
      <c r="B171" s="26" t="s">
        <v>11</v>
      </c>
      <c r="C171" s="27">
        <v>0.04</v>
      </c>
      <c r="D171" s="23" t="s">
        <v>10</v>
      </c>
      <c r="E171" s="28">
        <f>GAJI!D36</f>
        <v>2750000</v>
      </c>
      <c r="F171" s="29">
        <f>C171*E171</f>
        <v>110000</v>
      </c>
    </row>
    <row r="172" spans="1:6" ht="15" customHeight="1">
      <c r="A172" s="20"/>
      <c r="B172" s="26" t="s">
        <v>39</v>
      </c>
      <c r="C172" s="27">
        <v>1.4999999999999999E-2</v>
      </c>
      <c r="D172" s="23" t="s">
        <v>10</v>
      </c>
      <c r="E172" s="28">
        <f>GAJI!D50</f>
        <v>3000000</v>
      </c>
      <c r="F172" s="29">
        <f>C172*E172</f>
        <v>45000</v>
      </c>
    </row>
    <row r="173" spans="1:6" ht="15" customHeight="1">
      <c r="A173" s="20"/>
      <c r="B173" s="26" t="s">
        <v>36</v>
      </c>
      <c r="C173" s="27">
        <v>0.2</v>
      </c>
      <c r="D173" s="23" t="s">
        <v>30</v>
      </c>
      <c r="E173" s="28">
        <f>GAJI!D48</f>
        <v>11000</v>
      </c>
      <c r="F173" s="29">
        <f>C173*E173</f>
        <v>2200</v>
      </c>
    </row>
    <row r="174" spans="1:6" ht="15" customHeight="1">
      <c r="A174" s="20"/>
      <c r="B174" s="26"/>
      <c r="C174" s="22"/>
      <c r="D174" s="23"/>
      <c r="E174" s="30" t="s">
        <v>6</v>
      </c>
      <c r="F174" s="31">
        <f>SUM(F169:F173)</f>
        <v>198450</v>
      </c>
    </row>
    <row r="175" spans="1:6" ht="15" customHeight="1">
      <c r="A175" s="20"/>
      <c r="B175" s="26"/>
      <c r="C175" s="22"/>
      <c r="D175" s="23"/>
      <c r="E175" s="30" t="s">
        <v>12</v>
      </c>
      <c r="F175" s="32">
        <f>SUM(F174,F168)</f>
        <v>318570</v>
      </c>
    </row>
    <row r="176" spans="1:6" ht="15" customHeight="1" thickBot="1">
      <c r="A176" s="75"/>
      <c r="B176" s="76"/>
      <c r="C176" s="63"/>
      <c r="D176" s="64"/>
      <c r="E176" s="65"/>
      <c r="F176" s="66"/>
    </row>
    <row r="177" spans="1:6" ht="15" customHeight="1">
      <c r="A177" s="67"/>
      <c r="B177" s="74" t="s">
        <v>1009</v>
      </c>
      <c r="C177" s="69"/>
      <c r="D177" s="70" t="s">
        <v>13</v>
      </c>
      <c r="E177" s="71"/>
      <c r="F177" s="72"/>
    </row>
    <row r="178" spans="1:6" ht="15" customHeight="1">
      <c r="A178" s="20"/>
      <c r="B178" s="111" t="s">
        <v>624</v>
      </c>
      <c r="C178" s="22"/>
      <c r="D178" s="23"/>
      <c r="E178" s="24"/>
      <c r="F178" s="25"/>
    </row>
    <row r="179" spans="1:6" ht="15" customHeight="1">
      <c r="A179" s="20"/>
      <c r="B179" s="26" t="s">
        <v>627</v>
      </c>
      <c r="C179" s="27">
        <v>3.3000000000000002E-2</v>
      </c>
      <c r="D179" s="23" t="s">
        <v>5</v>
      </c>
      <c r="E179" s="28">
        <f>GAJI!D8</f>
        <v>150000</v>
      </c>
      <c r="F179" s="29">
        <f>C179*E179</f>
        <v>4950</v>
      </c>
    </row>
    <row r="180" spans="1:6" ht="15" customHeight="1">
      <c r="A180" s="20"/>
      <c r="B180" s="26" t="s">
        <v>994</v>
      </c>
      <c r="C180" s="27">
        <v>3.3000000000000002E-2</v>
      </c>
      <c r="D180" s="23" t="s">
        <v>5</v>
      </c>
      <c r="E180" s="28">
        <f>GAJI!D9</f>
        <v>140000</v>
      </c>
      <c r="F180" s="29">
        <f>C180*E180</f>
        <v>4620</v>
      </c>
    </row>
    <row r="181" spans="1:6" ht="15" customHeight="1">
      <c r="A181" s="20"/>
      <c r="B181" s="26" t="s">
        <v>987</v>
      </c>
      <c r="C181" s="27">
        <v>0.33</v>
      </c>
      <c r="D181" s="23" t="s">
        <v>5</v>
      </c>
      <c r="E181" s="28">
        <f>GAJI!D16</f>
        <v>135000</v>
      </c>
      <c r="F181" s="29">
        <f>C181*E181</f>
        <v>44550</v>
      </c>
    </row>
    <row r="182" spans="1:6" ht="15" customHeight="1">
      <c r="A182" s="20"/>
      <c r="B182" s="26" t="s">
        <v>993</v>
      </c>
      <c r="C182" s="27">
        <v>0.66</v>
      </c>
      <c r="D182" s="23" t="s">
        <v>5</v>
      </c>
      <c r="E182" s="28">
        <f>GAJI!D26</f>
        <v>100000</v>
      </c>
      <c r="F182" s="29">
        <f>C182*E182</f>
        <v>66000</v>
      </c>
    </row>
    <row r="183" spans="1:6" ht="15" customHeight="1">
      <c r="A183" s="20"/>
      <c r="B183" s="111" t="s">
        <v>1001</v>
      </c>
      <c r="C183" s="22"/>
      <c r="D183" s="23"/>
      <c r="E183" s="30" t="s">
        <v>6</v>
      </c>
      <c r="F183" s="31">
        <f>SUM(F179:F182)</f>
        <v>120120</v>
      </c>
    </row>
    <row r="184" spans="1:6" ht="15" customHeight="1">
      <c r="A184" s="20"/>
      <c r="B184" s="26" t="s">
        <v>35</v>
      </c>
      <c r="C184" s="27">
        <v>0.4</v>
      </c>
      <c r="D184" s="23" t="s">
        <v>32</v>
      </c>
      <c r="E184" s="28">
        <f>GAJI!D47</f>
        <v>20000</v>
      </c>
      <c r="F184" s="29">
        <f>C184*E184</f>
        <v>8000</v>
      </c>
    </row>
    <row r="185" spans="1:6" ht="15" customHeight="1">
      <c r="A185" s="20"/>
      <c r="B185" s="26" t="s">
        <v>37</v>
      </c>
      <c r="C185" s="27">
        <v>0.35</v>
      </c>
      <c r="D185" s="23" t="s">
        <v>38</v>
      </c>
      <c r="E185" s="28">
        <f>GAJI!D49</f>
        <v>95000</v>
      </c>
      <c r="F185" s="29">
        <f>C185*E185</f>
        <v>33250</v>
      </c>
    </row>
    <row r="186" spans="1:6" ht="15" customHeight="1">
      <c r="A186" s="20"/>
      <c r="B186" s="26" t="s">
        <v>11</v>
      </c>
      <c r="C186" s="27">
        <v>0.04</v>
      </c>
      <c r="D186" s="23" t="s">
        <v>10</v>
      </c>
      <c r="E186" s="28">
        <f>GAJI!D36</f>
        <v>2750000</v>
      </c>
      <c r="F186" s="29">
        <f>C186*E186</f>
        <v>110000</v>
      </c>
    </row>
    <row r="187" spans="1:6" ht="15" customHeight="1">
      <c r="A187" s="20"/>
      <c r="B187" s="26" t="s">
        <v>39</v>
      </c>
      <c r="C187" s="27">
        <v>1.7999999999999999E-2</v>
      </c>
      <c r="D187" s="23" t="s">
        <v>10</v>
      </c>
      <c r="E187" s="28">
        <f>GAJI!D50</f>
        <v>3000000</v>
      </c>
      <c r="F187" s="29">
        <f>C187*E187</f>
        <v>53999.999999999993</v>
      </c>
    </row>
    <row r="188" spans="1:6" ht="15" customHeight="1">
      <c r="A188" s="20"/>
      <c r="B188" s="26" t="s">
        <v>36</v>
      </c>
      <c r="C188" s="27">
        <v>0.2</v>
      </c>
      <c r="D188" s="23" t="s">
        <v>30</v>
      </c>
      <c r="E188" s="28">
        <f>GAJI!D48</f>
        <v>11000</v>
      </c>
      <c r="F188" s="29">
        <f>C188*E188</f>
        <v>2200</v>
      </c>
    </row>
    <row r="189" spans="1:6" ht="15" customHeight="1">
      <c r="A189" s="20"/>
      <c r="B189" s="26"/>
      <c r="C189" s="22"/>
      <c r="D189" s="23"/>
      <c r="E189" s="30" t="s">
        <v>6</v>
      </c>
      <c r="F189" s="31">
        <f>SUM(F184:F188)</f>
        <v>207450</v>
      </c>
    </row>
    <row r="190" spans="1:6" ht="15" customHeight="1">
      <c r="A190" s="20"/>
      <c r="B190" s="26"/>
      <c r="C190" s="22"/>
      <c r="D190" s="23"/>
      <c r="E190" s="30" t="s">
        <v>12</v>
      </c>
      <c r="F190" s="32">
        <f>SUM(F189,F183)</f>
        <v>327570</v>
      </c>
    </row>
    <row r="191" spans="1:6" ht="15" customHeight="1">
      <c r="A191" s="20"/>
      <c r="B191" s="26"/>
      <c r="C191" s="22"/>
      <c r="D191" s="23"/>
      <c r="E191" s="30"/>
      <c r="F191" s="31"/>
    </row>
    <row r="192" spans="1:6" ht="15" customHeight="1">
      <c r="A192" s="14"/>
      <c r="B192" s="15" t="s">
        <v>1010</v>
      </c>
      <c r="C192" s="16"/>
      <c r="D192" s="17" t="s">
        <v>13</v>
      </c>
      <c r="E192" s="18"/>
      <c r="F192" s="19"/>
    </row>
    <row r="193" spans="1:6" ht="15" customHeight="1">
      <c r="A193" s="20"/>
      <c r="B193" s="111" t="s">
        <v>624</v>
      </c>
      <c r="C193" s="22"/>
      <c r="D193" s="23"/>
      <c r="E193" s="24"/>
      <c r="F193" s="25"/>
    </row>
    <row r="194" spans="1:6" ht="15" customHeight="1">
      <c r="A194" s="20"/>
      <c r="B194" s="26" t="s">
        <v>627</v>
      </c>
      <c r="C194" s="27">
        <v>3.3000000000000002E-2</v>
      </c>
      <c r="D194" s="23" t="s">
        <v>5</v>
      </c>
      <c r="E194" s="28">
        <f>GAJI!D8</f>
        <v>150000</v>
      </c>
      <c r="F194" s="29">
        <f>C194*E194</f>
        <v>4950</v>
      </c>
    </row>
    <row r="195" spans="1:6" ht="15" customHeight="1">
      <c r="A195" s="20"/>
      <c r="B195" s="26" t="s">
        <v>994</v>
      </c>
      <c r="C195" s="27">
        <v>3.3000000000000002E-2</v>
      </c>
      <c r="D195" s="23" t="s">
        <v>5</v>
      </c>
      <c r="E195" s="28">
        <f>GAJI!D9</f>
        <v>140000</v>
      </c>
      <c r="F195" s="29">
        <f>C195*E195</f>
        <v>4620</v>
      </c>
    </row>
    <row r="196" spans="1:6" ht="15" customHeight="1">
      <c r="A196" s="20"/>
      <c r="B196" s="26" t="s">
        <v>987</v>
      </c>
      <c r="C196" s="27">
        <v>0.33</v>
      </c>
      <c r="D196" s="23" t="s">
        <v>5</v>
      </c>
      <c r="E196" s="28">
        <f>GAJI!D16</f>
        <v>135000</v>
      </c>
      <c r="F196" s="29">
        <f>C196*E196</f>
        <v>44550</v>
      </c>
    </row>
    <row r="197" spans="1:6" ht="15" customHeight="1">
      <c r="A197" s="20"/>
      <c r="B197" s="26" t="s">
        <v>993</v>
      </c>
      <c r="C197" s="27">
        <v>0.66</v>
      </c>
      <c r="D197" s="23" t="s">
        <v>5</v>
      </c>
      <c r="E197" s="28">
        <f>GAJI!D26</f>
        <v>100000</v>
      </c>
      <c r="F197" s="29">
        <f>C197*E197</f>
        <v>66000</v>
      </c>
    </row>
    <row r="198" spans="1:6" ht="15" customHeight="1">
      <c r="A198" s="20"/>
      <c r="B198" s="111" t="s">
        <v>1001</v>
      </c>
      <c r="C198" s="22"/>
      <c r="D198" s="23"/>
      <c r="E198" s="30" t="s">
        <v>6</v>
      </c>
      <c r="F198" s="31">
        <f>SUM(F194:F197)</f>
        <v>120120</v>
      </c>
    </row>
    <row r="199" spans="1:6" ht="15" customHeight="1">
      <c r="A199" s="20"/>
      <c r="B199" s="26" t="s">
        <v>35</v>
      </c>
      <c r="C199" s="27">
        <v>0.4</v>
      </c>
      <c r="D199" s="23" t="s">
        <v>32</v>
      </c>
      <c r="E199" s="28">
        <f>GAJI!D47</f>
        <v>20000</v>
      </c>
      <c r="F199" s="29">
        <f>C199*E199</f>
        <v>8000</v>
      </c>
    </row>
    <row r="200" spans="1:6" ht="15" customHeight="1">
      <c r="A200" s="20"/>
      <c r="B200" s="26" t="s">
        <v>37</v>
      </c>
      <c r="C200" s="27">
        <v>0.35</v>
      </c>
      <c r="D200" s="23" t="s">
        <v>38</v>
      </c>
      <c r="E200" s="28">
        <f>GAJI!D49</f>
        <v>95000</v>
      </c>
      <c r="F200" s="29">
        <f>C200*E200</f>
        <v>33250</v>
      </c>
    </row>
    <row r="201" spans="1:6" ht="15" customHeight="1">
      <c r="A201" s="20"/>
      <c r="B201" s="26" t="s">
        <v>11</v>
      </c>
      <c r="C201" s="27">
        <v>0.04</v>
      </c>
      <c r="D201" s="23" t="s">
        <v>10</v>
      </c>
      <c r="E201" s="28">
        <f>GAJI!D36</f>
        <v>2750000</v>
      </c>
      <c r="F201" s="29">
        <f>C201*E201</f>
        <v>110000</v>
      </c>
    </row>
    <row r="202" spans="1:6" ht="15" customHeight="1">
      <c r="A202" s="20"/>
      <c r="B202" s="26" t="s">
        <v>39</v>
      </c>
      <c r="C202" s="27">
        <v>1.4999999999999999E-2</v>
      </c>
      <c r="D202" s="23" t="s">
        <v>10</v>
      </c>
      <c r="E202" s="28">
        <f>GAJI!D50</f>
        <v>3000000</v>
      </c>
      <c r="F202" s="29">
        <f>C202*E202</f>
        <v>45000</v>
      </c>
    </row>
    <row r="203" spans="1:6" ht="15" customHeight="1">
      <c r="A203" s="20"/>
      <c r="B203" s="26" t="s">
        <v>36</v>
      </c>
      <c r="C203" s="27">
        <v>0.2</v>
      </c>
      <c r="D203" s="23" t="s">
        <v>30</v>
      </c>
      <c r="E203" s="28">
        <f>GAJI!D48</f>
        <v>11000</v>
      </c>
      <c r="F203" s="29">
        <f>C203*E203</f>
        <v>2200</v>
      </c>
    </row>
    <row r="204" spans="1:6" ht="15" customHeight="1">
      <c r="A204" s="20"/>
      <c r="B204" s="26"/>
      <c r="C204" s="22"/>
      <c r="D204" s="23"/>
      <c r="E204" s="30" t="s">
        <v>6</v>
      </c>
      <c r="F204" s="31">
        <f>SUM(F199:F203)</f>
        <v>198450</v>
      </c>
    </row>
    <row r="205" spans="1:6" ht="15" customHeight="1">
      <c r="A205" s="20"/>
      <c r="B205" s="26"/>
      <c r="C205" s="22"/>
      <c r="D205" s="23"/>
      <c r="E205" s="30" t="s">
        <v>12</v>
      </c>
      <c r="F205" s="32">
        <f>SUM(F204,F198)</f>
        <v>318570</v>
      </c>
    </row>
    <row r="206" spans="1:6" ht="15" customHeight="1" thickBot="1">
      <c r="A206" s="75"/>
      <c r="B206" s="76"/>
      <c r="C206" s="63"/>
      <c r="D206" s="64"/>
      <c r="E206" s="65"/>
      <c r="F206" s="66"/>
    </row>
    <row r="207" spans="1:6" ht="15" customHeight="1">
      <c r="A207" s="67"/>
      <c r="B207" s="74" t="s">
        <v>1011</v>
      </c>
      <c r="C207" s="69"/>
      <c r="D207" s="70" t="s">
        <v>40</v>
      </c>
      <c r="E207" s="71"/>
      <c r="F207" s="72"/>
    </row>
    <row r="208" spans="1:6" ht="15" customHeight="1">
      <c r="A208" s="20"/>
      <c r="B208" s="111" t="s">
        <v>624</v>
      </c>
      <c r="C208" s="22"/>
      <c r="D208" s="23"/>
      <c r="E208" s="24"/>
      <c r="F208" s="25"/>
    </row>
    <row r="209" spans="1:6" ht="15" customHeight="1">
      <c r="A209" s="20"/>
      <c r="B209" s="26" t="s">
        <v>627</v>
      </c>
      <c r="C209" s="27">
        <v>8.9999999999999993E-3</v>
      </c>
      <c r="D209" s="23" t="s">
        <v>5</v>
      </c>
      <c r="E209" s="28">
        <f>GAJI!D8</f>
        <v>150000</v>
      </c>
      <c r="F209" s="29">
        <f t="shared" ref="F209:F214" si="2">C209*E209</f>
        <v>1350</v>
      </c>
    </row>
    <row r="210" spans="1:6" ht="15" customHeight="1">
      <c r="A210" s="20"/>
      <c r="B210" s="26" t="s">
        <v>994</v>
      </c>
      <c r="C210" s="27">
        <v>6.0000000000000001E-3</v>
      </c>
      <c r="D210" s="23" t="s">
        <v>5</v>
      </c>
      <c r="E210" s="28">
        <f>GAJI!D9</f>
        <v>140000</v>
      </c>
      <c r="F210" s="29">
        <f t="shared" si="2"/>
        <v>840</v>
      </c>
    </row>
    <row r="211" spans="1:6" ht="15" customHeight="1">
      <c r="A211" s="20"/>
      <c r="B211" s="26" t="s">
        <v>987</v>
      </c>
      <c r="C211" s="27">
        <v>0.02</v>
      </c>
      <c r="D211" s="23" t="s">
        <v>5</v>
      </c>
      <c r="E211" s="28">
        <f>GAJI!D16</f>
        <v>135000</v>
      </c>
      <c r="F211" s="29">
        <f t="shared" si="2"/>
        <v>2700</v>
      </c>
    </row>
    <row r="212" spans="1:6" ht="15" customHeight="1">
      <c r="A212" s="20"/>
      <c r="B212" s="26" t="s">
        <v>987</v>
      </c>
      <c r="C212" s="27">
        <v>0.02</v>
      </c>
      <c r="D212" s="23" t="s">
        <v>5</v>
      </c>
      <c r="E212" s="28">
        <f>GAJI!D16</f>
        <v>135000</v>
      </c>
      <c r="F212" s="29">
        <f t="shared" si="2"/>
        <v>2700</v>
      </c>
    </row>
    <row r="213" spans="1:6" ht="15" customHeight="1">
      <c r="A213" s="20"/>
      <c r="B213" s="26" t="s">
        <v>987</v>
      </c>
      <c r="C213" s="27">
        <v>0.02</v>
      </c>
      <c r="D213" s="23" t="s">
        <v>5</v>
      </c>
      <c r="E213" s="28">
        <f>GAJI!D16</f>
        <v>135000</v>
      </c>
      <c r="F213" s="29">
        <f t="shared" si="2"/>
        <v>2700</v>
      </c>
    </row>
    <row r="214" spans="1:6" ht="15" customHeight="1">
      <c r="A214" s="20"/>
      <c r="B214" s="26" t="s">
        <v>993</v>
      </c>
      <c r="C214" s="27">
        <v>0.18</v>
      </c>
      <c r="D214" s="23" t="s">
        <v>5</v>
      </c>
      <c r="E214" s="28">
        <f>GAJI!D26</f>
        <v>100000</v>
      </c>
      <c r="F214" s="29">
        <f t="shared" si="2"/>
        <v>18000</v>
      </c>
    </row>
    <row r="215" spans="1:6" ht="15" customHeight="1">
      <c r="A215" s="20"/>
      <c r="B215" s="111" t="s">
        <v>1001</v>
      </c>
      <c r="C215" s="22"/>
      <c r="D215" s="23"/>
      <c r="E215" s="30" t="s">
        <v>6</v>
      </c>
      <c r="F215" s="31">
        <f>SUM(F209:F214)</f>
        <v>28290</v>
      </c>
    </row>
    <row r="216" spans="1:6" ht="15" customHeight="1">
      <c r="A216" s="20"/>
      <c r="B216" s="26" t="s">
        <v>26</v>
      </c>
      <c r="C216" s="27">
        <v>0.1</v>
      </c>
      <c r="D216" s="23" t="s">
        <v>22</v>
      </c>
      <c r="E216" s="28">
        <f>GAJI!D41</f>
        <v>42800</v>
      </c>
      <c r="F216" s="29">
        <f t="shared" ref="F216:F222" si="3">C216*E216</f>
        <v>4280</v>
      </c>
    </row>
    <row r="217" spans="1:6" ht="15" customHeight="1">
      <c r="A217" s="20"/>
      <c r="B217" s="26" t="s">
        <v>27</v>
      </c>
      <c r="C217" s="27">
        <v>6.0000000000000001E-3</v>
      </c>
      <c r="D217" s="23" t="s">
        <v>10</v>
      </c>
      <c r="E217" s="28">
        <f>GAJI!D40</f>
        <v>320000</v>
      </c>
      <c r="F217" s="29">
        <f t="shared" si="3"/>
        <v>1920</v>
      </c>
    </row>
    <row r="218" spans="1:6" ht="15" customHeight="1">
      <c r="A218" s="20"/>
      <c r="B218" s="26" t="s">
        <v>28</v>
      </c>
      <c r="C218" s="27">
        <v>8.9999999999999993E-3</v>
      </c>
      <c r="D218" s="23" t="s">
        <v>10</v>
      </c>
      <c r="E218" s="28">
        <f>GAJI!D42</f>
        <v>186666.66666666666</v>
      </c>
      <c r="F218" s="29">
        <f t="shared" si="3"/>
        <v>1679.9999999999998</v>
      </c>
    </row>
    <row r="219" spans="1:6" ht="15" customHeight="1">
      <c r="A219" s="20"/>
      <c r="B219" s="26" t="s">
        <v>33</v>
      </c>
      <c r="C219" s="27">
        <v>3</v>
      </c>
      <c r="D219" s="23" t="s">
        <v>32</v>
      </c>
      <c r="E219" s="28">
        <f>GAJI!D44</f>
        <v>11500</v>
      </c>
      <c r="F219" s="29">
        <f t="shared" si="3"/>
        <v>34500</v>
      </c>
    </row>
    <row r="220" spans="1:6" ht="15" customHeight="1">
      <c r="A220" s="20"/>
      <c r="B220" s="26" t="s">
        <v>35</v>
      </c>
      <c r="C220" s="27">
        <v>0.01</v>
      </c>
      <c r="D220" s="23" t="s">
        <v>32</v>
      </c>
      <c r="E220" s="28">
        <f>GAJI!D47</f>
        <v>20000</v>
      </c>
      <c r="F220" s="29">
        <f t="shared" si="3"/>
        <v>200</v>
      </c>
    </row>
    <row r="221" spans="1:6" ht="15" customHeight="1">
      <c r="A221" s="20"/>
      <c r="B221" s="26" t="s">
        <v>34</v>
      </c>
      <c r="C221" s="27">
        <v>4.4999999999999998E-2</v>
      </c>
      <c r="D221" s="23" t="s">
        <v>32</v>
      </c>
      <c r="E221" s="28">
        <f>GAJI!D46</f>
        <v>17500</v>
      </c>
      <c r="F221" s="29">
        <f t="shared" si="3"/>
        <v>787.5</v>
      </c>
    </row>
    <row r="222" spans="1:6" ht="15" customHeight="1">
      <c r="A222" s="20"/>
      <c r="B222" s="26" t="s">
        <v>11</v>
      </c>
      <c r="C222" s="27">
        <v>2E-3</v>
      </c>
      <c r="D222" s="23" t="s">
        <v>10</v>
      </c>
      <c r="E222" s="28">
        <f>GAJI!D36</f>
        <v>2750000</v>
      </c>
      <c r="F222" s="29">
        <f t="shared" si="3"/>
        <v>5500</v>
      </c>
    </row>
    <row r="223" spans="1:6" ht="15" customHeight="1">
      <c r="A223" s="20"/>
      <c r="B223" s="26"/>
      <c r="C223" s="22"/>
      <c r="D223" s="23"/>
      <c r="E223" s="30" t="s">
        <v>6</v>
      </c>
      <c r="F223" s="31">
        <f>SUM(F216:F222)</f>
        <v>48867.5</v>
      </c>
    </row>
    <row r="224" spans="1:6" ht="15" customHeight="1">
      <c r="A224" s="20"/>
      <c r="B224" s="26"/>
      <c r="C224" s="22"/>
      <c r="D224" s="23"/>
      <c r="E224" s="30" t="s">
        <v>12</v>
      </c>
      <c r="F224" s="32">
        <f>SUM(F223,F215)</f>
        <v>77157.5</v>
      </c>
    </row>
    <row r="225" spans="1:6" ht="15" customHeight="1" thickBot="1">
      <c r="A225" s="75"/>
      <c r="B225" s="76"/>
      <c r="C225" s="63"/>
      <c r="D225" s="64"/>
      <c r="E225" s="65"/>
      <c r="F225" s="66"/>
    </row>
    <row r="226" spans="1:6" ht="15" customHeight="1">
      <c r="A226" s="67"/>
      <c r="B226" s="74" t="s">
        <v>1012</v>
      </c>
      <c r="C226" s="69"/>
      <c r="D226" s="70" t="s">
        <v>40</v>
      </c>
      <c r="E226" s="71"/>
      <c r="F226" s="72"/>
    </row>
    <row r="227" spans="1:6" ht="15" customHeight="1">
      <c r="A227" s="20"/>
      <c r="B227" s="111" t="s">
        <v>624</v>
      </c>
      <c r="C227" s="22"/>
      <c r="D227" s="23"/>
      <c r="E227" s="24"/>
      <c r="F227" s="25"/>
    </row>
    <row r="228" spans="1:6" ht="15" customHeight="1">
      <c r="A228" s="20"/>
      <c r="B228" s="26" t="s">
        <v>627</v>
      </c>
      <c r="C228" s="27">
        <v>1.4999999999999999E-2</v>
      </c>
      <c r="D228" s="23" t="s">
        <v>5</v>
      </c>
      <c r="E228" s="28">
        <f>GAJI!$D$8</f>
        <v>150000</v>
      </c>
      <c r="F228" s="29">
        <f t="shared" ref="F228:F233" si="4">C228*E228</f>
        <v>2250</v>
      </c>
    </row>
    <row r="229" spans="1:6" ht="15" customHeight="1">
      <c r="A229" s="20"/>
      <c r="B229" s="26" t="s">
        <v>994</v>
      </c>
      <c r="C229" s="27">
        <v>0.01</v>
      </c>
      <c r="D229" s="23" t="s">
        <v>5</v>
      </c>
      <c r="E229" s="28">
        <f>GAJI!$D$9</f>
        <v>140000</v>
      </c>
      <c r="F229" s="29">
        <f t="shared" si="4"/>
        <v>1400</v>
      </c>
    </row>
    <row r="230" spans="1:6" ht="15" customHeight="1">
      <c r="A230" s="20"/>
      <c r="B230" s="26" t="s">
        <v>987</v>
      </c>
      <c r="C230" s="27">
        <v>3.3000000000000002E-2</v>
      </c>
      <c r="D230" s="23" t="s">
        <v>5</v>
      </c>
      <c r="E230" s="28">
        <f>GAJI!$D$16</f>
        <v>135000</v>
      </c>
      <c r="F230" s="29">
        <f t="shared" si="4"/>
        <v>4455</v>
      </c>
    </row>
    <row r="231" spans="1:6" ht="15" customHeight="1">
      <c r="A231" s="20"/>
      <c r="B231" s="26" t="s">
        <v>987</v>
      </c>
      <c r="C231" s="27">
        <v>3.3000000000000002E-2</v>
      </c>
      <c r="D231" s="23" t="s">
        <v>5</v>
      </c>
      <c r="E231" s="28">
        <f>GAJI!$D$16</f>
        <v>135000</v>
      </c>
      <c r="F231" s="29">
        <f t="shared" si="4"/>
        <v>4455</v>
      </c>
    </row>
    <row r="232" spans="1:6" ht="15" customHeight="1">
      <c r="A232" s="20"/>
      <c r="B232" s="26" t="s">
        <v>987</v>
      </c>
      <c r="C232" s="27">
        <v>3.3000000000000002E-2</v>
      </c>
      <c r="D232" s="23" t="s">
        <v>5</v>
      </c>
      <c r="E232" s="28">
        <f>GAJI!$D$16</f>
        <v>135000</v>
      </c>
      <c r="F232" s="29">
        <f t="shared" si="4"/>
        <v>4455</v>
      </c>
    </row>
    <row r="233" spans="1:6" ht="15" customHeight="1">
      <c r="A233" s="20"/>
      <c r="B233" s="26" t="s">
        <v>993</v>
      </c>
      <c r="C233" s="27">
        <v>0.29699999999999999</v>
      </c>
      <c r="D233" s="23" t="s">
        <v>5</v>
      </c>
      <c r="E233" s="28">
        <f>GAJI!$D$26</f>
        <v>100000</v>
      </c>
      <c r="F233" s="29">
        <f t="shared" si="4"/>
        <v>29700</v>
      </c>
    </row>
    <row r="234" spans="1:6" ht="15" customHeight="1">
      <c r="A234" s="20"/>
      <c r="B234" s="111" t="s">
        <v>1001</v>
      </c>
      <c r="C234" s="22"/>
      <c r="D234" s="23"/>
      <c r="E234" s="30" t="s">
        <v>6</v>
      </c>
      <c r="F234" s="31">
        <f>SUM(F228:F233)</f>
        <v>46715</v>
      </c>
    </row>
    <row r="235" spans="1:6" ht="15" customHeight="1">
      <c r="A235" s="20"/>
      <c r="B235" s="26" t="s">
        <v>26</v>
      </c>
      <c r="C235" s="27">
        <v>0.13750000000000001</v>
      </c>
      <c r="D235" s="23" t="s">
        <v>22</v>
      </c>
      <c r="E235" s="28">
        <f>GAJI!D41</f>
        <v>42800</v>
      </c>
      <c r="F235" s="29">
        <f t="shared" ref="F235:F241" si="5">C235*E235</f>
        <v>5885.0000000000009</v>
      </c>
    </row>
    <row r="236" spans="1:6" ht="15" customHeight="1">
      <c r="A236" s="20"/>
      <c r="B236" s="26" t="s">
        <v>27</v>
      </c>
      <c r="C236" s="27">
        <v>8.9999999999999993E-3</v>
      </c>
      <c r="D236" s="23" t="s">
        <v>10</v>
      </c>
      <c r="E236" s="28">
        <f>GAJI!D40</f>
        <v>320000</v>
      </c>
      <c r="F236" s="29">
        <f t="shared" si="5"/>
        <v>2880</v>
      </c>
    </row>
    <row r="237" spans="1:6" ht="15" customHeight="1">
      <c r="A237" s="20"/>
      <c r="B237" s="26" t="s">
        <v>28</v>
      </c>
      <c r="C237" s="27">
        <v>1.4999999999999999E-2</v>
      </c>
      <c r="D237" s="23" t="s">
        <v>10</v>
      </c>
      <c r="E237" s="28">
        <f>GAJI!D42</f>
        <v>186666.66666666666</v>
      </c>
      <c r="F237" s="29">
        <f t="shared" si="5"/>
        <v>2799.9999999999995</v>
      </c>
    </row>
    <row r="238" spans="1:6" ht="15" customHeight="1">
      <c r="A238" s="20"/>
      <c r="B238" s="26" t="s">
        <v>33</v>
      </c>
      <c r="C238" s="27">
        <v>3.6</v>
      </c>
      <c r="D238" s="23" t="s">
        <v>32</v>
      </c>
      <c r="E238" s="28">
        <f>GAJI!D44</f>
        <v>11500</v>
      </c>
      <c r="F238" s="29">
        <f t="shared" si="5"/>
        <v>41400</v>
      </c>
    </row>
    <row r="239" spans="1:6" ht="15" customHeight="1">
      <c r="A239" s="20"/>
      <c r="B239" s="26" t="s">
        <v>35</v>
      </c>
      <c r="C239" s="27">
        <v>0.02</v>
      </c>
      <c r="D239" s="23" t="s">
        <v>32</v>
      </c>
      <c r="E239" s="28">
        <f>GAJI!D47</f>
        <v>20000</v>
      </c>
      <c r="F239" s="29">
        <f t="shared" si="5"/>
        <v>400</v>
      </c>
    </row>
    <row r="240" spans="1:6" ht="15" customHeight="1">
      <c r="A240" s="20"/>
      <c r="B240" s="26" t="s">
        <v>34</v>
      </c>
      <c r="C240" s="27">
        <v>0.05</v>
      </c>
      <c r="D240" s="23" t="s">
        <v>32</v>
      </c>
      <c r="E240" s="28">
        <f>GAJI!D46</f>
        <v>17500</v>
      </c>
      <c r="F240" s="29">
        <f t="shared" si="5"/>
        <v>875</v>
      </c>
    </row>
    <row r="241" spans="1:6" ht="15" customHeight="1">
      <c r="A241" s="20"/>
      <c r="B241" s="26" t="s">
        <v>11</v>
      </c>
      <c r="C241" s="27">
        <v>3.0000000000000001E-3</v>
      </c>
      <c r="D241" s="23" t="s">
        <v>10</v>
      </c>
      <c r="E241" s="28">
        <f>GAJI!D36</f>
        <v>2750000</v>
      </c>
      <c r="F241" s="29">
        <f t="shared" si="5"/>
        <v>8250</v>
      </c>
    </row>
    <row r="242" spans="1:6" ht="15" customHeight="1">
      <c r="A242" s="20"/>
      <c r="B242" s="26"/>
      <c r="C242" s="22"/>
      <c r="D242" s="23"/>
      <c r="E242" s="30" t="s">
        <v>6</v>
      </c>
      <c r="F242" s="31">
        <f>SUM(F235:F241)</f>
        <v>62490</v>
      </c>
    </row>
    <row r="243" spans="1:6" ht="15" customHeight="1">
      <c r="A243" s="20"/>
      <c r="B243" s="26"/>
      <c r="C243" s="22"/>
      <c r="D243" s="23"/>
      <c r="E243" s="30" t="s">
        <v>12</v>
      </c>
      <c r="F243" s="32">
        <f>SUM(F242,F234)</f>
        <v>109205</v>
      </c>
    </row>
    <row r="244" spans="1:6" ht="15" customHeight="1" thickBot="1">
      <c r="A244" s="75"/>
      <c r="B244" s="76"/>
      <c r="C244" s="63"/>
      <c r="D244" s="64"/>
      <c r="E244" s="65"/>
      <c r="F244" s="66"/>
    </row>
    <row r="245" spans="1:6" ht="15" hidden="1" customHeight="1">
      <c r="A245" s="14"/>
      <c r="B245" s="15" t="s">
        <v>41</v>
      </c>
      <c r="C245" s="16"/>
      <c r="D245" s="17" t="s">
        <v>16</v>
      </c>
      <c r="E245" s="18"/>
      <c r="F245" s="19"/>
    </row>
    <row r="246" spans="1:6" ht="15" hidden="1" customHeight="1">
      <c r="A246" s="20"/>
      <c r="B246" s="111" t="s">
        <v>624</v>
      </c>
      <c r="C246" s="22"/>
      <c r="D246" s="23"/>
      <c r="E246" s="24"/>
      <c r="F246" s="25"/>
    </row>
    <row r="247" spans="1:6" ht="15" hidden="1" customHeight="1">
      <c r="A247" s="20"/>
      <c r="B247" s="26" t="s">
        <v>627</v>
      </c>
      <c r="C247" s="27">
        <v>3.9E-2</v>
      </c>
      <c r="D247" s="23" t="s">
        <v>15</v>
      </c>
      <c r="E247" s="28">
        <v>140000</v>
      </c>
      <c r="F247" s="29">
        <f>E247*C247</f>
        <v>5460</v>
      </c>
    </row>
    <row r="248" spans="1:6" ht="15" hidden="1" customHeight="1">
      <c r="A248" s="20"/>
      <c r="B248" s="26" t="s">
        <v>995</v>
      </c>
      <c r="C248" s="27">
        <v>3.9E-2</v>
      </c>
      <c r="D248" s="23" t="s">
        <v>15</v>
      </c>
      <c r="E248" s="28">
        <v>135000</v>
      </c>
      <c r="F248" s="29">
        <f t="shared" ref="F248:F250" si="6">E248*C248</f>
        <v>5265</v>
      </c>
    </row>
    <row r="249" spans="1:6" ht="15" hidden="1" customHeight="1">
      <c r="A249" s="20"/>
      <c r="B249" s="26" t="s">
        <v>988</v>
      </c>
      <c r="C249" s="27">
        <v>0.39</v>
      </c>
      <c r="D249" s="23" t="s">
        <v>15</v>
      </c>
      <c r="E249" s="28">
        <v>125000</v>
      </c>
      <c r="F249" s="29">
        <f t="shared" si="6"/>
        <v>48750</v>
      </c>
    </row>
    <row r="250" spans="1:6" ht="15" hidden="1" customHeight="1">
      <c r="A250" s="20"/>
      <c r="B250" s="26" t="s">
        <v>993</v>
      </c>
      <c r="C250" s="27">
        <v>0.78</v>
      </c>
      <c r="D250" s="23" t="s">
        <v>15</v>
      </c>
      <c r="E250" s="28">
        <v>100000</v>
      </c>
      <c r="F250" s="29">
        <f t="shared" si="6"/>
        <v>78000</v>
      </c>
    </row>
    <row r="251" spans="1:6" ht="15" hidden="1" customHeight="1">
      <c r="A251" s="20"/>
      <c r="B251" s="111" t="s">
        <v>1001</v>
      </c>
      <c r="C251" s="22"/>
      <c r="D251" s="23"/>
      <c r="E251" s="30"/>
      <c r="F251" s="31">
        <f>SUM(F247:F250)</f>
        <v>137475</v>
      </c>
    </row>
    <row r="252" spans="1:6" ht="15" hidden="1" customHeight="1">
      <c r="A252" s="20"/>
      <c r="B252" s="26" t="s">
        <v>42</v>
      </c>
      <c r="C252" s="27">
        <v>2.5</v>
      </c>
      <c r="D252" s="23" t="s">
        <v>43</v>
      </c>
      <c r="E252" s="28">
        <v>15000</v>
      </c>
      <c r="F252" s="29">
        <f t="shared" ref="F252" si="7">E252*C252</f>
        <v>37500</v>
      </c>
    </row>
    <row r="253" spans="1:6" ht="15" hidden="1" customHeight="1">
      <c r="A253" s="20"/>
      <c r="B253" s="26"/>
      <c r="C253" s="22"/>
      <c r="D253" s="23"/>
      <c r="E253" s="30" t="s">
        <v>6</v>
      </c>
      <c r="F253" s="31">
        <f>SUM(F252)</f>
        <v>37500</v>
      </c>
    </row>
    <row r="254" spans="1:6" ht="15" hidden="1" customHeight="1">
      <c r="A254" s="20"/>
      <c r="B254" s="26"/>
      <c r="C254" s="22"/>
      <c r="D254" s="23"/>
      <c r="E254" s="30" t="s">
        <v>12</v>
      </c>
      <c r="F254" s="44">
        <f>F253+F251</f>
        <v>174975</v>
      </c>
    </row>
    <row r="255" spans="1:6" ht="15" hidden="1" customHeight="1" thickBot="1">
      <c r="A255" s="51"/>
      <c r="B255" s="52"/>
      <c r="C255" s="53"/>
      <c r="D255" s="54"/>
      <c r="E255" s="55"/>
      <c r="F255" s="56"/>
    </row>
    <row r="256" spans="1:6" ht="15" hidden="1" customHeight="1">
      <c r="A256" s="67"/>
      <c r="B256" s="74" t="s">
        <v>44</v>
      </c>
      <c r="C256" s="69"/>
      <c r="D256" s="70" t="s">
        <v>10</v>
      </c>
      <c r="E256" s="71"/>
      <c r="F256" s="72"/>
    </row>
    <row r="257" spans="1:6" ht="15" hidden="1" customHeight="1">
      <c r="A257" s="20"/>
      <c r="B257" s="111" t="s">
        <v>1001</v>
      </c>
      <c r="C257" s="22"/>
      <c r="D257" s="23"/>
      <c r="E257" s="30"/>
      <c r="F257" s="31"/>
    </row>
    <row r="258" spans="1:6" ht="15" hidden="1" customHeight="1">
      <c r="A258" s="20"/>
      <c r="B258" s="26" t="s">
        <v>45</v>
      </c>
      <c r="C258" s="27">
        <f>[280]Poer!$T$15</f>
        <v>151.6371790476191</v>
      </c>
      <c r="D258" s="23" t="s">
        <v>32</v>
      </c>
      <c r="E258" s="28">
        <f>$F$147</f>
        <v>14140.5</v>
      </c>
      <c r="F258" s="29">
        <f t="shared" ref="F258:F260" si="8">C258*E258</f>
        <v>2144225.5303228577</v>
      </c>
    </row>
    <row r="259" spans="1:6" ht="15" hidden="1" customHeight="1">
      <c r="A259" s="20"/>
      <c r="B259" s="26" t="s">
        <v>46</v>
      </c>
      <c r="C259" s="27">
        <f>[280]Poer!$V$15</f>
        <v>0.72</v>
      </c>
      <c r="D259" s="23" t="s">
        <v>13</v>
      </c>
      <c r="E259" s="28">
        <f>$F$160</f>
        <v>225490</v>
      </c>
      <c r="F259" s="29">
        <f t="shared" si="8"/>
        <v>162352.79999999999</v>
      </c>
    </row>
    <row r="260" spans="1:6" ht="15" hidden="1" customHeight="1">
      <c r="A260" s="20"/>
      <c r="B260" s="26" t="s">
        <v>47</v>
      </c>
      <c r="C260" s="27">
        <v>1</v>
      </c>
      <c r="D260" s="23" t="s">
        <v>10</v>
      </c>
      <c r="E260" s="28">
        <f>$F$135</f>
        <v>871134.33333333326</v>
      </c>
      <c r="F260" s="29">
        <f t="shared" si="8"/>
        <v>871134.33333333326</v>
      </c>
    </row>
    <row r="261" spans="1:6" ht="15" hidden="1" customHeight="1">
      <c r="A261" s="20"/>
      <c r="B261" s="26"/>
      <c r="C261" s="22"/>
      <c r="D261" s="23"/>
      <c r="E261" s="30" t="s">
        <v>6</v>
      </c>
      <c r="F261" s="31">
        <f>SUM(F258:F260)</f>
        <v>3177712.663656191</v>
      </c>
    </row>
    <row r="262" spans="1:6" ht="15" hidden="1" customHeight="1">
      <c r="A262" s="20"/>
      <c r="B262" s="26"/>
      <c r="C262" s="22"/>
      <c r="D262" s="23"/>
      <c r="E262" s="30" t="s">
        <v>12</v>
      </c>
      <c r="F262" s="44">
        <f>F261</f>
        <v>3177712.663656191</v>
      </c>
    </row>
    <row r="263" spans="1:6" ht="15" hidden="1" customHeight="1">
      <c r="A263" s="20"/>
      <c r="B263" s="26"/>
      <c r="C263" s="22"/>
      <c r="D263" s="23"/>
      <c r="E263" s="30"/>
      <c r="F263" s="31"/>
    </row>
    <row r="264" spans="1:6" ht="15" customHeight="1">
      <c r="A264" s="14"/>
      <c r="B264" s="15" t="s">
        <v>48</v>
      </c>
      <c r="C264" s="16"/>
      <c r="D264" s="17" t="s">
        <v>10</v>
      </c>
      <c r="E264" s="18"/>
      <c r="F264" s="19"/>
    </row>
    <row r="265" spans="1:6" ht="15" customHeight="1">
      <c r="A265" s="20"/>
      <c r="B265" s="111" t="s">
        <v>1001</v>
      </c>
      <c r="C265" s="22"/>
      <c r="D265" s="23"/>
      <c r="E265" s="30"/>
      <c r="F265" s="31"/>
    </row>
    <row r="266" spans="1:6" ht="15" customHeight="1">
      <c r="A266" s="20"/>
      <c r="B266" s="26" t="s">
        <v>45</v>
      </c>
      <c r="C266" s="27">
        <f>[280]Poer!$T$15</f>
        <v>151.6371790476191</v>
      </c>
      <c r="D266" s="23" t="s">
        <v>32</v>
      </c>
      <c r="E266" s="28">
        <f>$F$147</f>
        <v>14140.5</v>
      </c>
      <c r="F266" s="29">
        <f t="shared" ref="F266:F268" si="9">C266*E266</f>
        <v>2144225.5303228577</v>
      </c>
    </row>
    <row r="267" spans="1:6" ht="15" customHeight="1">
      <c r="A267" s="20"/>
      <c r="B267" s="26" t="s">
        <v>46</v>
      </c>
      <c r="C267" s="27">
        <f>[280]Poer!$V$15</f>
        <v>0.72</v>
      </c>
      <c r="D267" s="23" t="s">
        <v>13</v>
      </c>
      <c r="E267" s="28">
        <f>$F$160</f>
        <v>225490</v>
      </c>
      <c r="F267" s="29">
        <f t="shared" si="9"/>
        <v>162352.79999999999</v>
      </c>
    </row>
    <row r="268" spans="1:6" ht="15" customHeight="1">
      <c r="A268" s="20"/>
      <c r="B268" s="26" t="s">
        <v>47</v>
      </c>
      <c r="C268" s="27">
        <v>1</v>
      </c>
      <c r="D268" s="23" t="s">
        <v>10</v>
      </c>
      <c r="E268" s="28">
        <f>$F$135</f>
        <v>871134.33333333326</v>
      </c>
      <c r="F268" s="29">
        <f t="shared" si="9"/>
        <v>871134.33333333326</v>
      </c>
    </row>
    <row r="269" spans="1:6" ht="15" customHeight="1">
      <c r="A269" s="20"/>
      <c r="B269" s="26"/>
      <c r="C269" s="22"/>
      <c r="D269" s="23"/>
      <c r="E269" s="30" t="s">
        <v>6</v>
      </c>
      <c r="F269" s="31">
        <f>SUM(F266:F268)</f>
        <v>3177712.663656191</v>
      </c>
    </row>
    <row r="270" spans="1:6" ht="15" customHeight="1">
      <c r="A270" s="20"/>
      <c r="B270" s="26"/>
      <c r="C270" s="22"/>
      <c r="D270" s="23"/>
      <c r="E270" s="30" t="s">
        <v>12</v>
      </c>
      <c r="F270" s="32">
        <f>F269</f>
        <v>3177712.663656191</v>
      </c>
    </row>
    <row r="271" spans="1:6" ht="15" customHeight="1">
      <c r="A271" s="20"/>
      <c r="B271" s="26"/>
      <c r="C271" s="22"/>
      <c r="D271" s="23"/>
      <c r="E271" s="30"/>
      <c r="F271" s="31"/>
    </row>
    <row r="272" spans="1:6" ht="15" customHeight="1">
      <c r="A272" s="14"/>
      <c r="B272" s="15" t="s">
        <v>49</v>
      </c>
      <c r="C272" s="16"/>
      <c r="D272" s="17" t="s">
        <v>10</v>
      </c>
      <c r="E272" s="18"/>
      <c r="F272" s="19"/>
    </row>
    <row r="273" spans="1:8" ht="15" customHeight="1">
      <c r="A273" s="20"/>
      <c r="B273" s="111" t="s">
        <v>1001</v>
      </c>
      <c r="C273" s="22"/>
      <c r="D273" s="23"/>
      <c r="E273" s="30"/>
      <c r="F273" s="31"/>
    </row>
    <row r="274" spans="1:8" ht="15" customHeight="1">
      <c r="A274" s="20"/>
      <c r="B274" s="26" t="s">
        <v>45</v>
      </c>
      <c r="C274" s="27">
        <f>[280]Poer!$T$29</f>
        <v>146.96605009821425</v>
      </c>
      <c r="D274" s="23" t="s">
        <v>32</v>
      </c>
      <c r="E274" s="28">
        <f>$F$147</f>
        <v>14140.5</v>
      </c>
      <c r="F274" s="29">
        <f t="shared" ref="F274:F276" si="10">C274*E274</f>
        <v>2078173.4314137986</v>
      </c>
    </row>
    <row r="275" spans="1:8" ht="15" customHeight="1">
      <c r="A275" s="20"/>
      <c r="B275" s="26" t="s">
        <v>46</v>
      </c>
      <c r="C275" s="27">
        <f>[280]Poer!$V$29</f>
        <v>0.96</v>
      </c>
      <c r="D275" s="23" t="s">
        <v>13</v>
      </c>
      <c r="E275" s="28">
        <f>$F$160</f>
        <v>225490</v>
      </c>
      <c r="F275" s="29">
        <f t="shared" si="10"/>
        <v>216470.39999999999</v>
      </c>
    </row>
    <row r="276" spans="1:8" ht="15" customHeight="1">
      <c r="A276" s="20"/>
      <c r="B276" s="26" t="s">
        <v>47</v>
      </c>
      <c r="C276" s="27">
        <v>1</v>
      </c>
      <c r="D276" s="23" t="s">
        <v>10</v>
      </c>
      <c r="E276" s="28">
        <f>$F$135</f>
        <v>871134.33333333326</v>
      </c>
      <c r="F276" s="29">
        <f t="shared" si="10"/>
        <v>871134.33333333326</v>
      </c>
    </row>
    <row r="277" spans="1:8" ht="15" customHeight="1">
      <c r="A277" s="20"/>
      <c r="B277" s="26"/>
      <c r="C277" s="22"/>
      <c r="D277" s="23"/>
      <c r="E277" s="30" t="s">
        <v>6</v>
      </c>
      <c r="F277" s="31">
        <f>SUM(F274:F276)</f>
        <v>3165778.164747132</v>
      </c>
    </row>
    <row r="278" spans="1:8" ht="15" customHeight="1">
      <c r="A278" s="20"/>
      <c r="B278" s="26"/>
      <c r="C278" s="22"/>
      <c r="D278" s="23"/>
      <c r="E278" s="30" t="s">
        <v>12</v>
      </c>
      <c r="F278" s="32">
        <f>F277</f>
        <v>3165778.164747132</v>
      </c>
    </row>
    <row r="279" spans="1:8" ht="15" customHeight="1">
      <c r="A279" s="51"/>
      <c r="B279" s="52"/>
      <c r="C279" s="53"/>
      <c r="D279" s="54"/>
      <c r="E279" s="55"/>
      <c r="F279" s="56"/>
    </row>
    <row r="280" spans="1:8" ht="15" customHeight="1">
      <c r="A280" s="14"/>
      <c r="B280" s="15" t="s">
        <v>50</v>
      </c>
      <c r="C280" s="16"/>
      <c r="D280" s="17" t="s">
        <v>10</v>
      </c>
      <c r="E280" s="18"/>
      <c r="F280" s="19"/>
    </row>
    <row r="281" spans="1:8" ht="15" customHeight="1">
      <c r="A281" s="20"/>
      <c r="B281" s="111" t="s">
        <v>1001</v>
      </c>
      <c r="C281" s="22"/>
      <c r="D281" s="23"/>
      <c r="E281" s="30"/>
      <c r="F281" s="31"/>
    </row>
    <row r="282" spans="1:8" ht="15" customHeight="1">
      <c r="A282" s="20"/>
      <c r="B282" s="26" t="s">
        <v>45</v>
      </c>
      <c r="C282" s="27">
        <f>[280]Strauss!$AB$6</f>
        <v>100.09723295591083</v>
      </c>
      <c r="D282" s="23" t="s">
        <v>32</v>
      </c>
      <c r="E282" s="28">
        <f>$F$147</f>
        <v>14140.5</v>
      </c>
      <c r="F282" s="29">
        <f t="shared" ref="F282:F283" si="11">C282*E282</f>
        <v>1415424.9226130571</v>
      </c>
    </row>
    <row r="283" spans="1:8" ht="15" customHeight="1">
      <c r="A283" s="20"/>
      <c r="B283" s="26" t="s">
        <v>47</v>
      </c>
      <c r="C283" s="27">
        <v>1</v>
      </c>
      <c r="D283" s="23" t="s">
        <v>10</v>
      </c>
      <c r="E283" s="28">
        <f>$F$135</f>
        <v>871134.33333333326</v>
      </c>
      <c r="F283" s="29">
        <f t="shared" si="11"/>
        <v>871134.33333333326</v>
      </c>
      <c r="H283" s="2">
        <f>3.14*0.4</f>
        <v>1.2560000000000002</v>
      </c>
    </row>
    <row r="284" spans="1:8" ht="15" customHeight="1">
      <c r="A284" s="20"/>
      <c r="B284" s="26"/>
      <c r="C284" s="22"/>
      <c r="D284" s="23"/>
      <c r="E284" s="30" t="s">
        <v>6</v>
      </c>
      <c r="F284" s="31">
        <f>SUM(F282:F283)</f>
        <v>2286559.2559463903</v>
      </c>
    </row>
    <row r="285" spans="1:8" ht="15" customHeight="1">
      <c r="A285" s="20"/>
      <c r="B285" s="26"/>
      <c r="C285" s="22"/>
      <c r="D285" s="23"/>
      <c r="E285" s="30" t="s">
        <v>12</v>
      </c>
      <c r="F285" s="32">
        <f>F284</f>
        <v>2286559.2559463903</v>
      </c>
    </row>
    <row r="286" spans="1:8" ht="15" customHeight="1">
      <c r="A286" s="20"/>
      <c r="B286" s="26"/>
      <c r="C286" s="22"/>
      <c r="D286" s="23"/>
      <c r="E286" s="30"/>
      <c r="F286" s="31"/>
    </row>
    <row r="287" spans="1:8" ht="15" customHeight="1">
      <c r="A287" s="14"/>
      <c r="B287" s="15" t="s">
        <v>51</v>
      </c>
      <c r="C287" s="16"/>
      <c r="D287" s="17" t="s">
        <v>10</v>
      </c>
      <c r="E287" s="18"/>
      <c r="F287" s="19"/>
    </row>
    <row r="288" spans="1:8" ht="15" customHeight="1">
      <c r="A288" s="20"/>
      <c r="B288" s="111" t="s">
        <v>1001</v>
      </c>
      <c r="C288" s="22"/>
      <c r="D288" s="23"/>
      <c r="E288" s="30"/>
      <c r="F288" s="31"/>
    </row>
    <row r="289" spans="1:6" ht="15" customHeight="1">
      <c r="A289" s="20"/>
      <c r="B289" s="26" t="s">
        <v>45</v>
      </c>
      <c r="C289" s="27">
        <f>Pondasi!J45</f>
        <v>168.58306666666667</v>
      </c>
      <c r="D289" s="23" t="s">
        <v>32</v>
      </c>
      <c r="E289" s="28">
        <f>$F$147</f>
        <v>14140.5</v>
      </c>
      <c r="F289" s="29">
        <f t="shared" ref="F289:F291" si="12">C289*E289</f>
        <v>2383848.8541999999</v>
      </c>
    </row>
    <row r="290" spans="1:6" ht="15" customHeight="1">
      <c r="A290" s="20"/>
      <c r="B290" s="26" t="s">
        <v>52</v>
      </c>
      <c r="C290" s="27">
        <f>Pondasi!J46</f>
        <v>6.6666666666666661</v>
      </c>
      <c r="D290" s="23" t="s">
        <v>13</v>
      </c>
      <c r="E290" s="28">
        <f>$F$160</f>
        <v>225490</v>
      </c>
      <c r="F290" s="29">
        <f t="shared" si="12"/>
        <v>1503266.6666666665</v>
      </c>
    </row>
    <row r="291" spans="1:6" ht="15" customHeight="1">
      <c r="A291" s="20"/>
      <c r="B291" s="26" t="s">
        <v>47</v>
      </c>
      <c r="C291" s="27">
        <v>1</v>
      </c>
      <c r="D291" s="23" t="s">
        <v>10</v>
      </c>
      <c r="E291" s="28">
        <f>$F$135</f>
        <v>871134.33333333326</v>
      </c>
      <c r="F291" s="29">
        <f t="shared" si="12"/>
        <v>871134.33333333326</v>
      </c>
    </row>
    <row r="292" spans="1:6" ht="15" customHeight="1">
      <c r="A292" s="20"/>
      <c r="B292" s="26"/>
      <c r="C292" s="22"/>
      <c r="D292" s="23"/>
      <c r="E292" s="30" t="s">
        <v>6</v>
      </c>
      <c r="F292" s="31">
        <f>SUM(F289:F291)</f>
        <v>4758249.8541999999</v>
      </c>
    </row>
    <row r="293" spans="1:6" ht="15" customHeight="1">
      <c r="A293" s="20"/>
      <c r="B293" s="26"/>
      <c r="C293" s="22"/>
      <c r="D293" s="23"/>
      <c r="E293" s="30" t="s">
        <v>12</v>
      </c>
      <c r="F293" s="32">
        <f>F292</f>
        <v>4758249.8541999999</v>
      </c>
    </row>
    <row r="294" spans="1:6" ht="15" customHeight="1">
      <c r="A294" s="20"/>
      <c r="B294" s="26"/>
      <c r="C294" s="22"/>
      <c r="D294" s="23"/>
      <c r="E294" s="30"/>
      <c r="F294" s="31"/>
    </row>
    <row r="295" spans="1:6" ht="15" customHeight="1">
      <c r="A295" s="14"/>
      <c r="B295" s="15" t="s">
        <v>53</v>
      </c>
      <c r="C295" s="16"/>
      <c r="D295" s="17" t="s">
        <v>10</v>
      </c>
      <c r="E295" s="18"/>
      <c r="F295" s="19"/>
    </row>
    <row r="296" spans="1:6" ht="15" customHeight="1">
      <c r="A296" s="20"/>
      <c r="B296" s="111" t="s">
        <v>1001</v>
      </c>
      <c r="C296" s="22"/>
      <c r="D296" s="23"/>
      <c r="E296" s="30"/>
      <c r="F296" s="31"/>
    </row>
    <row r="297" spans="1:6" ht="15" customHeight="1">
      <c r="A297" s="20"/>
      <c r="B297" s="26" t="s">
        <v>45</v>
      </c>
      <c r="C297" s="27">
        <f>Pondasi!J90</f>
        <v>171.50208000000003</v>
      </c>
      <c r="D297" s="23" t="s">
        <v>32</v>
      </c>
      <c r="E297" s="28">
        <f>$F$147</f>
        <v>14140.5</v>
      </c>
      <c r="F297" s="29">
        <f t="shared" ref="F297:F299" si="13">C297*E297</f>
        <v>2425125.1622400004</v>
      </c>
    </row>
    <row r="298" spans="1:6" ht="15" customHeight="1">
      <c r="A298" s="20"/>
      <c r="B298" s="26" t="s">
        <v>52</v>
      </c>
      <c r="C298" s="27">
        <f>Pondasi!J91</f>
        <v>6.666666666666667</v>
      </c>
      <c r="D298" s="23" t="s">
        <v>13</v>
      </c>
      <c r="E298" s="28">
        <f>$F$160</f>
        <v>225490</v>
      </c>
      <c r="F298" s="29">
        <f t="shared" si="13"/>
        <v>1503266.6666666667</v>
      </c>
    </row>
    <row r="299" spans="1:6" ht="15" customHeight="1">
      <c r="A299" s="20"/>
      <c r="B299" s="26" t="s">
        <v>47</v>
      </c>
      <c r="C299" s="27">
        <v>1</v>
      </c>
      <c r="D299" s="23" t="s">
        <v>10</v>
      </c>
      <c r="E299" s="28">
        <f>$F$135</f>
        <v>871134.33333333326</v>
      </c>
      <c r="F299" s="29">
        <f t="shared" si="13"/>
        <v>871134.33333333326</v>
      </c>
    </row>
    <row r="300" spans="1:6" ht="15" customHeight="1">
      <c r="A300" s="20"/>
      <c r="B300" s="26"/>
      <c r="C300" s="22"/>
      <c r="D300" s="23"/>
      <c r="E300" s="30" t="s">
        <v>6</v>
      </c>
      <c r="F300" s="31">
        <f>SUM(F297:F299)</f>
        <v>4799526.1622400004</v>
      </c>
    </row>
    <row r="301" spans="1:6" ht="15" customHeight="1">
      <c r="A301" s="20"/>
      <c r="B301" s="26"/>
      <c r="C301" s="22"/>
      <c r="D301" s="23"/>
      <c r="E301" s="30" t="s">
        <v>12</v>
      </c>
      <c r="F301" s="32">
        <f>F300</f>
        <v>4799526.1622400004</v>
      </c>
    </row>
    <row r="302" spans="1:6" ht="15" customHeight="1">
      <c r="A302" s="51"/>
      <c r="B302" s="52"/>
      <c r="C302" s="53"/>
      <c r="D302" s="54"/>
      <c r="E302" s="55"/>
      <c r="F302" s="56"/>
    </row>
    <row r="303" spans="1:6" ht="15" customHeight="1">
      <c r="A303" s="14"/>
      <c r="B303" s="15" t="s">
        <v>472</v>
      </c>
      <c r="C303" s="16"/>
      <c r="D303" s="17" t="s">
        <v>10</v>
      </c>
      <c r="E303" s="18"/>
      <c r="F303" s="19"/>
    </row>
    <row r="304" spans="1:6" ht="15" customHeight="1">
      <c r="A304" s="20"/>
      <c r="B304" s="111" t="s">
        <v>1001</v>
      </c>
      <c r="C304" s="22"/>
      <c r="D304" s="23"/>
      <c r="E304" s="30"/>
      <c r="F304" s="31"/>
    </row>
    <row r="305" spans="1:6" ht="15" customHeight="1">
      <c r="A305" s="20"/>
      <c r="B305" s="26" t="s">
        <v>45</v>
      </c>
      <c r="C305" s="27">
        <f>Pondasi!J135</f>
        <v>147.52160000000003</v>
      </c>
      <c r="D305" s="23" t="s">
        <v>32</v>
      </c>
      <c r="E305" s="28">
        <f>$F$147</f>
        <v>14140.5</v>
      </c>
      <c r="F305" s="29">
        <f t="shared" ref="F305:F307" si="14">C305*E305</f>
        <v>2086029.1848000004</v>
      </c>
    </row>
    <row r="306" spans="1:6" ht="15" customHeight="1">
      <c r="A306" s="20"/>
      <c r="B306" s="26" t="s">
        <v>52</v>
      </c>
      <c r="C306" s="27">
        <f>Pondasi!J136</f>
        <v>6.6666666666666679</v>
      </c>
      <c r="D306" s="23" t="s">
        <v>13</v>
      </c>
      <c r="E306" s="28">
        <f>$F$160</f>
        <v>225490</v>
      </c>
      <c r="F306" s="29">
        <f t="shared" si="14"/>
        <v>1503266.666666667</v>
      </c>
    </row>
    <row r="307" spans="1:6" ht="15" customHeight="1">
      <c r="A307" s="20"/>
      <c r="B307" s="26" t="s">
        <v>47</v>
      </c>
      <c r="C307" s="27">
        <v>1</v>
      </c>
      <c r="D307" s="23" t="s">
        <v>10</v>
      </c>
      <c r="E307" s="28">
        <f>$F$135</f>
        <v>871134.33333333326</v>
      </c>
      <c r="F307" s="29">
        <f t="shared" si="14"/>
        <v>871134.33333333326</v>
      </c>
    </row>
    <row r="308" spans="1:6" ht="15" customHeight="1">
      <c r="A308" s="20"/>
      <c r="B308" s="26"/>
      <c r="C308" s="22"/>
      <c r="D308" s="23"/>
      <c r="E308" s="30" t="s">
        <v>6</v>
      </c>
      <c r="F308" s="31">
        <f>SUM(F305:F307)</f>
        <v>4460430.1848000009</v>
      </c>
    </row>
    <row r="309" spans="1:6" ht="15" customHeight="1">
      <c r="A309" s="20"/>
      <c r="B309" s="26"/>
      <c r="C309" s="22"/>
      <c r="D309" s="23"/>
      <c r="E309" s="30" t="s">
        <v>12</v>
      </c>
      <c r="F309" s="32">
        <f>F308</f>
        <v>4460430.1848000009</v>
      </c>
    </row>
    <row r="310" spans="1:6" ht="15" customHeight="1" thickBot="1">
      <c r="A310" s="77"/>
      <c r="B310" s="78"/>
      <c r="C310" s="79"/>
      <c r="D310" s="80"/>
      <c r="E310" s="81"/>
      <c r="F310" s="82"/>
    </row>
    <row r="311" spans="1:6" ht="15" customHeight="1">
      <c r="A311" s="67"/>
      <c r="B311" s="74" t="s">
        <v>473</v>
      </c>
      <c r="C311" s="69"/>
      <c r="D311" s="70" t="s">
        <v>10</v>
      </c>
      <c r="E311" s="71"/>
      <c r="F311" s="72"/>
    </row>
    <row r="312" spans="1:6" ht="15" customHeight="1">
      <c r="A312" s="20"/>
      <c r="B312" s="111" t="s">
        <v>1001</v>
      </c>
      <c r="C312" s="22"/>
      <c r="D312" s="23"/>
      <c r="E312" s="30"/>
      <c r="F312" s="31"/>
    </row>
    <row r="313" spans="1:6" ht="15" customHeight="1">
      <c r="A313" s="20"/>
      <c r="B313" s="26" t="s">
        <v>45</v>
      </c>
      <c r="C313" s="27">
        <f>Kolom!J40</f>
        <v>159.95650285714285</v>
      </c>
      <c r="D313" s="23" t="s">
        <v>32</v>
      </c>
      <c r="E313" s="28">
        <f>$F$147</f>
        <v>14140.5</v>
      </c>
      <c r="F313" s="29">
        <f t="shared" ref="F313:F315" si="15">C313*E313</f>
        <v>2261864.9286514283</v>
      </c>
    </row>
    <row r="314" spans="1:6" ht="15" customHeight="1">
      <c r="A314" s="20"/>
      <c r="B314" s="26" t="s">
        <v>54</v>
      </c>
      <c r="C314" s="27">
        <f>Kolom!J41</f>
        <v>6.6666666666666661</v>
      </c>
      <c r="D314" s="23" t="s">
        <v>13</v>
      </c>
      <c r="E314" s="28">
        <f>$F$175</f>
        <v>318570</v>
      </c>
      <c r="F314" s="29">
        <f t="shared" si="15"/>
        <v>2123800</v>
      </c>
    </row>
    <row r="315" spans="1:6" ht="15" customHeight="1">
      <c r="A315" s="20"/>
      <c r="B315" s="26" t="s">
        <v>47</v>
      </c>
      <c r="C315" s="27">
        <v>1</v>
      </c>
      <c r="D315" s="23" t="s">
        <v>10</v>
      </c>
      <c r="E315" s="28">
        <f>$F$135</f>
        <v>871134.33333333326</v>
      </c>
      <c r="F315" s="29">
        <f t="shared" si="15"/>
        <v>871134.33333333326</v>
      </c>
    </row>
    <row r="316" spans="1:6" ht="15" customHeight="1">
      <c r="A316" s="20"/>
      <c r="B316" s="26"/>
      <c r="C316" s="22"/>
      <c r="D316" s="23"/>
      <c r="E316" s="30" t="s">
        <v>6</v>
      </c>
      <c r="F316" s="31">
        <f>SUM(F313:F315)</f>
        <v>5256799.2619847609</v>
      </c>
    </row>
    <row r="317" spans="1:6" ht="15" customHeight="1">
      <c r="A317" s="20"/>
      <c r="B317" s="34"/>
      <c r="C317" s="22"/>
      <c r="D317" s="23"/>
      <c r="E317" s="30" t="s">
        <v>12</v>
      </c>
      <c r="F317" s="32">
        <f>F316</f>
        <v>5256799.2619847609</v>
      </c>
    </row>
    <row r="318" spans="1:6" ht="15" customHeight="1">
      <c r="A318" s="14"/>
      <c r="B318" s="15" t="s">
        <v>474</v>
      </c>
      <c r="C318" s="16"/>
      <c r="D318" s="17" t="s">
        <v>10</v>
      </c>
      <c r="E318" s="18"/>
      <c r="F318" s="19"/>
    </row>
    <row r="319" spans="1:6" ht="15" customHeight="1">
      <c r="A319" s="20"/>
      <c r="B319" s="111" t="s">
        <v>1001</v>
      </c>
      <c r="C319" s="22"/>
      <c r="D319" s="23"/>
      <c r="E319" s="30"/>
      <c r="F319" s="31"/>
    </row>
    <row r="320" spans="1:6" ht="15" customHeight="1">
      <c r="A320" s="20"/>
      <c r="B320" s="26" t="s">
        <v>45</v>
      </c>
      <c r="C320" s="27">
        <f>Kolom!J79</f>
        <v>179.60152000000002</v>
      </c>
      <c r="D320" s="23" t="s">
        <v>32</v>
      </c>
      <c r="E320" s="28">
        <f>$F$147</f>
        <v>14140.5</v>
      </c>
      <c r="F320" s="29">
        <f t="shared" ref="F320:F322" si="16">C320*E320</f>
        <v>2539655.2935600001</v>
      </c>
    </row>
    <row r="321" spans="1:6" ht="15" customHeight="1">
      <c r="A321" s="20"/>
      <c r="B321" s="26" t="s">
        <v>54</v>
      </c>
      <c r="C321" s="27">
        <f>Kolom!J80</f>
        <v>6.6666666666666661</v>
      </c>
      <c r="D321" s="23" t="s">
        <v>13</v>
      </c>
      <c r="E321" s="28">
        <f>$F$175</f>
        <v>318570</v>
      </c>
      <c r="F321" s="29">
        <f t="shared" si="16"/>
        <v>2123800</v>
      </c>
    </row>
    <row r="322" spans="1:6" ht="15" customHeight="1">
      <c r="A322" s="20"/>
      <c r="B322" s="26" t="s">
        <v>47</v>
      </c>
      <c r="C322" s="27">
        <v>1</v>
      </c>
      <c r="D322" s="23" t="s">
        <v>10</v>
      </c>
      <c r="E322" s="28">
        <f>$F$135</f>
        <v>871134.33333333326</v>
      </c>
      <c r="F322" s="29">
        <f t="shared" si="16"/>
        <v>871134.33333333326</v>
      </c>
    </row>
    <row r="323" spans="1:6" ht="15" customHeight="1">
      <c r="A323" s="20"/>
      <c r="B323" s="26"/>
      <c r="C323" s="22"/>
      <c r="D323" s="23"/>
      <c r="E323" s="30" t="s">
        <v>6</v>
      </c>
      <c r="F323" s="31">
        <f>SUM(F320:F322)</f>
        <v>5534589.6268933332</v>
      </c>
    </row>
    <row r="324" spans="1:6" ht="15" customHeight="1">
      <c r="A324" s="20"/>
      <c r="B324" s="26"/>
      <c r="C324" s="22"/>
      <c r="D324" s="23"/>
      <c r="E324" s="30" t="s">
        <v>12</v>
      </c>
      <c r="F324" s="32">
        <f>F323</f>
        <v>5534589.6268933332</v>
      </c>
    </row>
    <row r="325" spans="1:6" ht="15" customHeight="1" thickBot="1">
      <c r="A325" s="77"/>
      <c r="B325" s="78"/>
      <c r="C325" s="79"/>
      <c r="D325" s="80"/>
      <c r="E325" s="81"/>
      <c r="F325" s="82"/>
    </row>
    <row r="326" spans="1:6" ht="15" customHeight="1">
      <c r="A326" s="67"/>
      <c r="B326" s="74" t="s">
        <v>475</v>
      </c>
      <c r="C326" s="69"/>
      <c r="D326" s="70" t="s">
        <v>10</v>
      </c>
      <c r="E326" s="71"/>
      <c r="F326" s="72"/>
    </row>
    <row r="327" spans="1:6" ht="15" customHeight="1">
      <c r="A327" s="20"/>
      <c r="B327" s="111" t="s">
        <v>1001</v>
      </c>
      <c r="C327" s="22"/>
      <c r="D327" s="23"/>
      <c r="E327" s="30"/>
      <c r="F327" s="31"/>
    </row>
    <row r="328" spans="1:6" ht="15" customHeight="1">
      <c r="A328" s="20"/>
      <c r="B328" s="26" t="s">
        <v>45</v>
      </c>
      <c r="C328" s="27">
        <f>Tiang!J40</f>
        <v>148.88377142857141</v>
      </c>
      <c r="D328" s="23" t="s">
        <v>32</v>
      </c>
      <c r="E328" s="28">
        <f>$F$147</f>
        <v>14140.5</v>
      </c>
      <c r="F328" s="29">
        <f t="shared" ref="F328:F330" si="17">C328*E328</f>
        <v>2105290.9698857139</v>
      </c>
    </row>
    <row r="329" spans="1:6" ht="15" customHeight="1">
      <c r="A329" s="20"/>
      <c r="B329" s="26" t="s">
        <v>55</v>
      </c>
      <c r="C329" s="27">
        <f>Tiang!J41</f>
        <v>8.0952380952380949</v>
      </c>
      <c r="D329" s="23" t="s">
        <v>13</v>
      </c>
      <c r="E329" s="28">
        <f>$F$190</f>
        <v>327570</v>
      </c>
      <c r="F329" s="29">
        <f t="shared" si="17"/>
        <v>2651757.1428571427</v>
      </c>
    </row>
    <row r="330" spans="1:6" ht="15" customHeight="1">
      <c r="A330" s="20"/>
      <c r="B330" s="26" t="s">
        <v>47</v>
      </c>
      <c r="C330" s="27">
        <v>1</v>
      </c>
      <c r="D330" s="23" t="s">
        <v>10</v>
      </c>
      <c r="E330" s="28">
        <f>$F$135</f>
        <v>871134.33333333326</v>
      </c>
      <c r="F330" s="29">
        <f t="shared" si="17"/>
        <v>871134.33333333326</v>
      </c>
    </row>
    <row r="331" spans="1:6" ht="15" customHeight="1">
      <c r="A331" s="20"/>
      <c r="B331" s="26"/>
      <c r="C331" s="22"/>
      <c r="D331" s="23"/>
      <c r="E331" s="30" t="s">
        <v>6</v>
      </c>
      <c r="F331" s="31">
        <f>SUM(F328:F330)</f>
        <v>5628182.4460761892</v>
      </c>
    </row>
    <row r="332" spans="1:6" ht="15" customHeight="1">
      <c r="A332" s="20"/>
      <c r="B332" s="26"/>
      <c r="C332" s="22"/>
      <c r="D332" s="23"/>
      <c r="E332" s="30" t="s">
        <v>12</v>
      </c>
      <c r="F332" s="32">
        <f>F331</f>
        <v>5628182.4460761892</v>
      </c>
    </row>
    <row r="333" spans="1:6" ht="15" customHeight="1" thickBot="1">
      <c r="A333" s="77"/>
      <c r="B333" s="78"/>
      <c r="C333" s="79"/>
      <c r="D333" s="80"/>
      <c r="E333" s="81"/>
      <c r="F333" s="82"/>
    </row>
    <row r="334" spans="1:6" ht="15" customHeight="1">
      <c r="A334" s="67"/>
      <c r="B334" s="74" t="s">
        <v>476</v>
      </c>
      <c r="C334" s="69"/>
      <c r="D334" s="70" t="s">
        <v>10</v>
      </c>
      <c r="E334" s="71"/>
      <c r="F334" s="72"/>
    </row>
    <row r="335" spans="1:6" ht="15" customHeight="1">
      <c r="A335" s="20"/>
      <c r="B335" s="111" t="s">
        <v>1001</v>
      </c>
      <c r="C335" s="22"/>
      <c r="D335" s="23"/>
      <c r="E335" s="30"/>
      <c r="F335" s="31"/>
    </row>
    <row r="336" spans="1:6" ht="15" customHeight="1">
      <c r="A336" s="20"/>
      <c r="B336" s="26" t="s">
        <v>45</v>
      </c>
      <c r="C336" s="27">
        <f>Tiang!J80</f>
        <v>168.58306666666667</v>
      </c>
      <c r="D336" s="23" t="s">
        <v>32</v>
      </c>
      <c r="E336" s="28">
        <f>$F$147</f>
        <v>14140.5</v>
      </c>
      <c r="F336" s="29">
        <f t="shared" ref="F336:F338" si="18">C336*E336</f>
        <v>2383848.8541999999</v>
      </c>
    </row>
    <row r="337" spans="1:6" ht="15" customHeight="1">
      <c r="A337" s="20"/>
      <c r="B337" s="26" t="s">
        <v>55</v>
      </c>
      <c r="C337" s="27">
        <f>Tiang!J81</f>
        <v>6.6666666666666661</v>
      </c>
      <c r="D337" s="23" t="s">
        <v>13</v>
      </c>
      <c r="E337" s="28">
        <f>$F$190</f>
        <v>327570</v>
      </c>
      <c r="F337" s="29">
        <f t="shared" si="18"/>
        <v>2183800</v>
      </c>
    </row>
    <row r="338" spans="1:6" ht="15" customHeight="1">
      <c r="A338" s="20"/>
      <c r="B338" s="26" t="s">
        <v>47</v>
      </c>
      <c r="C338" s="27">
        <v>1</v>
      </c>
      <c r="D338" s="23" t="s">
        <v>10</v>
      </c>
      <c r="E338" s="28">
        <f>$F$135</f>
        <v>871134.33333333326</v>
      </c>
      <c r="F338" s="29">
        <f t="shared" si="18"/>
        <v>871134.33333333326</v>
      </c>
    </row>
    <row r="339" spans="1:6" ht="15" customHeight="1">
      <c r="A339" s="20"/>
      <c r="B339" s="26"/>
      <c r="C339" s="22"/>
      <c r="D339" s="23"/>
      <c r="E339" s="30" t="s">
        <v>6</v>
      </c>
      <c r="F339" s="31">
        <f>SUM(F336:F338)</f>
        <v>5438783.187533333</v>
      </c>
    </row>
    <row r="340" spans="1:6" ht="15" customHeight="1">
      <c r="A340" s="20"/>
      <c r="B340" s="26"/>
      <c r="C340" s="22"/>
      <c r="D340" s="23"/>
      <c r="E340" s="30" t="s">
        <v>12</v>
      </c>
      <c r="F340" s="32">
        <f>F339</f>
        <v>5438783.187533333</v>
      </c>
    </row>
    <row r="341" spans="1:6" ht="15" customHeight="1">
      <c r="A341" s="51"/>
      <c r="B341" s="52"/>
      <c r="C341" s="53"/>
      <c r="D341" s="54"/>
      <c r="E341" s="55"/>
      <c r="F341" s="56"/>
    </row>
    <row r="342" spans="1:6" ht="15" customHeight="1">
      <c r="A342" s="14"/>
      <c r="B342" s="15" t="s">
        <v>477</v>
      </c>
      <c r="C342" s="16"/>
      <c r="D342" s="17" t="s">
        <v>10</v>
      </c>
      <c r="E342" s="18"/>
      <c r="F342" s="19"/>
    </row>
    <row r="343" spans="1:6" ht="15" customHeight="1">
      <c r="A343" s="20"/>
      <c r="B343" s="111" t="s">
        <v>1001</v>
      </c>
      <c r="C343" s="22"/>
      <c r="D343" s="23"/>
      <c r="E343" s="30"/>
      <c r="F343" s="31"/>
    </row>
    <row r="344" spans="1:6" ht="15" customHeight="1">
      <c r="A344" s="20"/>
      <c r="B344" s="26" t="s">
        <v>45</v>
      </c>
      <c r="C344" s="27">
        <f>Tiang!J120</f>
        <v>124.15488000000002</v>
      </c>
      <c r="D344" s="23" t="s">
        <v>32</v>
      </c>
      <c r="E344" s="28">
        <f>$F$147</f>
        <v>14140.5</v>
      </c>
      <c r="F344" s="29">
        <f t="shared" ref="F344:F346" si="19">C344*E344</f>
        <v>1755612.0806400003</v>
      </c>
    </row>
    <row r="345" spans="1:6" ht="15" customHeight="1">
      <c r="A345" s="20"/>
      <c r="B345" s="26" t="s">
        <v>55</v>
      </c>
      <c r="C345" s="27">
        <f>Tiang!J121</f>
        <v>6.666666666666667</v>
      </c>
      <c r="D345" s="23" t="s">
        <v>13</v>
      </c>
      <c r="E345" s="28">
        <f>$F$190</f>
        <v>327570</v>
      </c>
      <c r="F345" s="29">
        <f t="shared" si="19"/>
        <v>2183800</v>
      </c>
    </row>
    <row r="346" spans="1:6" ht="15" customHeight="1">
      <c r="A346" s="20"/>
      <c r="B346" s="26" t="s">
        <v>47</v>
      </c>
      <c r="C346" s="27">
        <v>1</v>
      </c>
      <c r="D346" s="23" t="s">
        <v>10</v>
      </c>
      <c r="E346" s="28">
        <f>$F$135</f>
        <v>871134.33333333326</v>
      </c>
      <c r="F346" s="29">
        <f t="shared" si="19"/>
        <v>871134.33333333326</v>
      </c>
    </row>
    <row r="347" spans="1:6" ht="15" customHeight="1">
      <c r="A347" s="20"/>
      <c r="B347" s="26"/>
      <c r="C347" s="22"/>
      <c r="D347" s="23"/>
      <c r="E347" s="30" t="s">
        <v>6</v>
      </c>
      <c r="F347" s="31">
        <f>SUM(F344:F346)</f>
        <v>4810546.4139733333</v>
      </c>
    </row>
    <row r="348" spans="1:6" ht="15" customHeight="1">
      <c r="A348" s="20"/>
      <c r="B348" s="26"/>
      <c r="C348" s="22"/>
      <c r="D348" s="23"/>
      <c r="E348" s="30" t="s">
        <v>12</v>
      </c>
      <c r="F348" s="32">
        <f>F347</f>
        <v>4810546.4139733333</v>
      </c>
    </row>
    <row r="349" spans="1:6" ht="15" hidden="1" customHeight="1">
      <c r="A349" s="14"/>
      <c r="B349" s="15" t="s">
        <v>56</v>
      </c>
      <c r="C349" s="16"/>
      <c r="D349" s="17" t="s">
        <v>10</v>
      </c>
      <c r="E349" s="18"/>
      <c r="F349" s="19"/>
    </row>
    <row r="350" spans="1:6" ht="15" hidden="1" customHeight="1">
      <c r="A350" s="20"/>
      <c r="B350" s="111" t="s">
        <v>1001</v>
      </c>
      <c r="C350" s="22"/>
      <c r="D350" s="23"/>
      <c r="E350" s="30"/>
      <c r="F350" s="31"/>
    </row>
    <row r="351" spans="1:6" ht="15" hidden="1" customHeight="1">
      <c r="A351" s="20"/>
      <c r="B351" s="26" t="s">
        <v>45</v>
      </c>
      <c r="C351" s="27">
        <f>[280]Balok!$J$160</f>
        <v>111.35360000000001</v>
      </c>
      <c r="D351" s="23" t="s">
        <v>32</v>
      </c>
      <c r="E351" s="28">
        <f>$F$147</f>
        <v>14140.5</v>
      </c>
      <c r="F351" s="29">
        <f t="shared" ref="F351:F353" si="20">C351*E351</f>
        <v>1574595.5808000001</v>
      </c>
    </row>
    <row r="352" spans="1:6" ht="15" hidden="1" customHeight="1">
      <c r="A352" s="20"/>
      <c r="B352" s="26" t="s">
        <v>55</v>
      </c>
      <c r="C352" s="27">
        <f>[280]Balok!$J$161</f>
        <v>6.6666666666666679</v>
      </c>
      <c r="D352" s="23" t="s">
        <v>13</v>
      </c>
      <c r="E352" s="28">
        <f>$F$190</f>
        <v>327570</v>
      </c>
      <c r="F352" s="29">
        <f t="shared" si="20"/>
        <v>2183800.0000000005</v>
      </c>
    </row>
    <row r="353" spans="1:6" ht="15" hidden="1" customHeight="1">
      <c r="A353" s="20"/>
      <c r="B353" s="26" t="s">
        <v>47</v>
      </c>
      <c r="C353" s="27">
        <v>1</v>
      </c>
      <c r="D353" s="23" t="s">
        <v>10</v>
      </c>
      <c r="E353" s="28">
        <f>$F$135</f>
        <v>871134.33333333326</v>
      </c>
      <c r="F353" s="29">
        <f t="shared" si="20"/>
        <v>871134.33333333326</v>
      </c>
    </row>
    <row r="354" spans="1:6" ht="15" hidden="1" customHeight="1">
      <c r="A354" s="20"/>
      <c r="B354" s="26"/>
      <c r="C354" s="22"/>
      <c r="D354" s="23"/>
      <c r="E354" s="30" t="s">
        <v>6</v>
      </c>
      <c r="F354" s="31">
        <f>SUM(F351:F353)</f>
        <v>4629529.9141333336</v>
      </c>
    </row>
    <row r="355" spans="1:6" ht="15" hidden="1" customHeight="1">
      <c r="A355" s="20"/>
      <c r="B355" s="26"/>
      <c r="C355" s="22"/>
      <c r="D355" s="23"/>
      <c r="E355" s="30" t="s">
        <v>12</v>
      </c>
      <c r="F355" s="44">
        <f>F354</f>
        <v>4629529.9141333336</v>
      </c>
    </row>
    <row r="356" spans="1:6" ht="15" customHeight="1">
      <c r="A356" s="51"/>
      <c r="B356" s="52"/>
      <c r="C356" s="53"/>
      <c r="D356" s="54"/>
      <c r="E356" s="55"/>
      <c r="F356" s="56"/>
    </row>
    <row r="357" spans="1:6" ht="15" customHeight="1">
      <c r="A357" s="14"/>
      <c r="B357" s="15" t="s">
        <v>478</v>
      </c>
      <c r="C357" s="16"/>
      <c r="D357" s="17" t="s">
        <v>10</v>
      </c>
      <c r="E357" s="18"/>
      <c r="F357" s="19"/>
    </row>
    <row r="358" spans="1:6" ht="15" customHeight="1">
      <c r="A358" s="20"/>
      <c r="B358" s="111" t="s">
        <v>1001</v>
      </c>
      <c r="C358" s="22"/>
      <c r="D358" s="23"/>
      <c r="E358" s="30"/>
      <c r="F358" s="31"/>
    </row>
    <row r="359" spans="1:6" ht="15" customHeight="1">
      <c r="A359" s="20"/>
      <c r="B359" s="26" t="s">
        <v>45</v>
      </c>
      <c r="C359" s="27">
        <v>100</v>
      </c>
      <c r="D359" s="23" t="s">
        <v>32</v>
      </c>
      <c r="E359" s="28">
        <f>E344</f>
        <v>14140.5</v>
      </c>
      <c r="F359" s="29">
        <f t="shared" ref="F359:F361" si="21">C359*E359</f>
        <v>1414050</v>
      </c>
    </row>
    <row r="360" spans="1:6" ht="15" customHeight="1">
      <c r="A360" s="20"/>
      <c r="B360" s="26" t="s">
        <v>58</v>
      </c>
      <c r="C360" s="27">
        <f>1/0.12/2</f>
        <v>4.166666666666667</v>
      </c>
      <c r="D360" s="23" t="s">
        <v>13</v>
      </c>
      <c r="E360" s="28">
        <f t="shared" ref="E360:E361" si="22">E345</f>
        <v>327570</v>
      </c>
      <c r="F360" s="29">
        <f t="shared" si="21"/>
        <v>1364875</v>
      </c>
    </row>
    <row r="361" spans="1:6" ht="15" customHeight="1">
      <c r="A361" s="20"/>
      <c r="B361" s="26" t="s">
        <v>47</v>
      </c>
      <c r="C361" s="27">
        <v>1</v>
      </c>
      <c r="D361" s="23" t="s">
        <v>10</v>
      </c>
      <c r="E361" s="28">
        <f t="shared" si="22"/>
        <v>871134.33333333326</v>
      </c>
      <c r="F361" s="29">
        <f t="shared" si="21"/>
        <v>871134.33333333326</v>
      </c>
    </row>
    <row r="362" spans="1:6" ht="15" customHeight="1">
      <c r="A362" s="20"/>
      <c r="B362" s="26"/>
      <c r="C362" s="22"/>
      <c r="D362" s="23"/>
      <c r="E362" s="30" t="s">
        <v>6</v>
      </c>
      <c r="F362" s="31">
        <f>SUM(F359:F361)</f>
        <v>3650059.333333333</v>
      </c>
    </row>
    <row r="363" spans="1:6" ht="15" customHeight="1">
      <c r="A363" s="20"/>
      <c r="B363" s="26"/>
      <c r="C363" s="22"/>
      <c r="D363" s="23"/>
      <c r="E363" s="30" t="s">
        <v>12</v>
      </c>
      <c r="F363" s="32">
        <f>F362</f>
        <v>3650059.333333333</v>
      </c>
    </row>
    <row r="364" spans="1:6" ht="15" customHeight="1">
      <c r="A364" s="51"/>
      <c r="B364" s="52"/>
      <c r="C364" s="53"/>
      <c r="D364" s="54"/>
      <c r="E364" s="55"/>
      <c r="F364" s="56"/>
    </row>
    <row r="365" spans="1:6" ht="15" customHeight="1">
      <c r="A365" s="14"/>
      <c r="B365" s="15" t="s">
        <v>57</v>
      </c>
      <c r="C365" s="16"/>
      <c r="D365" s="17" t="s">
        <v>10</v>
      </c>
      <c r="E365" s="18"/>
      <c r="F365" s="19"/>
    </row>
    <row r="366" spans="1:6" ht="15" customHeight="1">
      <c r="A366" s="20"/>
      <c r="B366" s="111" t="s">
        <v>1001</v>
      </c>
      <c r="C366" s="22"/>
      <c r="D366" s="23"/>
      <c r="E366" s="30"/>
      <c r="F366" s="31"/>
    </row>
    <row r="367" spans="1:6" ht="15" customHeight="1">
      <c r="A367" s="20"/>
      <c r="B367" s="26" t="s">
        <v>45</v>
      </c>
      <c r="C367" s="27">
        <f>[280]Plat!$AK$48</f>
        <v>96</v>
      </c>
      <c r="D367" s="23" t="s">
        <v>32</v>
      </c>
      <c r="E367" s="28">
        <f>$F$147</f>
        <v>14140.5</v>
      </c>
      <c r="F367" s="29">
        <f t="shared" ref="F367:F369" si="23">C367*E367</f>
        <v>1357488</v>
      </c>
    </row>
    <row r="368" spans="1:6" ht="15" customHeight="1">
      <c r="A368" s="20"/>
      <c r="B368" s="26" t="s">
        <v>58</v>
      </c>
      <c r="C368" s="27">
        <f>[280]Plat!$AK$41</f>
        <v>8.3333333333333339</v>
      </c>
      <c r="D368" s="23" t="s">
        <v>13</v>
      </c>
      <c r="E368" s="28">
        <f>$F$205</f>
        <v>318570</v>
      </c>
      <c r="F368" s="29">
        <f t="shared" si="23"/>
        <v>2654750</v>
      </c>
    </row>
    <row r="369" spans="1:6" ht="15" customHeight="1">
      <c r="A369" s="20"/>
      <c r="B369" s="26" t="s">
        <v>47</v>
      </c>
      <c r="C369" s="27">
        <v>1</v>
      </c>
      <c r="D369" s="23" t="s">
        <v>10</v>
      </c>
      <c r="E369" s="28">
        <f>$F$135</f>
        <v>871134.33333333326</v>
      </c>
      <c r="F369" s="29">
        <f t="shared" si="23"/>
        <v>871134.33333333326</v>
      </c>
    </row>
    <row r="370" spans="1:6" ht="15" customHeight="1">
      <c r="A370" s="20"/>
      <c r="B370" s="26"/>
      <c r="C370" s="22"/>
      <c r="D370" s="23"/>
      <c r="E370" s="30" t="s">
        <v>6</v>
      </c>
      <c r="F370" s="31">
        <f>SUM(F367:F369)</f>
        <v>4883372.333333333</v>
      </c>
    </row>
    <row r="371" spans="1:6" ht="15" customHeight="1">
      <c r="A371" s="20"/>
      <c r="B371" s="26"/>
      <c r="C371" s="22"/>
      <c r="D371" s="23"/>
      <c r="E371" s="30" t="s">
        <v>12</v>
      </c>
      <c r="F371" s="32">
        <f>F370</f>
        <v>4883372.333333333</v>
      </c>
    </row>
    <row r="372" spans="1:6" ht="15" customHeight="1">
      <c r="A372" s="51"/>
      <c r="B372" s="52"/>
      <c r="C372" s="53"/>
      <c r="D372" s="54"/>
      <c r="E372" s="55"/>
      <c r="F372" s="56"/>
    </row>
    <row r="373" spans="1:6" ht="15" customHeight="1">
      <c r="A373" s="14"/>
      <c r="B373" s="15" t="s">
        <v>59</v>
      </c>
      <c r="C373" s="16"/>
      <c r="D373" s="17" t="s">
        <v>10</v>
      </c>
      <c r="E373" s="18"/>
      <c r="F373" s="19"/>
    </row>
    <row r="374" spans="1:6" ht="15" customHeight="1">
      <c r="A374" s="20"/>
      <c r="B374" s="111" t="s">
        <v>1001</v>
      </c>
      <c r="C374" s="22"/>
      <c r="D374" s="23"/>
      <c r="E374" s="30"/>
      <c r="F374" s="31"/>
    </row>
    <row r="375" spans="1:6" ht="15" customHeight="1">
      <c r="A375" s="20"/>
      <c r="B375" s="26" t="s">
        <v>45</v>
      </c>
      <c r="C375" s="27">
        <f>[280]Plat!$AK$34</f>
        <v>116</v>
      </c>
      <c r="D375" s="23" t="s">
        <v>32</v>
      </c>
      <c r="E375" s="28">
        <f>$F$147</f>
        <v>14140.5</v>
      </c>
      <c r="F375" s="29">
        <f t="shared" ref="F375:F377" si="24">C375*E375</f>
        <v>1640298</v>
      </c>
    </row>
    <row r="376" spans="1:6" ht="15" customHeight="1">
      <c r="A376" s="20"/>
      <c r="B376" s="26" t="s">
        <v>58</v>
      </c>
      <c r="C376" s="27">
        <f>[280]Plat!$AK$27</f>
        <v>10</v>
      </c>
      <c r="D376" s="23" t="s">
        <v>13</v>
      </c>
      <c r="E376" s="28">
        <f>$F$205</f>
        <v>318570</v>
      </c>
      <c r="F376" s="29">
        <f t="shared" si="24"/>
        <v>3185700</v>
      </c>
    </row>
    <row r="377" spans="1:6" ht="15" customHeight="1">
      <c r="A377" s="20"/>
      <c r="B377" s="26" t="s">
        <v>47</v>
      </c>
      <c r="C377" s="27">
        <v>1</v>
      </c>
      <c r="D377" s="23" t="s">
        <v>10</v>
      </c>
      <c r="E377" s="28">
        <f>$F$135</f>
        <v>871134.33333333326</v>
      </c>
      <c r="F377" s="29">
        <f t="shared" si="24"/>
        <v>871134.33333333326</v>
      </c>
    </row>
    <row r="378" spans="1:6" ht="15" customHeight="1">
      <c r="A378" s="20"/>
      <c r="B378" s="26"/>
      <c r="C378" s="22"/>
      <c r="D378" s="23"/>
      <c r="E378" s="30" t="s">
        <v>6</v>
      </c>
      <c r="F378" s="31">
        <f>SUM(F375:F377)</f>
        <v>5697132.333333333</v>
      </c>
    </row>
    <row r="379" spans="1:6" ht="15" customHeight="1">
      <c r="A379" s="20"/>
      <c r="B379" s="26"/>
      <c r="C379" s="22"/>
      <c r="D379" s="23"/>
      <c r="E379" s="30" t="s">
        <v>12</v>
      </c>
      <c r="F379" s="32">
        <f>F378</f>
        <v>5697132.333333333</v>
      </c>
    </row>
    <row r="380" spans="1:6" ht="15" customHeight="1">
      <c r="A380" s="51"/>
      <c r="B380" s="52"/>
      <c r="C380" s="53"/>
      <c r="D380" s="54"/>
      <c r="E380" s="55"/>
      <c r="F380" s="56"/>
    </row>
    <row r="381" spans="1:6" ht="15" customHeight="1">
      <c r="A381" s="14"/>
      <c r="B381" s="15" t="s">
        <v>60</v>
      </c>
      <c r="C381" s="16"/>
      <c r="D381" s="17" t="s">
        <v>10</v>
      </c>
      <c r="E381" s="18"/>
      <c r="F381" s="19"/>
    </row>
    <row r="382" spans="1:6" ht="15" customHeight="1">
      <c r="A382" s="20"/>
      <c r="B382" s="111" t="s">
        <v>1001</v>
      </c>
      <c r="C382" s="22"/>
      <c r="D382" s="23"/>
      <c r="E382" s="30"/>
      <c r="F382" s="31"/>
    </row>
    <row r="383" spans="1:6" ht="15" customHeight="1">
      <c r="A383" s="20"/>
      <c r="B383" s="26" t="s">
        <v>45</v>
      </c>
      <c r="C383" s="27">
        <f>[280]Plat!$AK$20</f>
        <v>78.84</v>
      </c>
      <c r="D383" s="23" t="s">
        <v>32</v>
      </c>
      <c r="E383" s="28">
        <f>$F$147</f>
        <v>14140.5</v>
      </c>
      <c r="F383" s="29">
        <f t="shared" ref="F383:F385" si="25">C383*E383</f>
        <v>1114837.02</v>
      </c>
    </row>
    <row r="384" spans="1:6" ht="15" customHeight="1">
      <c r="A384" s="20"/>
      <c r="B384" s="26" t="s">
        <v>58</v>
      </c>
      <c r="C384" s="27">
        <f>[280]Plat!$AK$13</f>
        <v>12.5</v>
      </c>
      <c r="D384" s="23" t="s">
        <v>13</v>
      </c>
      <c r="E384" s="28">
        <f>$F$205</f>
        <v>318570</v>
      </c>
      <c r="F384" s="29">
        <f t="shared" si="25"/>
        <v>3982125</v>
      </c>
    </row>
    <row r="385" spans="1:6" ht="15" customHeight="1">
      <c r="A385" s="20"/>
      <c r="B385" s="26" t="s">
        <v>47</v>
      </c>
      <c r="C385" s="27">
        <v>1</v>
      </c>
      <c r="D385" s="23" t="s">
        <v>10</v>
      </c>
      <c r="E385" s="28">
        <f>$F$135</f>
        <v>871134.33333333326</v>
      </c>
      <c r="F385" s="29">
        <f t="shared" si="25"/>
        <v>871134.33333333326</v>
      </c>
    </row>
    <row r="386" spans="1:6" ht="15" customHeight="1">
      <c r="A386" s="20"/>
      <c r="B386" s="26"/>
      <c r="C386" s="22"/>
      <c r="D386" s="23"/>
      <c r="E386" s="30" t="s">
        <v>6</v>
      </c>
      <c r="F386" s="31">
        <f>SUM(F383:F385)</f>
        <v>5968096.3533333326</v>
      </c>
    </row>
    <row r="387" spans="1:6" ht="15" customHeight="1">
      <c r="A387" s="20"/>
      <c r="B387" s="26"/>
      <c r="C387" s="22"/>
      <c r="D387" s="23"/>
      <c r="E387" s="30" t="s">
        <v>12</v>
      </c>
      <c r="F387" s="32">
        <f>F386</f>
        <v>5968096.3533333326</v>
      </c>
    </row>
    <row r="388" spans="1:6" ht="15" customHeight="1" thickBot="1">
      <c r="A388" s="77"/>
      <c r="B388" s="78"/>
      <c r="C388" s="79"/>
      <c r="D388" s="80"/>
      <c r="E388" s="81"/>
      <c r="F388" s="82"/>
    </row>
    <row r="389" spans="1:6" ht="15" hidden="1" customHeight="1">
      <c r="A389" s="83"/>
      <c r="B389" s="84"/>
      <c r="C389" s="85"/>
      <c r="D389" s="86"/>
      <c r="E389" s="87"/>
      <c r="F389" s="88"/>
    </row>
    <row r="390" spans="1:6" ht="15" hidden="1" customHeight="1">
      <c r="A390" s="14"/>
      <c r="B390" s="15" t="s">
        <v>61</v>
      </c>
      <c r="C390" s="16"/>
      <c r="D390" s="17" t="s">
        <v>13</v>
      </c>
      <c r="E390" s="18"/>
      <c r="F390" s="89"/>
    </row>
    <row r="391" spans="1:6" ht="15" hidden="1" customHeight="1">
      <c r="A391" s="20"/>
      <c r="B391" s="111" t="s">
        <v>624</v>
      </c>
      <c r="C391" s="22"/>
      <c r="D391" s="23"/>
      <c r="E391" s="30"/>
      <c r="F391" s="90"/>
    </row>
    <row r="392" spans="1:6" ht="15" hidden="1" customHeight="1">
      <c r="A392" s="20"/>
      <c r="B392" s="26" t="s">
        <v>627</v>
      </c>
      <c r="C392" s="27">
        <v>1E-3</v>
      </c>
      <c r="D392" s="23" t="s">
        <v>5</v>
      </c>
      <c r="E392" s="28">
        <f>GAJI!$D$8</f>
        <v>150000</v>
      </c>
      <c r="F392" s="91">
        <f>E392*C392</f>
        <v>150</v>
      </c>
    </row>
    <row r="393" spans="1:6" ht="15" hidden="1" customHeight="1">
      <c r="A393" s="20"/>
      <c r="B393" s="26" t="s">
        <v>994</v>
      </c>
      <c r="C393" s="27">
        <v>2E-3</v>
      </c>
      <c r="D393" s="23" t="s">
        <v>5</v>
      </c>
      <c r="E393" s="28">
        <f>GAJI!$D$9</f>
        <v>140000</v>
      </c>
      <c r="F393" s="91">
        <f t="shared" ref="F393:F398" si="26">E393*C393</f>
        <v>280</v>
      </c>
    </row>
    <row r="394" spans="1:6" ht="15" hidden="1" customHeight="1">
      <c r="A394" s="20"/>
      <c r="B394" s="26" t="s">
        <v>987</v>
      </c>
      <c r="C394" s="27">
        <v>2.5000000000000001E-2</v>
      </c>
      <c r="D394" s="23" t="s">
        <v>5</v>
      </c>
      <c r="E394" s="28">
        <f>GAJI!$D$16</f>
        <v>135000</v>
      </c>
      <c r="F394" s="91">
        <f t="shared" si="26"/>
        <v>3375</v>
      </c>
    </row>
    <row r="395" spans="1:6" ht="15" hidden="1" customHeight="1">
      <c r="A395" s="20"/>
      <c r="B395" s="26" t="s">
        <v>993</v>
      </c>
      <c r="C395" s="27">
        <v>2.5000000000000001E-2</v>
      </c>
      <c r="D395" s="23" t="s">
        <v>5</v>
      </c>
      <c r="E395" s="28">
        <f>GAJI!$D$26</f>
        <v>100000</v>
      </c>
      <c r="F395" s="91">
        <f t="shared" si="26"/>
        <v>2500</v>
      </c>
    </row>
    <row r="396" spans="1:6" ht="15" hidden="1" customHeight="1">
      <c r="A396" s="20"/>
      <c r="B396" s="111" t="s">
        <v>1001</v>
      </c>
      <c r="C396" s="22"/>
      <c r="D396" s="23"/>
      <c r="E396" s="30" t="s">
        <v>6</v>
      </c>
      <c r="F396" s="90">
        <f>SUM(F392:F395)</f>
        <v>6305</v>
      </c>
    </row>
    <row r="397" spans="1:6" ht="15" hidden="1" customHeight="1">
      <c r="A397" s="20"/>
      <c r="B397" s="26" t="s">
        <v>34</v>
      </c>
      <c r="C397" s="27">
        <v>0.05</v>
      </c>
      <c r="D397" s="23" t="s">
        <v>62</v>
      </c>
      <c r="E397" s="28">
        <f>$E$240</f>
        <v>17500</v>
      </c>
      <c r="F397" s="91">
        <f t="shared" si="26"/>
        <v>875</v>
      </c>
    </row>
    <row r="398" spans="1:6" ht="15" hidden="1" customHeight="1">
      <c r="A398" s="20"/>
      <c r="B398" s="26" t="s">
        <v>63</v>
      </c>
      <c r="C398" s="27">
        <v>8.8800000000000004E-2</v>
      </c>
      <c r="D398" s="23" t="s">
        <v>38</v>
      </c>
      <c r="E398" s="28">
        <v>550000</v>
      </c>
      <c r="F398" s="91">
        <f t="shared" si="26"/>
        <v>48840</v>
      </c>
    </row>
    <row r="399" spans="1:6" ht="15" hidden="1" customHeight="1">
      <c r="A399" s="20"/>
      <c r="B399" s="26"/>
      <c r="C399" s="22"/>
      <c r="D399" s="23"/>
      <c r="E399" s="30" t="s">
        <v>6</v>
      </c>
      <c r="F399" s="90">
        <f>SUM(F397:F398)</f>
        <v>49715</v>
      </c>
    </row>
    <row r="400" spans="1:6" ht="15" hidden="1" customHeight="1">
      <c r="A400" s="20"/>
      <c r="B400" s="26"/>
      <c r="C400" s="22"/>
      <c r="D400" s="23"/>
      <c r="E400" s="30" t="s">
        <v>12</v>
      </c>
      <c r="F400" s="92">
        <f>F399+F396</f>
        <v>56020</v>
      </c>
    </row>
    <row r="401" spans="1:6" ht="15" hidden="1" customHeight="1">
      <c r="A401" s="51"/>
      <c r="B401" s="52"/>
      <c r="C401" s="53"/>
      <c r="D401" s="54"/>
      <c r="E401" s="55"/>
      <c r="F401" s="93"/>
    </row>
    <row r="402" spans="1:6" ht="15" hidden="1" customHeight="1">
      <c r="A402" s="14"/>
      <c r="B402" s="15" t="s">
        <v>64</v>
      </c>
      <c r="C402" s="16"/>
      <c r="D402" s="17" t="s">
        <v>13</v>
      </c>
      <c r="E402" s="18"/>
      <c r="F402" s="89"/>
    </row>
    <row r="403" spans="1:6" ht="15" hidden="1" customHeight="1">
      <c r="A403" s="20"/>
      <c r="B403" s="21" t="s">
        <v>65</v>
      </c>
      <c r="C403" s="22"/>
      <c r="D403" s="23"/>
      <c r="E403" s="30"/>
      <c r="F403" s="90"/>
    </row>
    <row r="404" spans="1:6" ht="15" hidden="1" customHeight="1">
      <c r="A404" s="20"/>
      <c r="B404" s="26" t="s">
        <v>1013</v>
      </c>
      <c r="C404" s="27">
        <v>1</v>
      </c>
      <c r="D404" s="23" t="s">
        <v>13</v>
      </c>
      <c r="E404" s="28">
        <v>25000</v>
      </c>
      <c r="F404" s="91">
        <f>E404*C404</f>
        <v>25000</v>
      </c>
    </row>
    <row r="405" spans="1:6" ht="15" hidden="1" customHeight="1">
      <c r="A405" s="20"/>
      <c r="B405" s="21" t="s">
        <v>1003</v>
      </c>
      <c r="C405" s="22"/>
      <c r="D405" s="23"/>
      <c r="E405" s="30" t="s">
        <v>6</v>
      </c>
      <c r="F405" s="90">
        <f>SUM(F404)</f>
        <v>25000</v>
      </c>
    </row>
    <row r="406" spans="1:6" ht="15" hidden="1" customHeight="1">
      <c r="A406" s="20"/>
      <c r="B406" s="26" t="s">
        <v>31</v>
      </c>
      <c r="C406" s="27">
        <v>0.12</v>
      </c>
      <c r="D406" s="23" t="s">
        <v>10</v>
      </c>
      <c r="E406" s="28">
        <f>$F$135</f>
        <v>871134.33333333326</v>
      </c>
      <c r="F406" s="91">
        <f>E406*C406</f>
        <v>104536.11999999998</v>
      </c>
    </row>
    <row r="407" spans="1:6" ht="15" hidden="1" customHeight="1">
      <c r="A407" s="20"/>
      <c r="B407" s="26" t="s">
        <v>66</v>
      </c>
      <c r="C407" s="27">
        <v>2</v>
      </c>
      <c r="D407" s="23" t="s">
        <v>13</v>
      </c>
      <c r="E407" s="28">
        <f>$F$400</f>
        <v>56020</v>
      </c>
      <c r="F407" s="91">
        <f t="shared" ref="F407:F411" si="27">E407*C407</f>
        <v>112040</v>
      </c>
    </row>
    <row r="408" spans="1:6" ht="15" hidden="1" customHeight="1">
      <c r="A408" s="20"/>
      <c r="B408" s="26" t="s">
        <v>67</v>
      </c>
      <c r="C408" s="27">
        <v>1</v>
      </c>
      <c r="D408" s="23" t="s">
        <v>13</v>
      </c>
      <c r="E408" s="28">
        <v>130000</v>
      </c>
      <c r="F408" s="91">
        <f t="shared" si="27"/>
        <v>130000</v>
      </c>
    </row>
    <row r="409" spans="1:6" ht="15" hidden="1" customHeight="1">
      <c r="A409" s="20"/>
      <c r="B409" s="26" t="s">
        <v>68</v>
      </c>
      <c r="C409" s="27">
        <v>0.5</v>
      </c>
      <c r="D409" s="23" t="s">
        <v>10</v>
      </c>
      <c r="E409" s="28">
        <v>55000</v>
      </c>
      <c r="F409" s="91">
        <f t="shared" si="27"/>
        <v>27500</v>
      </c>
    </row>
    <row r="410" spans="1:6" ht="15" hidden="1" customHeight="1">
      <c r="A410" s="20"/>
      <c r="B410" s="26" t="s">
        <v>69</v>
      </c>
      <c r="C410" s="27">
        <v>0.1</v>
      </c>
      <c r="D410" s="23" t="s">
        <v>32</v>
      </c>
      <c r="E410" s="28">
        <v>30000</v>
      </c>
      <c r="F410" s="91">
        <f t="shared" si="27"/>
        <v>3000</v>
      </c>
    </row>
    <row r="411" spans="1:6" ht="15" hidden="1" customHeight="1">
      <c r="A411" s="20"/>
      <c r="B411" s="26" t="s">
        <v>70</v>
      </c>
      <c r="C411" s="27">
        <v>1</v>
      </c>
      <c r="D411" s="23" t="s">
        <v>13</v>
      </c>
      <c r="E411" s="28">
        <v>30000</v>
      </c>
      <c r="F411" s="91">
        <f t="shared" si="27"/>
        <v>30000</v>
      </c>
    </row>
    <row r="412" spans="1:6" ht="15" hidden="1" customHeight="1">
      <c r="A412" s="20"/>
      <c r="B412" s="26"/>
      <c r="C412" s="22"/>
      <c r="D412" s="23"/>
      <c r="E412" s="30" t="s">
        <v>6</v>
      </c>
      <c r="F412" s="90">
        <f>SUM(F406:F411)</f>
        <v>407076.12</v>
      </c>
    </row>
    <row r="413" spans="1:6" ht="15" hidden="1" customHeight="1">
      <c r="A413" s="20"/>
      <c r="B413" s="26"/>
      <c r="C413" s="22"/>
      <c r="D413" s="23"/>
      <c r="E413" s="30" t="s">
        <v>12</v>
      </c>
      <c r="F413" s="92">
        <f>F412+F405</f>
        <v>432076.12</v>
      </c>
    </row>
    <row r="414" spans="1:6" ht="15" hidden="1" customHeight="1" thickBot="1">
      <c r="A414" s="51"/>
      <c r="B414" s="52"/>
      <c r="C414" s="53"/>
      <c r="D414" s="54"/>
      <c r="E414" s="55"/>
      <c r="F414" s="56"/>
    </row>
    <row r="415" spans="1:6" ht="15" customHeight="1">
      <c r="A415" s="67"/>
      <c r="B415" s="734" t="s">
        <v>1014</v>
      </c>
      <c r="C415" s="69"/>
      <c r="D415" s="70" t="s">
        <v>13</v>
      </c>
      <c r="E415" s="71"/>
      <c r="F415" s="72"/>
    </row>
    <row r="416" spans="1:6" ht="15" customHeight="1">
      <c r="A416" s="20"/>
      <c r="B416" s="111" t="s">
        <v>624</v>
      </c>
      <c r="C416" s="22"/>
      <c r="D416" s="23"/>
      <c r="E416" s="24"/>
      <c r="F416" s="25"/>
    </row>
    <row r="417" spans="1:6" ht="15" customHeight="1">
      <c r="A417" s="20"/>
      <c r="B417" s="26" t="s">
        <v>627</v>
      </c>
      <c r="C417" s="27">
        <v>1.4999999999999999E-2</v>
      </c>
      <c r="D417" s="23" t="s">
        <v>5</v>
      </c>
      <c r="E417" s="28">
        <f>GAJI!$D$8</f>
        <v>150000</v>
      </c>
      <c r="F417" s="29">
        <f>C417*E417</f>
        <v>2250</v>
      </c>
    </row>
    <row r="418" spans="1:6" ht="15" customHeight="1">
      <c r="A418" s="20"/>
      <c r="B418" s="26" t="s">
        <v>994</v>
      </c>
      <c r="C418" s="27">
        <v>0.01</v>
      </c>
      <c r="D418" s="23" t="s">
        <v>5</v>
      </c>
      <c r="E418" s="28">
        <f>GAJI!$D$9</f>
        <v>140000</v>
      </c>
      <c r="F418" s="29">
        <f>C418*E418</f>
        <v>1400</v>
      </c>
    </row>
    <row r="419" spans="1:6" ht="15" customHeight="1">
      <c r="A419" s="20"/>
      <c r="B419" s="26" t="s">
        <v>987</v>
      </c>
      <c r="C419" s="27">
        <v>0.1</v>
      </c>
      <c r="D419" s="23" t="s">
        <v>5</v>
      </c>
      <c r="E419" s="28">
        <f>GAJI!$D$16</f>
        <v>135000</v>
      </c>
      <c r="F419" s="29">
        <f>C419*E419</f>
        <v>13500</v>
      </c>
    </row>
    <row r="420" spans="1:6" ht="15" customHeight="1">
      <c r="A420" s="20"/>
      <c r="B420" s="26" t="s">
        <v>993</v>
      </c>
      <c r="C420" s="27">
        <v>0.3</v>
      </c>
      <c r="D420" s="23" t="s">
        <v>5</v>
      </c>
      <c r="E420" s="28">
        <f>GAJI!$D$26</f>
        <v>100000</v>
      </c>
      <c r="F420" s="29">
        <f>C420*E420</f>
        <v>30000</v>
      </c>
    </row>
    <row r="421" spans="1:6" ht="15" customHeight="1">
      <c r="A421" s="20"/>
      <c r="B421" s="111" t="s">
        <v>1001</v>
      </c>
      <c r="C421" s="22"/>
      <c r="D421" s="23"/>
      <c r="E421" s="30" t="s">
        <v>6</v>
      </c>
      <c r="F421" s="31">
        <f>SUM(F417:F420)</f>
        <v>47150</v>
      </c>
    </row>
    <row r="422" spans="1:6" ht="15" customHeight="1">
      <c r="A422" s="20"/>
      <c r="B422" s="26" t="s">
        <v>71</v>
      </c>
      <c r="C422" s="27">
        <v>0.28739999999999999</v>
      </c>
      <c r="D422" s="23" t="s">
        <v>22</v>
      </c>
      <c r="E422" s="28">
        <f>GAJI!D37</f>
        <v>53500</v>
      </c>
      <c r="F422" s="29">
        <f>C422*E422</f>
        <v>15375.9</v>
      </c>
    </row>
    <row r="423" spans="1:6" ht="15" customHeight="1">
      <c r="A423" s="20"/>
      <c r="B423" s="26" t="s">
        <v>23</v>
      </c>
      <c r="C423" s="27">
        <v>0.04</v>
      </c>
      <c r="D423" s="23" t="s">
        <v>10</v>
      </c>
      <c r="E423" s="28">
        <f>GAJI!D38</f>
        <v>186666.66666666666</v>
      </c>
      <c r="F423" s="29">
        <f>C423*E423</f>
        <v>7466.6666666666661</v>
      </c>
    </row>
    <row r="424" spans="1:6" ht="15" customHeight="1">
      <c r="A424" s="20"/>
      <c r="B424" s="26" t="s">
        <v>72</v>
      </c>
      <c r="C424" s="27">
        <v>70</v>
      </c>
      <c r="D424" s="23" t="s">
        <v>73</v>
      </c>
      <c r="E424" s="28">
        <f>GAJI!D51</f>
        <v>550</v>
      </c>
      <c r="F424" s="29">
        <f>C424*E424</f>
        <v>38500</v>
      </c>
    </row>
    <row r="425" spans="1:6" ht="15" customHeight="1">
      <c r="A425" s="20"/>
      <c r="B425" s="26"/>
      <c r="C425" s="22"/>
      <c r="D425" s="23"/>
      <c r="E425" s="30" t="s">
        <v>6</v>
      </c>
      <c r="F425" s="31">
        <f>SUM(F422:F424)</f>
        <v>61342.566666666666</v>
      </c>
    </row>
    <row r="426" spans="1:6" ht="15" customHeight="1">
      <c r="A426" s="20"/>
      <c r="B426" s="26"/>
      <c r="C426" s="22"/>
      <c r="D426" s="23"/>
      <c r="E426" s="30" t="s">
        <v>12</v>
      </c>
      <c r="F426" s="32">
        <f>SUM(F425,F421)</f>
        <v>108492.56666666667</v>
      </c>
    </row>
    <row r="427" spans="1:6" ht="15" customHeight="1" thickBot="1">
      <c r="A427" s="75"/>
      <c r="B427" s="76"/>
      <c r="C427" s="63"/>
      <c r="D427" s="64"/>
      <c r="E427" s="65"/>
      <c r="F427" s="66"/>
    </row>
    <row r="428" spans="1:6" ht="15" customHeight="1">
      <c r="A428" s="67"/>
      <c r="B428" s="74" t="s">
        <v>1015</v>
      </c>
      <c r="C428" s="69"/>
      <c r="D428" s="70" t="s">
        <v>13</v>
      </c>
      <c r="E428" s="71"/>
      <c r="F428" s="72"/>
    </row>
    <row r="429" spans="1:6" ht="15" customHeight="1">
      <c r="A429" s="20"/>
      <c r="B429" s="111" t="s">
        <v>624</v>
      </c>
      <c r="C429" s="22"/>
      <c r="D429" s="23"/>
      <c r="E429" s="24"/>
      <c r="F429" s="25"/>
    </row>
    <row r="430" spans="1:6" ht="15" customHeight="1">
      <c r="A430" s="20"/>
      <c r="B430" s="26" t="s">
        <v>627</v>
      </c>
      <c r="C430" s="27">
        <v>1.4999999999999999E-2</v>
      </c>
      <c r="D430" s="23" t="s">
        <v>5</v>
      </c>
      <c r="E430" s="28">
        <f>GAJI!$D$8</f>
        <v>150000</v>
      </c>
      <c r="F430" s="29">
        <f>C430*E430</f>
        <v>2250</v>
      </c>
    </row>
    <row r="431" spans="1:6" ht="15" customHeight="1">
      <c r="A431" s="20"/>
      <c r="B431" s="26" t="s">
        <v>994</v>
      </c>
      <c r="C431" s="27">
        <v>0.01</v>
      </c>
      <c r="D431" s="23" t="s">
        <v>5</v>
      </c>
      <c r="E431" s="28">
        <f>GAJI!$D$9</f>
        <v>140000</v>
      </c>
      <c r="F431" s="29">
        <f>C431*E431</f>
        <v>1400</v>
      </c>
    </row>
    <row r="432" spans="1:6" ht="15" customHeight="1">
      <c r="A432" s="20"/>
      <c r="B432" s="26" t="s">
        <v>987</v>
      </c>
      <c r="C432" s="27">
        <v>0.1</v>
      </c>
      <c r="D432" s="23" t="s">
        <v>5</v>
      </c>
      <c r="E432" s="28">
        <f>GAJI!$D$16</f>
        <v>135000</v>
      </c>
      <c r="F432" s="29">
        <f>C432*E432</f>
        <v>13500</v>
      </c>
    </row>
    <row r="433" spans="1:6" ht="15" customHeight="1">
      <c r="A433" s="20"/>
      <c r="B433" s="26" t="s">
        <v>993</v>
      </c>
      <c r="C433" s="27">
        <v>0.3</v>
      </c>
      <c r="D433" s="23" t="s">
        <v>5</v>
      </c>
      <c r="E433" s="28">
        <f>GAJI!$D$26</f>
        <v>100000</v>
      </c>
      <c r="F433" s="29">
        <f>C433*E433</f>
        <v>30000</v>
      </c>
    </row>
    <row r="434" spans="1:6" ht="15" customHeight="1">
      <c r="A434" s="20"/>
      <c r="B434" s="111" t="s">
        <v>1001</v>
      </c>
      <c r="C434" s="22"/>
      <c r="D434" s="23"/>
      <c r="E434" s="30" t="s">
        <v>6</v>
      </c>
      <c r="F434" s="31">
        <f>SUM(F430:F433)</f>
        <v>47150</v>
      </c>
    </row>
    <row r="435" spans="1:6" ht="15" customHeight="1">
      <c r="A435" s="20"/>
      <c r="B435" s="26" t="s">
        <v>71</v>
      </c>
      <c r="C435" s="27">
        <v>0.19359999999999999</v>
      </c>
      <c r="D435" s="23" t="s">
        <v>22</v>
      </c>
      <c r="E435" s="28">
        <f>GAJI!$D$37</f>
        <v>53500</v>
      </c>
      <c r="F435" s="29">
        <f>C435*E435</f>
        <v>10357.6</v>
      </c>
    </row>
    <row r="436" spans="1:6" ht="15" customHeight="1">
      <c r="A436" s="20"/>
      <c r="B436" s="26" t="s">
        <v>23</v>
      </c>
      <c r="C436" s="27">
        <v>4.4999999999999998E-2</v>
      </c>
      <c r="D436" s="23" t="s">
        <v>10</v>
      </c>
      <c r="E436" s="28">
        <f>GAJI!$D$38</f>
        <v>186666.66666666666</v>
      </c>
      <c r="F436" s="29">
        <f>C436*E436</f>
        <v>8400</v>
      </c>
    </row>
    <row r="437" spans="1:6" ht="15" customHeight="1">
      <c r="A437" s="20"/>
      <c r="B437" s="26" t="s">
        <v>72</v>
      </c>
      <c r="C437" s="27">
        <v>70</v>
      </c>
      <c r="D437" s="23" t="s">
        <v>73</v>
      </c>
      <c r="E437" s="28">
        <f>GAJI!$D$51</f>
        <v>550</v>
      </c>
      <c r="F437" s="29">
        <f>C437*E437</f>
        <v>38500</v>
      </c>
    </row>
    <row r="438" spans="1:6" ht="15" customHeight="1">
      <c r="A438" s="20"/>
      <c r="B438" s="26"/>
      <c r="C438" s="22"/>
      <c r="D438" s="23"/>
      <c r="E438" s="30" t="s">
        <v>6</v>
      </c>
      <c r="F438" s="31">
        <f>SUM(F435:F437)</f>
        <v>57257.599999999999</v>
      </c>
    </row>
    <row r="439" spans="1:6" ht="15" customHeight="1">
      <c r="A439" s="20"/>
      <c r="B439" s="26"/>
      <c r="C439" s="22"/>
      <c r="D439" s="23"/>
      <c r="E439" s="30" t="s">
        <v>12</v>
      </c>
      <c r="F439" s="32">
        <f>SUM(F438,F434)</f>
        <v>104407.6</v>
      </c>
    </row>
    <row r="440" spans="1:6" ht="15" customHeight="1">
      <c r="A440" s="20"/>
      <c r="B440" s="26"/>
      <c r="C440" s="22"/>
      <c r="D440" s="23"/>
      <c r="E440" s="30"/>
      <c r="F440" s="31"/>
    </row>
    <row r="441" spans="1:6" ht="15" customHeight="1" thickBot="1">
      <c r="A441" s="51"/>
      <c r="B441" s="52"/>
      <c r="C441" s="53"/>
      <c r="D441" s="54"/>
      <c r="E441" s="55"/>
      <c r="F441" s="56"/>
    </row>
    <row r="442" spans="1:6" ht="15" customHeight="1">
      <c r="A442" s="67"/>
      <c r="B442" s="74" t="s">
        <v>1016</v>
      </c>
      <c r="C442" s="69"/>
      <c r="D442" s="70" t="s">
        <v>13</v>
      </c>
      <c r="E442" s="71"/>
      <c r="F442" s="94"/>
    </row>
    <row r="443" spans="1:6" ht="15" customHeight="1">
      <c r="A443" s="20"/>
      <c r="B443" s="111" t="s">
        <v>624</v>
      </c>
      <c r="C443" s="22"/>
      <c r="D443" s="23"/>
      <c r="E443" s="24"/>
      <c r="F443" s="95"/>
    </row>
    <row r="444" spans="1:6" ht="15" customHeight="1">
      <c r="A444" s="20"/>
      <c r="B444" s="26" t="s">
        <v>627</v>
      </c>
      <c r="C444" s="27">
        <v>1.2999999999999999E-2</v>
      </c>
      <c r="D444" s="23" t="s">
        <v>5</v>
      </c>
      <c r="E444" s="28">
        <f>GAJI!$D$8</f>
        <v>150000</v>
      </c>
      <c r="F444" s="91">
        <f>E444*C444</f>
        <v>1950</v>
      </c>
    </row>
    <row r="445" spans="1:6" ht="15" customHeight="1">
      <c r="A445" s="20"/>
      <c r="B445" s="26" t="s">
        <v>994</v>
      </c>
      <c r="C445" s="27">
        <v>8.9999999999999993E-3</v>
      </c>
      <c r="D445" s="23" t="s">
        <v>5</v>
      </c>
      <c r="E445" s="28">
        <f>GAJI!$D$9</f>
        <v>140000</v>
      </c>
      <c r="F445" s="91">
        <f t="shared" ref="F445:F450" si="28">E445*C445</f>
        <v>1260</v>
      </c>
    </row>
    <row r="446" spans="1:6" ht="15" customHeight="1">
      <c r="A446" s="20"/>
      <c r="B446" s="26" t="s">
        <v>987</v>
      </c>
      <c r="C446" s="27">
        <v>8.5000000000000006E-2</v>
      </c>
      <c r="D446" s="23" t="s">
        <v>5</v>
      </c>
      <c r="E446" s="28">
        <f>GAJI!$D$16</f>
        <v>135000</v>
      </c>
      <c r="F446" s="91">
        <f t="shared" si="28"/>
        <v>11475</v>
      </c>
    </row>
    <row r="447" spans="1:6" ht="15" customHeight="1">
      <c r="A447" s="20"/>
      <c r="B447" s="26" t="s">
        <v>993</v>
      </c>
      <c r="C447" s="27">
        <v>0.27200000000000002</v>
      </c>
      <c r="D447" s="23" t="s">
        <v>5</v>
      </c>
      <c r="E447" s="28">
        <f>GAJI!$D$26</f>
        <v>100000</v>
      </c>
      <c r="F447" s="91">
        <f t="shared" si="28"/>
        <v>27200.000000000004</v>
      </c>
    </row>
    <row r="448" spans="1:6" ht="15" customHeight="1">
      <c r="A448" s="20"/>
      <c r="B448" s="111" t="s">
        <v>1001</v>
      </c>
      <c r="C448" s="22"/>
      <c r="D448" s="23"/>
      <c r="E448" s="30" t="s">
        <v>6</v>
      </c>
      <c r="F448" s="90">
        <f>SUM(F444:F447)</f>
        <v>41885</v>
      </c>
    </row>
    <row r="449" spans="1:6" ht="15" customHeight="1">
      <c r="A449" s="20"/>
      <c r="B449" s="26" t="s">
        <v>74</v>
      </c>
      <c r="C449" s="27">
        <v>8.5</v>
      </c>
      <c r="D449" s="23" t="s">
        <v>75</v>
      </c>
      <c r="E449" s="28">
        <v>10000</v>
      </c>
      <c r="F449" s="91">
        <f t="shared" si="28"/>
        <v>85000</v>
      </c>
    </row>
    <row r="450" spans="1:6" ht="15" customHeight="1">
      <c r="A450" s="20"/>
      <c r="B450" s="26" t="s">
        <v>76</v>
      </c>
      <c r="C450" s="27">
        <v>4</v>
      </c>
      <c r="D450" s="23" t="s">
        <v>32</v>
      </c>
      <c r="E450" s="28">
        <f>137500/40</f>
        <v>3437.5</v>
      </c>
      <c r="F450" s="91">
        <f t="shared" si="28"/>
        <v>13750</v>
      </c>
    </row>
    <row r="451" spans="1:6" ht="15" customHeight="1">
      <c r="A451" s="20"/>
      <c r="B451" s="26"/>
      <c r="C451" s="22"/>
      <c r="D451" s="23"/>
      <c r="E451" s="30" t="s">
        <v>6</v>
      </c>
      <c r="F451" s="90">
        <f>SUM(F449:F450)</f>
        <v>98750</v>
      </c>
    </row>
    <row r="452" spans="1:6" ht="15" customHeight="1">
      <c r="A452" s="20"/>
      <c r="B452" s="26"/>
      <c r="C452" s="22"/>
      <c r="D452" s="23"/>
      <c r="E452" s="30" t="s">
        <v>12</v>
      </c>
      <c r="F452" s="96">
        <f>F451+F448</f>
        <v>140635</v>
      </c>
    </row>
    <row r="453" spans="1:6" ht="15" customHeight="1" thickBot="1">
      <c r="A453" s="51"/>
      <c r="B453" s="52"/>
      <c r="C453" s="53"/>
      <c r="D453" s="54"/>
      <c r="E453" s="55"/>
      <c r="F453" s="93"/>
    </row>
    <row r="454" spans="1:6" ht="15" hidden="1" customHeight="1">
      <c r="A454" s="67"/>
      <c r="B454" s="74" t="s">
        <v>1017</v>
      </c>
      <c r="C454" s="69"/>
      <c r="D454" s="70" t="s">
        <v>13</v>
      </c>
      <c r="E454" s="71"/>
      <c r="F454" s="94"/>
    </row>
    <row r="455" spans="1:6" ht="15" hidden="1" customHeight="1">
      <c r="A455" s="20"/>
      <c r="B455" s="111" t="s">
        <v>624</v>
      </c>
      <c r="C455" s="22"/>
      <c r="D455" s="23"/>
      <c r="E455" s="24"/>
      <c r="F455" s="95"/>
    </row>
    <row r="456" spans="1:6" ht="15" hidden="1" customHeight="1">
      <c r="A456" s="20"/>
      <c r="B456" s="26" t="s">
        <v>627</v>
      </c>
      <c r="C456" s="27">
        <v>1.0999999999999999E-2</v>
      </c>
      <c r="D456" s="23" t="s">
        <v>5</v>
      </c>
      <c r="E456" s="28">
        <f>GAJI!$D$8</f>
        <v>150000</v>
      </c>
      <c r="F456" s="91">
        <f t="shared" ref="F456:F459" si="29">E456*C456</f>
        <v>1650</v>
      </c>
    </row>
    <row r="457" spans="1:6" ht="15" hidden="1" customHeight="1">
      <c r="A457" s="20"/>
      <c r="B457" s="26" t="s">
        <v>994</v>
      </c>
      <c r="C457" s="27">
        <v>1.0999999999999999E-2</v>
      </c>
      <c r="D457" s="23" t="s">
        <v>5</v>
      </c>
      <c r="E457" s="28">
        <f>GAJI!$D$9</f>
        <v>140000</v>
      </c>
      <c r="F457" s="91">
        <f t="shared" si="29"/>
        <v>1540</v>
      </c>
    </row>
    <row r="458" spans="1:6" ht="15" hidden="1" customHeight="1">
      <c r="A458" s="20"/>
      <c r="B458" s="26" t="s">
        <v>987</v>
      </c>
      <c r="C458" s="27">
        <v>0.107</v>
      </c>
      <c r="D458" s="23" t="s">
        <v>5</v>
      </c>
      <c r="E458" s="28">
        <f>GAJI!$D$16</f>
        <v>135000</v>
      </c>
      <c r="F458" s="91">
        <f t="shared" si="29"/>
        <v>14445</v>
      </c>
    </row>
    <row r="459" spans="1:6" ht="15" hidden="1" customHeight="1">
      <c r="A459" s="20"/>
      <c r="B459" s="26" t="s">
        <v>993</v>
      </c>
      <c r="C459" s="27">
        <v>0.14299999999999999</v>
      </c>
      <c r="D459" s="23" t="s">
        <v>5</v>
      </c>
      <c r="E459" s="28">
        <f>GAJI!$D$26</f>
        <v>100000</v>
      </c>
      <c r="F459" s="91">
        <f t="shared" si="29"/>
        <v>14299.999999999998</v>
      </c>
    </row>
    <row r="460" spans="1:6" ht="15" hidden="1" customHeight="1">
      <c r="A460" s="20"/>
      <c r="B460" s="111" t="s">
        <v>1001</v>
      </c>
      <c r="C460" s="22"/>
      <c r="D460" s="23"/>
      <c r="E460" s="30" t="s">
        <v>6</v>
      </c>
      <c r="F460" s="90">
        <f>SUM(F456:F459)</f>
        <v>31935</v>
      </c>
    </row>
    <row r="461" spans="1:6" ht="15" hidden="1" customHeight="1">
      <c r="A461" s="20"/>
      <c r="B461" s="26" t="s">
        <v>77</v>
      </c>
      <c r="C461" s="27">
        <v>2</v>
      </c>
      <c r="D461" s="23" t="s">
        <v>32</v>
      </c>
      <c r="E461" s="28">
        <f>125000/40</f>
        <v>3125</v>
      </c>
      <c r="F461" s="91">
        <f t="shared" ref="F461" si="30">E461*C461</f>
        <v>6250</v>
      </c>
    </row>
    <row r="462" spans="1:6" ht="15" hidden="1" customHeight="1">
      <c r="A462" s="20"/>
      <c r="B462" s="26"/>
      <c r="C462" s="22"/>
      <c r="D462" s="23"/>
      <c r="E462" s="30" t="s">
        <v>6</v>
      </c>
      <c r="F462" s="90">
        <f>SUM(F461)</f>
        <v>6250</v>
      </c>
    </row>
    <row r="463" spans="1:6" ht="15" hidden="1" customHeight="1">
      <c r="A463" s="20"/>
      <c r="B463" s="26"/>
      <c r="C463" s="22"/>
      <c r="D463" s="23"/>
      <c r="E463" s="30" t="s">
        <v>12</v>
      </c>
      <c r="F463" s="92">
        <f>F462+F460</f>
        <v>38185</v>
      </c>
    </row>
    <row r="464" spans="1:6" ht="15" hidden="1" customHeight="1" thickBot="1">
      <c r="A464" s="77"/>
      <c r="B464" s="78"/>
      <c r="C464" s="79"/>
      <c r="D464" s="80"/>
      <c r="E464" s="81"/>
      <c r="F464" s="82"/>
    </row>
    <row r="465" spans="1:6" ht="15" customHeight="1">
      <c r="A465" s="67"/>
      <c r="B465" s="74" t="s">
        <v>1018</v>
      </c>
      <c r="C465" s="69"/>
      <c r="D465" s="70" t="s">
        <v>13</v>
      </c>
      <c r="E465" s="71"/>
      <c r="F465" s="72"/>
    </row>
    <row r="466" spans="1:6" ht="15" customHeight="1">
      <c r="A466" s="20"/>
      <c r="B466" s="514" t="s">
        <v>624</v>
      </c>
      <c r="C466" s="22"/>
      <c r="D466" s="23"/>
      <c r="E466" s="24"/>
      <c r="F466" s="25"/>
    </row>
    <row r="467" spans="1:6" ht="15" customHeight="1">
      <c r="A467" s="20"/>
      <c r="B467" s="26" t="s">
        <v>627</v>
      </c>
      <c r="C467" s="27">
        <v>1.4999999999999999E-2</v>
      </c>
      <c r="D467" s="23" t="s">
        <v>5</v>
      </c>
      <c r="E467" s="28">
        <f>GAJI!$D$8</f>
        <v>150000</v>
      </c>
      <c r="F467" s="29">
        <f>C467*E467</f>
        <v>2250</v>
      </c>
    </row>
    <row r="468" spans="1:6" ht="15" customHeight="1">
      <c r="A468" s="20"/>
      <c r="B468" s="26" t="s">
        <v>994</v>
      </c>
      <c r="C468" s="27">
        <v>0.01</v>
      </c>
      <c r="D468" s="23" t="s">
        <v>5</v>
      </c>
      <c r="E468" s="28">
        <f>GAJI!$D$9</f>
        <v>140000</v>
      </c>
      <c r="F468" s="29">
        <f>C468*E468</f>
        <v>1400</v>
      </c>
    </row>
    <row r="469" spans="1:6" ht="15" customHeight="1">
      <c r="A469" s="20"/>
      <c r="B469" s="26" t="s">
        <v>987</v>
      </c>
      <c r="C469" s="27">
        <v>0.1</v>
      </c>
      <c r="D469" s="23" t="s">
        <v>5</v>
      </c>
      <c r="E469" s="28">
        <f>GAJI!$D$16</f>
        <v>135000</v>
      </c>
      <c r="F469" s="29">
        <f>C469*E469</f>
        <v>13500</v>
      </c>
    </row>
    <row r="470" spans="1:6" ht="15" customHeight="1">
      <c r="A470" s="20"/>
      <c r="B470" s="26" t="s">
        <v>993</v>
      </c>
      <c r="C470" s="27">
        <v>0.3</v>
      </c>
      <c r="D470" s="23" t="s">
        <v>5</v>
      </c>
      <c r="E470" s="28">
        <f>GAJI!$D$26</f>
        <v>100000</v>
      </c>
      <c r="F470" s="29">
        <f>C470*E470</f>
        <v>30000</v>
      </c>
    </row>
    <row r="471" spans="1:6" ht="15" customHeight="1">
      <c r="A471" s="20"/>
      <c r="B471" s="111" t="s">
        <v>1001</v>
      </c>
      <c r="C471" s="22"/>
      <c r="D471" s="23"/>
      <c r="E471" s="30" t="s">
        <v>6</v>
      </c>
      <c r="F471" s="31">
        <f>SUM(F467:F470)</f>
        <v>47150</v>
      </c>
    </row>
    <row r="472" spans="1:6" ht="15" customHeight="1">
      <c r="A472" s="20"/>
      <c r="B472" s="26" t="s">
        <v>71</v>
      </c>
      <c r="C472" s="27">
        <v>0.28739999999999999</v>
      </c>
      <c r="D472" s="23" t="s">
        <v>22</v>
      </c>
      <c r="E472" s="28">
        <f>GAJI!$D$37</f>
        <v>53500</v>
      </c>
      <c r="F472" s="29">
        <f>C472*E472</f>
        <v>15375.9</v>
      </c>
    </row>
    <row r="473" spans="1:6" ht="15" customHeight="1">
      <c r="A473" s="20"/>
      <c r="B473" s="26" t="s">
        <v>23</v>
      </c>
      <c r="C473" s="27">
        <v>0.04</v>
      </c>
      <c r="D473" s="23" t="s">
        <v>10</v>
      </c>
      <c r="E473" s="28">
        <f>GAJI!$D$38</f>
        <v>186666.66666666666</v>
      </c>
      <c r="F473" s="29">
        <f>C473*E473</f>
        <v>7466.6666666666661</v>
      </c>
    </row>
    <row r="474" spans="1:6" ht="15" customHeight="1">
      <c r="A474" s="20"/>
      <c r="B474" s="26" t="s">
        <v>78</v>
      </c>
      <c r="C474" s="27">
        <v>25</v>
      </c>
      <c r="D474" s="23" t="s">
        <v>79</v>
      </c>
      <c r="E474" s="28">
        <v>15000</v>
      </c>
      <c r="F474" s="29">
        <f>C474*E474</f>
        <v>375000</v>
      </c>
    </row>
    <row r="475" spans="1:6" ht="15" customHeight="1">
      <c r="A475" s="20"/>
      <c r="B475" s="26"/>
      <c r="C475" s="22"/>
      <c r="D475" s="23"/>
      <c r="E475" s="30" t="s">
        <v>6</v>
      </c>
      <c r="F475" s="31">
        <f>SUM(F472:F474)</f>
        <v>397842.56666666665</v>
      </c>
    </row>
    <row r="476" spans="1:6" ht="15" customHeight="1">
      <c r="A476" s="20"/>
      <c r="B476" s="26"/>
      <c r="C476" s="22"/>
      <c r="D476" s="23"/>
      <c r="E476" s="30" t="s">
        <v>12</v>
      </c>
      <c r="F476" s="32">
        <f>SUM(F475,F471)</f>
        <v>444992.56666666665</v>
      </c>
    </row>
    <row r="477" spans="1:6" ht="15" customHeight="1">
      <c r="A477" s="97"/>
      <c r="B477" s="98"/>
      <c r="C477" s="99"/>
      <c r="D477" s="100"/>
      <c r="E477" s="101"/>
      <c r="F477" s="102"/>
    </row>
    <row r="478" spans="1:6" ht="15" hidden="1" customHeight="1">
      <c r="A478" s="14"/>
      <c r="B478" s="15" t="s">
        <v>80</v>
      </c>
      <c r="C478" s="16"/>
      <c r="D478" s="17" t="s">
        <v>13</v>
      </c>
      <c r="E478" s="18"/>
      <c r="F478" s="19"/>
    </row>
    <row r="479" spans="1:6" ht="15" hidden="1" customHeight="1">
      <c r="A479" s="20"/>
      <c r="B479" s="111" t="s">
        <v>624</v>
      </c>
      <c r="C479" s="22"/>
      <c r="D479" s="23"/>
      <c r="E479" s="24"/>
      <c r="F479" s="25"/>
    </row>
    <row r="480" spans="1:6" ht="15" hidden="1" customHeight="1">
      <c r="A480" s="20"/>
      <c r="B480" s="26" t="s">
        <v>627</v>
      </c>
      <c r="C480" s="27">
        <v>1.4999999999999999E-2</v>
      </c>
      <c r="D480" s="23" t="s">
        <v>5</v>
      </c>
      <c r="E480" s="28">
        <f>GAJI!D8</f>
        <v>150000</v>
      </c>
      <c r="F480" s="29">
        <f>C480*E480</f>
        <v>2250</v>
      </c>
    </row>
    <row r="481" spans="1:6" ht="15" hidden="1" customHeight="1">
      <c r="A481" s="20"/>
      <c r="B481" s="26" t="s">
        <v>994</v>
      </c>
      <c r="C481" s="27">
        <v>1.4999999999999999E-2</v>
      </c>
      <c r="D481" s="23" t="s">
        <v>5</v>
      </c>
      <c r="E481" s="28">
        <f>GAJI!D9</f>
        <v>140000</v>
      </c>
      <c r="F481" s="29">
        <f>C481*E481</f>
        <v>2100</v>
      </c>
    </row>
    <row r="482" spans="1:6" ht="15" hidden="1" customHeight="1">
      <c r="A482" s="20"/>
      <c r="B482" s="26" t="s">
        <v>987</v>
      </c>
      <c r="C482" s="27">
        <v>0.15</v>
      </c>
      <c r="D482" s="23" t="s">
        <v>5</v>
      </c>
      <c r="E482" s="28">
        <f>GAJI!D16</f>
        <v>135000</v>
      </c>
      <c r="F482" s="29">
        <f>C482*E482</f>
        <v>20250</v>
      </c>
    </row>
    <row r="483" spans="1:6" ht="15" hidden="1" customHeight="1">
      <c r="A483" s="20"/>
      <c r="B483" s="26" t="s">
        <v>993</v>
      </c>
      <c r="C483" s="27">
        <v>0.3</v>
      </c>
      <c r="D483" s="23" t="s">
        <v>5</v>
      </c>
      <c r="E483" s="28">
        <f>GAJI!D26</f>
        <v>100000</v>
      </c>
      <c r="F483" s="29">
        <f>C483*E483</f>
        <v>30000</v>
      </c>
    </row>
    <row r="484" spans="1:6" ht="15" hidden="1" customHeight="1">
      <c r="A484" s="20"/>
      <c r="B484" s="111" t="s">
        <v>1001</v>
      </c>
      <c r="C484" s="22"/>
      <c r="D484" s="23"/>
      <c r="E484" s="30" t="s">
        <v>6</v>
      </c>
      <c r="F484" s="31">
        <f>SUM(F480:F483)</f>
        <v>54600</v>
      </c>
    </row>
    <row r="485" spans="1:6" ht="15" hidden="1" customHeight="1">
      <c r="A485" s="20"/>
      <c r="B485" s="26" t="s">
        <v>71</v>
      </c>
      <c r="C485" s="27">
        <v>0.1555</v>
      </c>
      <c r="D485" s="23" t="s">
        <v>22</v>
      </c>
      <c r="E485" s="28">
        <f>GAJI!D37</f>
        <v>53500</v>
      </c>
      <c r="F485" s="29">
        <f>C485*E485</f>
        <v>8319.25</v>
      </c>
    </row>
    <row r="486" spans="1:6" ht="15" hidden="1" customHeight="1">
      <c r="A486" s="20"/>
      <c r="B486" s="26" t="s">
        <v>23</v>
      </c>
      <c r="C486" s="27">
        <v>2.3E-2</v>
      </c>
      <c r="D486" s="23" t="s">
        <v>10</v>
      </c>
      <c r="E486" s="28">
        <f>GAJI!D38</f>
        <v>186666.66666666666</v>
      </c>
      <c r="F486" s="29">
        <f>C486*E486</f>
        <v>4293.333333333333</v>
      </c>
    </row>
    <row r="487" spans="1:6" ht="15" hidden="1" customHeight="1">
      <c r="A487" s="20"/>
      <c r="B487" s="26"/>
      <c r="C487" s="22"/>
      <c r="D487" s="23"/>
      <c r="E487" s="30" t="s">
        <v>6</v>
      </c>
      <c r="F487" s="31">
        <f>SUM(F485:F486)</f>
        <v>12612.583333333332</v>
      </c>
    </row>
    <row r="488" spans="1:6" ht="15" hidden="1" customHeight="1">
      <c r="A488" s="20"/>
      <c r="B488" s="26"/>
      <c r="C488" s="22"/>
      <c r="D488" s="23"/>
      <c r="E488" s="30" t="s">
        <v>12</v>
      </c>
      <c r="F488" s="44">
        <f>SUM(F487,F484)</f>
        <v>67212.583333333328</v>
      </c>
    </row>
    <row r="489" spans="1:6" ht="15" hidden="1" customHeight="1">
      <c r="A489" s="20"/>
      <c r="B489" s="26"/>
      <c r="C489" s="22"/>
      <c r="D489" s="23"/>
      <c r="E489" s="30"/>
      <c r="F489" s="31"/>
    </row>
    <row r="490" spans="1:6" ht="15" customHeight="1">
      <c r="A490" s="14"/>
      <c r="B490" s="15" t="s">
        <v>81</v>
      </c>
      <c r="C490" s="16"/>
      <c r="D490" s="17" t="s">
        <v>13</v>
      </c>
      <c r="E490" s="18"/>
      <c r="F490" s="19"/>
    </row>
    <row r="491" spans="1:6" ht="15" customHeight="1">
      <c r="A491" s="46"/>
      <c r="B491" s="111" t="s">
        <v>624</v>
      </c>
      <c r="C491" s="47"/>
      <c r="D491" s="103"/>
      <c r="E491" s="49"/>
      <c r="F491" s="50"/>
    </row>
    <row r="492" spans="1:6" ht="15" customHeight="1">
      <c r="A492" s="20"/>
      <c r="B492" s="26" t="s">
        <v>627</v>
      </c>
      <c r="C492" s="27">
        <v>1.4999999999999999E-2</v>
      </c>
      <c r="D492" s="23" t="s">
        <v>5</v>
      </c>
      <c r="E492" s="28">
        <f>GAJI!D8</f>
        <v>150000</v>
      </c>
      <c r="F492" s="29">
        <f>C492*E492</f>
        <v>2250</v>
      </c>
    </row>
    <row r="493" spans="1:6" ht="15" customHeight="1">
      <c r="A493" s="20"/>
      <c r="B493" s="26" t="s">
        <v>994</v>
      </c>
      <c r="C493" s="27">
        <v>1.4999999999999999E-2</v>
      </c>
      <c r="D493" s="23" t="s">
        <v>5</v>
      </c>
      <c r="E493" s="28">
        <f>GAJI!D9</f>
        <v>140000</v>
      </c>
      <c r="F493" s="29">
        <f>C493*E493</f>
        <v>2100</v>
      </c>
    </row>
    <row r="494" spans="1:6" ht="15" customHeight="1">
      <c r="A494" s="20"/>
      <c r="B494" s="26" t="s">
        <v>987</v>
      </c>
      <c r="C494" s="27">
        <v>0.15</v>
      </c>
      <c r="D494" s="23" t="s">
        <v>5</v>
      </c>
      <c r="E494" s="28">
        <f>GAJI!D16</f>
        <v>135000</v>
      </c>
      <c r="F494" s="29">
        <f>C494*E494</f>
        <v>20250</v>
      </c>
    </row>
    <row r="495" spans="1:6" ht="15" customHeight="1">
      <c r="A495" s="20"/>
      <c r="B495" s="26" t="s">
        <v>993</v>
      </c>
      <c r="C495" s="27">
        <v>0.3</v>
      </c>
      <c r="D495" s="23" t="s">
        <v>5</v>
      </c>
      <c r="E495" s="28">
        <f>GAJI!D26</f>
        <v>100000</v>
      </c>
      <c r="F495" s="29">
        <f>C495*E495</f>
        <v>30000</v>
      </c>
    </row>
    <row r="496" spans="1:6" ht="15" customHeight="1">
      <c r="A496" s="20"/>
      <c r="B496" s="111" t="s">
        <v>1001</v>
      </c>
      <c r="C496" s="22"/>
      <c r="D496" s="23"/>
      <c r="E496" s="30" t="s">
        <v>6</v>
      </c>
      <c r="F496" s="31">
        <f>SUM(F492:F495)</f>
        <v>54600</v>
      </c>
    </row>
    <row r="497" spans="1:6" ht="15" customHeight="1">
      <c r="A497" s="20"/>
      <c r="B497" s="26" t="s">
        <v>71</v>
      </c>
      <c r="C497" s="27">
        <v>0.1037</v>
      </c>
      <c r="D497" s="23" t="s">
        <v>22</v>
      </c>
      <c r="E497" s="28">
        <f>GAJI!D37</f>
        <v>53500</v>
      </c>
      <c r="F497" s="29">
        <f>C497*E497</f>
        <v>5547.95</v>
      </c>
    </row>
    <row r="498" spans="1:6" ht="15" customHeight="1">
      <c r="A498" s="20"/>
      <c r="B498" s="26" t="s">
        <v>23</v>
      </c>
      <c r="C498" s="27">
        <v>2.5999999999999999E-2</v>
      </c>
      <c r="D498" s="23" t="s">
        <v>10</v>
      </c>
      <c r="E498" s="28">
        <f>GAJI!D38</f>
        <v>186666.66666666666</v>
      </c>
      <c r="F498" s="29">
        <f>C498*E498</f>
        <v>4853.333333333333</v>
      </c>
    </row>
    <row r="499" spans="1:6" ht="15" customHeight="1">
      <c r="A499" s="20"/>
      <c r="B499" s="26"/>
      <c r="C499" s="22"/>
      <c r="D499" s="23"/>
      <c r="E499" s="30" t="s">
        <v>6</v>
      </c>
      <c r="F499" s="31">
        <f>SUM(F497:F498)</f>
        <v>10401.283333333333</v>
      </c>
    </row>
    <row r="500" spans="1:6" ht="15" customHeight="1">
      <c r="A500" s="20"/>
      <c r="B500" s="26"/>
      <c r="C500" s="22"/>
      <c r="D500" s="23"/>
      <c r="E500" s="30" t="s">
        <v>12</v>
      </c>
      <c r="F500" s="32">
        <f>SUM(F499,F496)</f>
        <v>65001.283333333333</v>
      </c>
    </row>
    <row r="501" spans="1:6" ht="15" customHeight="1">
      <c r="A501" s="20"/>
      <c r="B501" s="26"/>
      <c r="C501" s="22"/>
      <c r="D501" s="23"/>
      <c r="E501" s="30"/>
      <c r="F501" s="31"/>
    </row>
    <row r="502" spans="1:6" ht="15" customHeight="1">
      <c r="A502" s="14"/>
      <c r="B502" s="15" t="s">
        <v>82</v>
      </c>
      <c r="C502" s="16"/>
      <c r="D502" s="17" t="s">
        <v>16</v>
      </c>
      <c r="E502" s="18"/>
      <c r="F502" s="19"/>
    </row>
    <row r="503" spans="1:6" ht="15" customHeight="1">
      <c r="A503" s="20"/>
      <c r="B503" s="111" t="s">
        <v>624</v>
      </c>
      <c r="C503" s="22"/>
      <c r="D503" s="23"/>
      <c r="E503" s="24"/>
      <c r="F503" s="25"/>
    </row>
    <row r="504" spans="1:6" ht="15" customHeight="1">
      <c r="A504" s="20"/>
      <c r="B504" s="26" t="s">
        <v>627</v>
      </c>
      <c r="C504" s="27">
        <v>4.0000000000000001E-3</v>
      </c>
      <c r="D504" s="23" t="s">
        <v>5</v>
      </c>
      <c r="E504" s="28">
        <f>GAJI!D8</f>
        <v>150000</v>
      </c>
      <c r="F504" s="29">
        <f>C504*E504</f>
        <v>600</v>
      </c>
    </row>
    <row r="505" spans="1:6" ht="15" customHeight="1">
      <c r="A505" s="20"/>
      <c r="B505" s="26" t="s">
        <v>994</v>
      </c>
      <c r="C505" s="27">
        <v>0.04</v>
      </c>
      <c r="D505" s="23" t="s">
        <v>5</v>
      </c>
      <c r="E505" s="28">
        <f>GAJI!D9</f>
        <v>140000</v>
      </c>
      <c r="F505" s="29">
        <f>C505*E505</f>
        <v>5600</v>
      </c>
    </row>
    <row r="506" spans="1:6" ht="15" customHeight="1">
      <c r="A506" s="20"/>
      <c r="B506" s="26" t="s">
        <v>987</v>
      </c>
      <c r="C506" s="27">
        <v>0.04</v>
      </c>
      <c r="D506" s="23" t="s">
        <v>5</v>
      </c>
      <c r="E506" s="28">
        <f>GAJI!D16</f>
        <v>135000</v>
      </c>
      <c r="F506" s="29">
        <f>C506*E506</f>
        <v>5400</v>
      </c>
    </row>
    <row r="507" spans="1:6" ht="15" customHeight="1">
      <c r="A507" s="20"/>
      <c r="B507" s="26" t="s">
        <v>993</v>
      </c>
      <c r="C507" s="27">
        <v>0.08</v>
      </c>
      <c r="D507" s="23" t="s">
        <v>5</v>
      </c>
      <c r="E507" s="28">
        <f>GAJI!D26</f>
        <v>100000</v>
      </c>
      <c r="F507" s="29">
        <f>C507*E507</f>
        <v>8000</v>
      </c>
    </row>
    <row r="508" spans="1:6" ht="15" customHeight="1">
      <c r="A508" s="20"/>
      <c r="B508" s="111" t="s">
        <v>1001</v>
      </c>
      <c r="C508" s="22"/>
      <c r="D508" s="23"/>
      <c r="E508" s="30" t="s">
        <v>6</v>
      </c>
      <c r="F508" s="31">
        <f>SUM(F504:F507)</f>
        <v>19600</v>
      </c>
    </row>
    <row r="509" spans="1:6" ht="15" customHeight="1">
      <c r="A509" s="20"/>
      <c r="B509" s="26" t="s">
        <v>71</v>
      </c>
      <c r="C509" s="27">
        <v>0.01</v>
      </c>
      <c r="D509" s="23" t="s">
        <v>22</v>
      </c>
      <c r="E509" s="28">
        <f>GAJI!D37</f>
        <v>53500</v>
      </c>
      <c r="F509" s="29">
        <f>C509*E509</f>
        <v>535</v>
      </c>
    </row>
    <row r="510" spans="1:6" ht="15" customHeight="1">
      <c r="A510" s="20"/>
      <c r="B510" s="26" t="s">
        <v>23</v>
      </c>
      <c r="C510" s="27">
        <v>1.2999999999999999E-2</v>
      </c>
      <c r="D510" s="23" t="s">
        <v>10</v>
      </c>
      <c r="E510" s="28">
        <f>GAJI!D38</f>
        <v>186666.66666666666</v>
      </c>
      <c r="F510" s="29">
        <f>C510*E510</f>
        <v>2426.6666666666665</v>
      </c>
    </row>
    <row r="511" spans="1:6" ht="15" customHeight="1">
      <c r="A511" s="20"/>
      <c r="B511" s="26"/>
      <c r="C511" s="22"/>
      <c r="D511" s="23"/>
      <c r="E511" s="30" t="s">
        <v>6</v>
      </c>
      <c r="F511" s="31">
        <f>SUM(F509:F510)</f>
        <v>2961.6666666666665</v>
      </c>
    </row>
    <row r="512" spans="1:6" ht="15" customHeight="1">
      <c r="A512" s="20"/>
      <c r="B512" s="26"/>
      <c r="C512" s="22"/>
      <c r="D512" s="23"/>
      <c r="E512" s="30" t="s">
        <v>12</v>
      </c>
      <c r="F512" s="32">
        <f>SUM(F511,F508)</f>
        <v>22561.666666666668</v>
      </c>
    </row>
    <row r="513" spans="1:6" ht="15" customHeight="1" thickBot="1">
      <c r="A513" s="75"/>
      <c r="B513" s="76"/>
      <c r="C513" s="63"/>
      <c r="D513" s="64"/>
      <c r="E513" s="65"/>
      <c r="F513" s="66"/>
    </row>
    <row r="514" spans="1:6" ht="15" customHeight="1">
      <c r="A514" s="67"/>
      <c r="B514" s="74" t="s">
        <v>83</v>
      </c>
      <c r="C514" s="69"/>
      <c r="D514" s="70" t="s">
        <v>13</v>
      </c>
      <c r="E514" s="71"/>
      <c r="F514" s="72"/>
    </row>
    <row r="515" spans="1:6" ht="15" customHeight="1">
      <c r="A515" s="20"/>
      <c r="B515" s="111" t="s">
        <v>624</v>
      </c>
      <c r="C515" s="22"/>
      <c r="D515" s="23"/>
      <c r="E515" s="24"/>
      <c r="F515" s="25"/>
    </row>
    <row r="516" spans="1:6" ht="15" customHeight="1">
      <c r="A516" s="20"/>
      <c r="B516" s="26" t="s">
        <v>627</v>
      </c>
      <c r="C516" s="27">
        <v>0.01</v>
      </c>
      <c r="D516" s="23" t="s">
        <v>5</v>
      </c>
      <c r="E516" s="28">
        <f>GAJI!D8</f>
        <v>150000</v>
      </c>
      <c r="F516" s="29">
        <f>C516*E516</f>
        <v>1500</v>
      </c>
    </row>
    <row r="517" spans="1:6" ht="15" customHeight="1">
      <c r="A517" s="20"/>
      <c r="B517" s="26" t="s">
        <v>994</v>
      </c>
      <c r="C517" s="27">
        <v>0.01</v>
      </c>
      <c r="D517" s="23" t="s">
        <v>5</v>
      </c>
      <c r="E517" s="28">
        <f>GAJI!D9</f>
        <v>140000</v>
      </c>
      <c r="F517" s="29">
        <f>C517*E517</f>
        <v>1400</v>
      </c>
    </row>
    <row r="518" spans="1:6" ht="15" customHeight="1">
      <c r="A518" s="20"/>
      <c r="B518" s="26" t="s">
        <v>987</v>
      </c>
      <c r="C518" s="27">
        <v>0.1</v>
      </c>
      <c r="D518" s="23" t="s">
        <v>5</v>
      </c>
      <c r="E518" s="28">
        <f>GAJI!D16</f>
        <v>135000</v>
      </c>
      <c r="F518" s="29">
        <f>C518*E518</f>
        <v>13500</v>
      </c>
    </row>
    <row r="519" spans="1:6" ht="15" customHeight="1">
      <c r="A519" s="20"/>
      <c r="B519" s="26" t="s">
        <v>993</v>
      </c>
      <c r="C519" s="27">
        <v>0.2</v>
      </c>
      <c r="D519" s="23" t="s">
        <v>5</v>
      </c>
      <c r="E519" s="28">
        <f>GAJI!D26</f>
        <v>100000</v>
      </c>
      <c r="F519" s="29">
        <f>C519*E519</f>
        <v>20000</v>
      </c>
    </row>
    <row r="520" spans="1:6" ht="15" customHeight="1">
      <c r="A520" s="20"/>
      <c r="B520" s="111" t="s">
        <v>1001</v>
      </c>
      <c r="C520" s="22"/>
      <c r="D520" s="23"/>
      <c r="E520" s="30" t="s">
        <v>6</v>
      </c>
      <c r="F520" s="31">
        <f>SUM(F516:F519)</f>
        <v>36400</v>
      </c>
    </row>
    <row r="521" spans="1:6" ht="15" customHeight="1">
      <c r="A521" s="20"/>
      <c r="B521" s="26" t="s">
        <v>71</v>
      </c>
      <c r="C521" s="27">
        <v>6.5000000000000002E-2</v>
      </c>
      <c r="D521" s="23" t="s">
        <v>22</v>
      </c>
      <c r="E521" s="28">
        <f>GAJI!D37</f>
        <v>53500</v>
      </c>
      <c r="F521" s="29">
        <f>C521*E521</f>
        <v>3477.5</v>
      </c>
    </row>
    <row r="522" spans="1:6" ht="15" customHeight="1">
      <c r="A522" s="20"/>
      <c r="B522" s="26"/>
      <c r="C522" s="22"/>
      <c r="D522" s="23"/>
      <c r="E522" s="30" t="s">
        <v>6</v>
      </c>
      <c r="F522" s="31">
        <f>SUM(F521)</f>
        <v>3477.5</v>
      </c>
    </row>
    <row r="523" spans="1:6" ht="15" customHeight="1">
      <c r="A523" s="20"/>
      <c r="B523" s="26"/>
      <c r="C523" s="22"/>
      <c r="D523" s="23"/>
      <c r="E523" s="30" t="s">
        <v>12</v>
      </c>
      <c r="F523" s="32">
        <f>SUM(F522,F520)</f>
        <v>39877.5</v>
      </c>
    </row>
    <row r="524" spans="1:6" ht="15" customHeight="1" thickBot="1">
      <c r="A524" s="75"/>
      <c r="B524" s="76"/>
      <c r="C524" s="63"/>
      <c r="D524" s="64"/>
      <c r="E524" s="65"/>
      <c r="F524" s="66"/>
    </row>
    <row r="525" spans="1:6" ht="15" customHeight="1">
      <c r="A525" s="67"/>
      <c r="B525" s="74" t="s">
        <v>84</v>
      </c>
      <c r="C525" s="69"/>
      <c r="D525" s="70" t="s">
        <v>13</v>
      </c>
      <c r="E525" s="71"/>
      <c r="F525" s="72"/>
    </row>
    <row r="526" spans="1:6" ht="15" customHeight="1">
      <c r="A526" s="20"/>
      <c r="B526" s="111" t="s">
        <v>624</v>
      </c>
      <c r="C526" s="22"/>
      <c r="D526" s="23"/>
      <c r="E526" s="24"/>
      <c r="F526" s="25"/>
    </row>
    <row r="527" spans="1:6" ht="15" customHeight="1">
      <c r="A527" s="20"/>
      <c r="B527" s="26" t="s">
        <v>627</v>
      </c>
      <c r="C527" s="27">
        <v>0.01</v>
      </c>
      <c r="D527" s="23" t="s">
        <v>5</v>
      </c>
      <c r="E527" s="28">
        <f>GAJI!D8</f>
        <v>150000</v>
      </c>
      <c r="F527" s="29">
        <f t="shared" ref="F527:F530" si="31">C527*E527</f>
        <v>1500</v>
      </c>
    </row>
    <row r="528" spans="1:6" ht="15" customHeight="1">
      <c r="A528" s="20"/>
      <c r="B528" s="26" t="s">
        <v>994</v>
      </c>
      <c r="C528" s="27">
        <v>0.02</v>
      </c>
      <c r="D528" s="23" t="s">
        <v>5</v>
      </c>
      <c r="E528" s="28">
        <f>GAJI!D10</f>
        <v>140000</v>
      </c>
      <c r="F528" s="29">
        <f t="shared" si="31"/>
        <v>2800</v>
      </c>
    </row>
    <row r="529" spans="1:6" ht="15" customHeight="1">
      <c r="A529" s="20"/>
      <c r="B529" s="26" t="s">
        <v>987</v>
      </c>
      <c r="C529" s="27">
        <v>0.2</v>
      </c>
      <c r="D529" s="23" t="s">
        <v>5</v>
      </c>
      <c r="E529" s="28">
        <f>GAJI!D17</f>
        <v>135000</v>
      </c>
      <c r="F529" s="29">
        <f t="shared" si="31"/>
        <v>27000</v>
      </c>
    </row>
    <row r="530" spans="1:6" ht="15" customHeight="1">
      <c r="A530" s="20"/>
      <c r="B530" s="26" t="s">
        <v>993</v>
      </c>
      <c r="C530" s="27">
        <v>0.02</v>
      </c>
      <c r="D530" s="23" t="s">
        <v>5</v>
      </c>
      <c r="E530" s="28">
        <f>GAJI!D26</f>
        <v>100000</v>
      </c>
      <c r="F530" s="29">
        <f t="shared" si="31"/>
        <v>2000</v>
      </c>
    </row>
    <row r="531" spans="1:6" ht="15" customHeight="1">
      <c r="A531" s="20"/>
      <c r="B531" s="111" t="s">
        <v>1001</v>
      </c>
      <c r="C531" s="22"/>
      <c r="D531" s="23"/>
      <c r="E531" s="30" t="s">
        <v>6</v>
      </c>
      <c r="F531" s="31">
        <f>SUM(F527:F530)</f>
        <v>33300</v>
      </c>
    </row>
    <row r="532" spans="1:6" ht="15" customHeight="1">
      <c r="A532" s="20"/>
      <c r="B532" s="26" t="s">
        <v>85</v>
      </c>
      <c r="C532" s="27">
        <v>0.1</v>
      </c>
      <c r="D532" s="23" t="s">
        <v>32</v>
      </c>
      <c r="E532" s="28">
        <f>GAJI!$D$53</f>
        <v>65000</v>
      </c>
      <c r="F532" s="29">
        <f t="shared" ref="F532:F533" si="32">C532*E532</f>
        <v>6500</v>
      </c>
    </row>
    <row r="533" spans="1:6" ht="15" customHeight="1">
      <c r="A533" s="20"/>
      <c r="B533" s="26" t="s">
        <v>86</v>
      </c>
      <c r="C533" s="27">
        <v>0.01</v>
      </c>
      <c r="D533" s="23" t="s">
        <v>79</v>
      </c>
      <c r="E533" s="28">
        <f>GAJI!$D$52</f>
        <v>25000</v>
      </c>
      <c r="F533" s="29">
        <f t="shared" si="32"/>
        <v>250</v>
      </c>
    </row>
    <row r="534" spans="1:6" ht="15" customHeight="1">
      <c r="A534" s="20"/>
      <c r="B534" s="26"/>
      <c r="C534" s="22"/>
      <c r="D534" s="23"/>
      <c r="E534" s="30" t="s">
        <v>6</v>
      </c>
      <c r="F534" s="31">
        <f>SUM(F532:F533)</f>
        <v>6750</v>
      </c>
    </row>
    <row r="535" spans="1:6" ht="15" customHeight="1">
      <c r="A535" s="20"/>
      <c r="B535" s="26"/>
      <c r="C535" s="22"/>
      <c r="D535" s="23"/>
      <c r="E535" s="30" t="s">
        <v>12</v>
      </c>
      <c r="F535" s="32">
        <f>SUM(F534,F531)</f>
        <v>40050</v>
      </c>
    </row>
    <row r="536" spans="1:6" ht="15" customHeight="1" thickBot="1">
      <c r="A536" s="75"/>
      <c r="B536" s="76"/>
      <c r="C536" s="63"/>
      <c r="D536" s="64"/>
      <c r="E536" s="65"/>
      <c r="F536" s="66"/>
    </row>
    <row r="537" spans="1:6" ht="15" customHeight="1">
      <c r="A537" s="67"/>
      <c r="B537" s="74" t="s">
        <v>87</v>
      </c>
      <c r="C537" s="69"/>
      <c r="D537" s="70" t="s">
        <v>13</v>
      </c>
      <c r="E537" s="71"/>
      <c r="F537" s="72"/>
    </row>
    <row r="538" spans="1:6" ht="15" customHeight="1">
      <c r="A538" s="20"/>
      <c r="B538" s="111" t="s">
        <v>624</v>
      </c>
      <c r="C538" s="22"/>
      <c r="D538" s="23"/>
      <c r="E538" s="24"/>
      <c r="F538" s="25"/>
    </row>
    <row r="539" spans="1:6" ht="15" customHeight="1">
      <c r="A539" s="20"/>
      <c r="B539" s="26" t="s">
        <v>627</v>
      </c>
      <c r="C539" s="27">
        <v>0.01</v>
      </c>
      <c r="D539" s="23" t="s">
        <v>5</v>
      </c>
      <c r="E539" s="28">
        <f>GAJI!D8</f>
        <v>150000</v>
      </c>
      <c r="F539" s="29">
        <f>C539*E539</f>
        <v>1500</v>
      </c>
    </row>
    <row r="540" spans="1:6" ht="15" customHeight="1">
      <c r="A540" s="20"/>
      <c r="B540" s="26" t="s">
        <v>994</v>
      </c>
      <c r="C540" s="27">
        <v>0.02</v>
      </c>
      <c r="D540" s="23" t="s">
        <v>5</v>
      </c>
      <c r="E540" s="28">
        <f>GAJI!D9</f>
        <v>140000</v>
      </c>
      <c r="F540" s="29">
        <f>C540*E540</f>
        <v>2800</v>
      </c>
    </row>
    <row r="541" spans="1:6" ht="15" customHeight="1">
      <c r="A541" s="20"/>
      <c r="B541" s="26" t="s">
        <v>987</v>
      </c>
      <c r="C541" s="27">
        <v>0.2</v>
      </c>
      <c r="D541" s="23" t="s">
        <v>5</v>
      </c>
      <c r="E541" s="28">
        <f>GAJI!D16</f>
        <v>135000</v>
      </c>
      <c r="F541" s="29">
        <f>C541*E541</f>
        <v>27000</v>
      </c>
    </row>
    <row r="542" spans="1:6" ht="15" customHeight="1">
      <c r="A542" s="20"/>
      <c r="B542" s="26" t="s">
        <v>993</v>
      </c>
      <c r="C542" s="27">
        <v>0.02</v>
      </c>
      <c r="D542" s="23" t="s">
        <v>5</v>
      </c>
      <c r="E542" s="28">
        <f>GAJI!D26</f>
        <v>100000</v>
      </c>
      <c r="F542" s="29">
        <f>C542*E542</f>
        <v>2000</v>
      </c>
    </row>
    <row r="543" spans="1:6" ht="15" customHeight="1">
      <c r="A543" s="20"/>
      <c r="B543" s="111" t="s">
        <v>1001</v>
      </c>
      <c r="C543" s="22"/>
      <c r="D543" s="23"/>
      <c r="E543" s="30" t="s">
        <v>6</v>
      </c>
      <c r="F543" s="31">
        <f>SUM(F539:F542)</f>
        <v>33300</v>
      </c>
    </row>
    <row r="544" spans="1:6" ht="15" customHeight="1">
      <c r="A544" s="20"/>
      <c r="B544" s="26" t="s">
        <v>88</v>
      </c>
      <c r="C544" s="27">
        <v>0.1</v>
      </c>
      <c r="D544" s="23" t="s">
        <v>32</v>
      </c>
      <c r="E544" s="28">
        <f>GAJI!D55</f>
        <v>51000</v>
      </c>
      <c r="F544" s="29">
        <f>C544*E544</f>
        <v>5100</v>
      </c>
    </row>
    <row r="545" spans="1:6" ht="15" customHeight="1">
      <c r="A545" s="20"/>
      <c r="B545" s="26" t="s">
        <v>86</v>
      </c>
      <c r="C545" s="27">
        <v>0.01</v>
      </c>
      <c r="D545" s="23" t="s">
        <v>79</v>
      </c>
      <c r="E545" s="28">
        <f>GAJI!D52</f>
        <v>25000</v>
      </c>
      <c r="F545" s="29">
        <f>C545*E545</f>
        <v>250</v>
      </c>
    </row>
    <row r="546" spans="1:6" ht="15" customHeight="1">
      <c r="A546" s="20"/>
      <c r="B546" s="26"/>
      <c r="C546" s="22"/>
      <c r="D546" s="23"/>
      <c r="E546" s="30" t="s">
        <v>6</v>
      </c>
      <c r="F546" s="31">
        <f>SUM(F544:F545)</f>
        <v>5350</v>
      </c>
    </row>
    <row r="547" spans="1:6" ht="15" customHeight="1">
      <c r="A547" s="20"/>
      <c r="B547" s="26"/>
      <c r="C547" s="22"/>
      <c r="D547" s="23"/>
      <c r="E547" s="30" t="s">
        <v>12</v>
      </c>
      <c r="F547" s="32">
        <f>SUM(F546,F543)</f>
        <v>38650</v>
      </c>
    </row>
    <row r="548" spans="1:6" ht="15" customHeight="1">
      <c r="A548" s="20"/>
      <c r="B548" s="26"/>
      <c r="C548" s="22"/>
      <c r="D548" s="23"/>
      <c r="E548" s="30"/>
      <c r="F548" s="31"/>
    </row>
    <row r="549" spans="1:6" ht="15" customHeight="1">
      <c r="A549" s="14"/>
      <c r="B549" s="15" t="s">
        <v>89</v>
      </c>
      <c r="C549" s="16"/>
      <c r="D549" s="17" t="s">
        <v>13</v>
      </c>
      <c r="E549" s="18"/>
      <c r="F549" s="19"/>
    </row>
    <row r="550" spans="1:6" ht="15" customHeight="1">
      <c r="A550" s="20"/>
      <c r="B550" s="111" t="s">
        <v>624</v>
      </c>
      <c r="C550" s="22"/>
      <c r="D550" s="23"/>
      <c r="E550" s="24"/>
      <c r="F550" s="25"/>
    </row>
    <row r="551" spans="1:6" ht="15" customHeight="1">
      <c r="A551" s="20"/>
      <c r="B551" s="26" t="s">
        <v>627</v>
      </c>
      <c r="C551" s="27">
        <v>2.5000000000000001E-3</v>
      </c>
      <c r="D551" s="23" t="s">
        <v>5</v>
      </c>
      <c r="E551" s="28">
        <f>GAJI!D8</f>
        <v>150000</v>
      </c>
      <c r="F551" s="29">
        <f>C551*E551</f>
        <v>375</v>
      </c>
    </row>
    <row r="552" spans="1:6" ht="15" customHeight="1">
      <c r="A552" s="20"/>
      <c r="B552" s="26" t="s">
        <v>994</v>
      </c>
      <c r="C552" s="27">
        <v>6.3E-3</v>
      </c>
      <c r="D552" s="23" t="s">
        <v>5</v>
      </c>
      <c r="E552" s="28">
        <f>GAJI!D9</f>
        <v>140000</v>
      </c>
      <c r="F552" s="29">
        <f>C552*E552</f>
        <v>882</v>
      </c>
    </row>
    <row r="553" spans="1:6" ht="15" customHeight="1">
      <c r="A553" s="20"/>
      <c r="B553" s="26" t="s">
        <v>987</v>
      </c>
      <c r="C553" s="27">
        <v>6.3E-2</v>
      </c>
      <c r="D553" s="23" t="s">
        <v>5</v>
      </c>
      <c r="E553" s="28">
        <f>GAJI!D16</f>
        <v>135000</v>
      </c>
      <c r="F553" s="29">
        <f>C553*E553</f>
        <v>8505</v>
      </c>
    </row>
    <row r="554" spans="1:6" ht="15" customHeight="1">
      <c r="A554" s="20"/>
      <c r="B554" s="26" t="s">
        <v>993</v>
      </c>
      <c r="C554" s="27">
        <v>2.5000000000000001E-2</v>
      </c>
      <c r="D554" s="23" t="s">
        <v>5</v>
      </c>
      <c r="E554" s="28">
        <f>GAJI!D26</f>
        <v>100000</v>
      </c>
      <c r="F554" s="29">
        <f>C554*E554</f>
        <v>2500</v>
      </c>
    </row>
    <row r="555" spans="1:6" ht="15" customHeight="1">
      <c r="A555" s="20"/>
      <c r="B555" s="111" t="s">
        <v>1001</v>
      </c>
      <c r="C555" s="22"/>
      <c r="D555" s="23"/>
      <c r="E555" s="30" t="s">
        <v>6</v>
      </c>
      <c r="F555" s="31">
        <f>SUM(F551:F554)</f>
        <v>12262</v>
      </c>
    </row>
    <row r="556" spans="1:6" ht="15" customHeight="1">
      <c r="A556" s="20"/>
      <c r="B556" s="26" t="s">
        <v>90</v>
      </c>
      <c r="C556" s="27">
        <v>0.1</v>
      </c>
      <c r="D556" s="23" t="s">
        <v>91</v>
      </c>
      <c r="E556" s="28">
        <f>GAJI!D56</f>
        <v>75000</v>
      </c>
      <c r="F556" s="29">
        <f>C556*E556</f>
        <v>7500</v>
      </c>
    </row>
    <row r="557" spans="1:6" ht="15" customHeight="1">
      <c r="A557" s="20"/>
      <c r="B557" s="26" t="s">
        <v>92</v>
      </c>
      <c r="C557" s="27">
        <v>0.1</v>
      </c>
      <c r="D557" s="23" t="s">
        <v>32</v>
      </c>
      <c r="E557" s="28">
        <f>GAJI!D57</f>
        <v>36500</v>
      </c>
      <c r="F557" s="29">
        <f>C557*E557</f>
        <v>3650</v>
      </c>
    </row>
    <row r="558" spans="1:6" ht="15" customHeight="1">
      <c r="A558" s="20"/>
      <c r="B558" s="26" t="s">
        <v>93</v>
      </c>
      <c r="C558" s="27">
        <v>0.1</v>
      </c>
      <c r="D558" s="23" t="s">
        <v>38</v>
      </c>
      <c r="E558" s="28">
        <f>GAJI!D54</f>
        <v>8500</v>
      </c>
      <c r="F558" s="29">
        <f>C558*E558</f>
        <v>850</v>
      </c>
    </row>
    <row r="559" spans="1:6" ht="15" customHeight="1">
      <c r="A559" s="20"/>
      <c r="B559" s="26"/>
      <c r="C559" s="22"/>
      <c r="D559" s="23"/>
      <c r="E559" s="30" t="s">
        <v>6</v>
      </c>
      <c r="F559" s="31">
        <f>SUM(F556:F558)</f>
        <v>12000</v>
      </c>
    </row>
    <row r="560" spans="1:6" ht="15" customHeight="1">
      <c r="A560" s="20"/>
      <c r="B560" s="26"/>
      <c r="C560" s="22"/>
      <c r="D560" s="23"/>
      <c r="E560" s="30" t="s">
        <v>12</v>
      </c>
      <c r="F560" s="32">
        <f>SUM(F559,F555)</f>
        <v>24262</v>
      </c>
    </row>
    <row r="561" spans="1:6" ht="15" customHeight="1">
      <c r="A561" s="20"/>
      <c r="B561" s="26"/>
      <c r="C561" s="22"/>
      <c r="D561" s="23"/>
      <c r="E561" s="30"/>
      <c r="F561" s="31"/>
    </row>
    <row r="562" spans="1:6" ht="15" customHeight="1">
      <c r="A562" s="14"/>
      <c r="B562" s="15" t="s">
        <v>94</v>
      </c>
      <c r="C562" s="16"/>
      <c r="D562" s="17" t="s">
        <v>13</v>
      </c>
      <c r="E562" s="18"/>
      <c r="F562" s="19"/>
    </row>
    <row r="563" spans="1:6" ht="15" customHeight="1">
      <c r="A563" s="20"/>
      <c r="B563" s="111" t="s">
        <v>624</v>
      </c>
      <c r="C563" s="22"/>
      <c r="D563" s="23"/>
      <c r="E563" s="24"/>
      <c r="F563" s="25"/>
    </row>
    <row r="564" spans="1:6" ht="15" customHeight="1">
      <c r="A564" s="20"/>
      <c r="B564" s="26" t="s">
        <v>627</v>
      </c>
      <c r="C564" s="27">
        <v>2.5000000000000001E-3</v>
      </c>
      <c r="D564" s="23" t="s">
        <v>5</v>
      </c>
      <c r="E564" s="28">
        <f>GAJI!D8</f>
        <v>150000</v>
      </c>
      <c r="F564" s="29">
        <f>C564*E564</f>
        <v>375</v>
      </c>
    </row>
    <row r="565" spans="1:6" ht="15" customHeight="1">
      <c r="A565" s="20"/>
      <c r="B565" s="26" t="s">
        <v>994</v>
      </c>
      <c r="C565" s="27">
        <v>6.3E-3</v>
      </c>
      <c r="D565" s="23" t="s">
        <v>5</v>
      </c>
      <c r="E565" s="28">
        <f>GAJI!D9</f>
        <v>140000</v>
      </c>
      <c r="F565" s="29">
        <f>C565*E565</f>
        <v>882</v>
      </c>
    </row>
    <row r="566" spans="1:6" ht="15" customHeight="1">
      <c r="A566" s="20"/>
      <c r="B566" s="26" t="s">
        <v>987</v>
      </c>
      <c r="C566" s="27">
        <v>6.3E-2</v>
      </c>
      <c r="D566" s="23" t="s">
        <v>5</v>
      </c>
      <c r="E566" s="28">
        <f>GAJI!D16</f>
        <v>135000</v>
      </c>
      <c r="F566" s="29">
        <f>C566*E566</f>
        <v>8505</v>
      </c>
    </row>
    <row r="567" spans="1:6" ht="15" customHeight="1">
      <c r="A567" s="20"/>
      <c r="B567" s="26" t="s">
        <v>993</v>
      </c>
      <c r="C567" s="27">
        <v>2.5000000000000001E-2</v>
      </c>
      <c r="D567" s="23" t="s">
        <v>5</v>
      </c>
      <c r="E567" s="28">
        <f>GAJI!D26</f>
        <v>100000</v>
      </c>
      <c r="F567" s="29">
        <f>C567*E567</f>
        <v>2500</v>
      </c>
    </row>
    <row r="568" spans="1:6" ht="15" customHeight="1">
      <c r="A568" s="20"/>
      <c r="B568" s="111" t="s">
        <v>1001</v>
      </c>
      <c r="C568" s="22"/>
      <c r="D568" s="23"/>
      <c r="E568" s="30" t="s">
        <v>6</v>
      </c>
      <c r="F568" s="31">
        <f>SUM(F564:F567)</f>
        <v>12262</v>
      </c>
    </row>
    <row r="569" spans="1:6" ht="15" customHeight="1">
      <c r="A569" s="20"/>
      <c r="B569" s="26" t="s">
        <v>95</v>
      </c>
      <c r="C569" s="27">
        <v>0.1</v>
      </c>
      <c r="D569" s="23" t="s">
        <v>91</v>
      </c>
      <c r="E569" s="28">
        <f>GAJI!D58</f>
        <v>150000</v>
      </c>
      <c r="F569" s="29">
        <f>C569*E569</f>
        <v>15000</v>
      </c>
    </row>
    <row r="570" spans="1:6" ht="15" customHeight="1">
      <c r="A570" s="20"/>
      <c r="B570" s="26" t="s">
        <v>92</v>
      </c>
      <c r="C570" s="27">
        <v>0.1</v>
      </c>
      <c r="D570" s="23" t="s">
        <v>32</v>
      </c>
      <c r="E570" s="28">
        <f>GAJI!D57</f>
        <v>36500</v>
      </c>
      <c r="F570" s="29">
        <f>C570*E570</f>
        <v>3650</v>
      </c>
    </row>
    <row r="571" spans="1:6" ht="15" customHeight="1">
      <c r="A571" s="20"/>
      <c r="B571" s="26" t="s">
        <v>93</v>
      </c>
      <c r="C571" s="27">
        <v>0.1</v>
      </c>
      <c r="D571" s="23" t="s">
        <v>38</v>
      </c>
      <c r="E571" s="28">
        <f>GAJI!D54</f>
        <v>8500</v>
      </c>
      <c r="F571" s="29">
        <f>C571*E571</f>
        <v>850</v>
      </c>
    </row>
    <row r="572" spans="1:6" ht="15" customHeight="1">
      <c r="A572" s="20"/>
      <c r="B572" s="26"/>
      <c r="C572" s="22"/>
      <c r="D572" s="23"/>
      <c r="E572" s="30" t="s">
        <v>6</v>
      </c>
      <c r="F572" s="31">
        <f>SUM(F569:F571)</f>
        <v>19500</v>
      </c>
    </row>
    <row r="573" spans="1:6" ht="15" customHeight="1">
      <c r="A573" s="20"/>
      <c r="B573" s="26"/>
      <c r="C573" s="22"/>
      <c r="D573" s="23"/>
      <c r="E573" s="30" t="s">
        <v>12</v>
      </c>
      <c r="F573" s="32">
        <f>SUM(F572,F568)</f>
        <v>31762</v>
      </c>
    </row>
    <row r="574" spans="1:6" ht="15" customHeight="1" thickBot="1">
      <c r="A574" s="75"/>
      <c r="B574" s="76"/>
      <c r="C574" s="63"/>
      <c r="D574" s="64"/>
      <c r="E574" s="65"/>
      <c r="F574" s="66"/>
    </row>
    <row r="575" spans="1:6" ht="15" customHeight="1">
      <c r="A575" s="67"/>
      <c r="B575" s="74" t="s">
        <v>96</v>
      </c>
      <c r="C575" s="69"/>
      <c r="D575" s="70" t="s">
        <v>13</v>
      </c>
      <c r="E575" s="71"/>
      <c r="F575" s="72"/>
    </row>
    <row r="576" spans="1:6" ht="15" customHeight="1">
      <c r="A576" s="20"/>
      <c r="B576" s="513" t="s">
        <v>624</v>
      </c>
      <c r="C576" s="22"/>
      <c r="D576" s="23"/>
      <c r="E576" s="24"/>
      <c r="F576" s="25"/>
    </row>
    <row r="577" spans="1:6" ht="15" customHeight="1">
      <c r="A577" s="20"/>
      <c r="B577" s="26" t="s">
        <v>627</v>
      </c>
      <c r="C577" s="27">
        <v>2.5000000000000001E-3</v>
      </c>
      <c r="D577" s="23" t="s">
        <v>5</v>
      </c>
      <c r="E577" s="28">
        <f t="shared" ref="E577:E580" si="33">E564</f>
        <v>150000</v>
      </c>
      <c r="F577" s="29">
        <f>C577*E577</f>
        <v>375</v>
      </c>
    </row>
    <row r="578" spans="1:6" ht="15" customHeight="1">
      <c r="A578" s="20"/>
      <c r="B578" s="26" t="s">
        <v>994</v>
      </c>
      <c r="C578" s="27">
        <v>7.4999999999999997E-3</v>
      </c>
      <c r="D578" s="23" t="s">
        <v>5</v>
      </c>
      <c r="E578" s="28">
        <f t="shared" si="33"/>
        <v>140000</v>
      </c>
      <c r="F578" s="29">
        <f>C578*E578</f>
        <v>1050</v>
      </c>
    </row>
    <row r="579" spans="1:6" ht="15" customHeight="1">
      <c r="A579" s="20"/>
      <c r="B579" s="26" t="s">
        <v>987</v>
      </c>
      <c r="C579" s="27">
        <v>7.4999999999999997E-2</v>
      </c>
      <c r="D579" s="23" t="s">
        <v>5</v>
      </c>
      <c r="E579" s="28">
        <f t="shared" si="33"/>
        <v>135000</v>
      </c>
      <c r="F579" s="29">
        <f>C579*E579</f>
        <v>10125</v>
      </c>
    </row>
    <row r="580" spans="1:6" ht="15" customHeight="1">
      <c r="A580" s="20"/>
      <c r="B580" s="26" t="s">
        <v>993</v>
      </c>
      <c r="C580" s="27">
        <v>0.05</v>
      </c>
      <c r="D580" s="23" t="s">
        <v>5</v>
      </c>
      <c r="E580" s="28">
        <f t="shared" si="33"/>
        <v>100000</v>
      </c>
      <c r="F580" s="29">
        <f>C580*E580</f>
        <v>5000</v>
      </c>
    </row>
    <row r="581" spans="1:6" ht="15" customHeight="1">
      <c r="A581" s="20"/>
      <c r="B581" s="111" t="s">
        <v>1001</v>
      </c>
      <c r="C581" s="22"/>
      <c r="D581" s="23"/>
      <c r="E581" s="30" t="s">
        <v>6</v>
      </c>
      <c r="F581" s="31">
        <f>SUM(F577:F580)</f>
        <v>16550</v>
      </c>
    </row>
    <row r="582" spans="1:6" ht="15" customHeight="1">
      <c r="A582" s="20"/>
      <c r="B582" s="26" t="s">
        <v>97</v>
      </c>
      <c r="C582" s="27">
        <v>0.35</v>
      </c>
      <c r="D582" s="23" t="s">
        <v>62</v>
      </c>
      <c r="E582" s="28">
        <v>49300</v>
      </c>
      <c r="F582" s="29">
        <f>C582*E582</f>
        <v>17255</v>
      </c>
    </row>
    <row r="583" spans="1:6" ht="15" customHeight="1">
      <c r="A583" s="20"/>
      <c r="B583" s="26" t="s">
        <v>98</v>
      </c>
      <c r="C583" s="27">
        <v>1</v>
      </c>
      <c r="D583" s="23" t="s">
        <v>38</v>
      </c>
      <c r="E583" s="28">
        <v>12600</v>
      </c>
      <c r="F583" s="29">
        <f>C583*E583</f>
        <v>12600</v>
      </c>
    </row>
    <row r="584" spans="1:6" ht="15" customHeight="1">
      <c r="A584" s="20"/>
      <c r="B584" s="26"/>
      <c r="C584" s="22"/>
      <c r="D584" s="23"/>
      <c r="E584" s="30" t="s">
        <v>6</v>
      </c>
      <c r="F584" s="31">
        <f>SUM(F582:F583)</f>
        <v>29855</v>
      </c>
    </row>
    <row r="585" spans="1:6" ht="15" customHeight="1">
      <c r="A585" s="20"/>
      <c r="B585" s="26"/>
      <c r="C585" s="22"/>
      <c r="D585" s="23"/>
      <c r="E585" s="30" t="s">
        <v>12</v>
      </c>
      <c r="F585" s="32">
        <f>SUM(F584,F581)</f>
        <v>46405</v>
      </c>
    </row>
    <row r="586" spans="1:6" ht="15" customHeight="1" thickBot="1">
      <c r="A586" s="20"/>
      <c r="B586" s="26"/>
      <c r="C586" s="22"/>
      <c r="D586" s="23"/>
      <c r="E586" s="30"/>
      <c r="F586" s="31"/>
    </row>
    <row r="587" spans="1:6" ht="15" hidden="1" customHeight="1">
      <c r="A587" s="14"/>
      <c r="B587" s="15" t="s">
        <v>1019</v>
      </c>
      <c r="C587" s="16"/>
      <c r="D587" s="17" t="s">
        <v>13</v>
      </c>
      <c r="E587" s="18"/>
      <c r="F587" s="19"/>
    </row>
    <row r="588" spans="1:6" ht="15" hidden="1" customHeight="1">
      <c r="A588" s="20"/>
      <c r="B588" s="111" t="s">
        <v>624</v>
      </c>
      <c r="C588" s="22"/>
      <c r="D588" s="23"/>
      <c r="E588" s="24"/>
      <c r="F588" s="25"/>
    </row>
    <row r="589" spans="1:6" ht="15" hidden="1" customHeight="1">
      <c r="A589" s="20"/>
      <c r="B589" s="26" t="s">
        <v>627</v>
      </c>
      <c r="C589" s="27">
        <v>3.5000000000000003E-2</v>
      </c>
      <c r="D589" s="23" t="s">
        <v>5</v>
      </c>
      <c r="E589" s="28">
        <f>GAJI!$D$8</f>
        <v>150000</v>
      </c>
      <c r="F589" s="29">
        <f>C589*E589</f>
        <v>5250.0000000000009</v>
      </c>
    </row>
    <row r="590" spans="1:6" ht="15" hidden="1" customHeight="1">
      <c r="A590" s="20"/>
      <c r="B590" s="26" t="s">
        <v>994</v>
      </c>
      <c r="C590" s="27">
        <v>3.5000000000000003E-2</v>
      </c>
      <c r="D590" s="23" t="s">
        <v>5</v>
      </c>
      <c r="E590" s="28">
        <f>GAJI!$D$9</f>
        <v>140000</v>
      </c>
      <c r="F590" s="29">
        <f>C590*E590</f>
        <v>4900.0000000000009</v>
      </c>
    </row>
    <row r="591" spans="1:6" ht="15" hidden="1" customHeight="1">
      <c r="A591" s="20"/>
      <c r="B591" s="26" t="s">
        <v>987</v>
      </c>
      <c r="C591" s="27">
        <v>0.35</v>
      </c>
      <c r="D591" s="23" t="s">
        <v>5</v>
      </c>
      <c r="E591" s="28">
        <f>GAJI!$D$16</f>
        <v>135000</v>
      </c>
      <c r="F591" s="29">
        <f>C591*E591</f>
        <v>47250</v>
      </c>
    </row>
    <row r="592" spans="1:6" ht="15" hidden="1" customHeight="1">
      <c r="A592" s="20"/>
      <c r="B592" s="26" t="s">
        <v>993</v>
      </c>
      <c r="C592" s="27">
        <v>0.7</v>
      </c>
      <c r="D592" s="23" t="s">
        <v>5</v>
      </c>
      <c r="E592" s="28">
        <f>GAJI!$D$26</f>
        <v>100000</v>
      </c>
      <c r="F592" s="29">
        <f>C592*E592</f>
        <v>70000</v>
      </c>
    </row>
    <row r="593" spans="1:6" ht="15" hidden="1" customHeight="1">
      <c r="A593" s="20"/>
      <c r="B593" s="111" t="s">
        <v>1001</v>
      </c>
      <c r="C593" s="22"/>
      <c r="D593" s="23"/>
      <c r="E593" s="30" t="s">
        <v>6</v>
      </c>
      <c r="F593" s="31">
        <f>SUM(F589:F592)</f>
        <v>127400</v>
      </c>
    </row>
    <row r="594" spans="1:6" ht="15" hidden="1" customHeight="1">
      <c r="A594" s="20"/>
      <c r="B594" s="26" t="s">
        <v>71</v>
      </c>
      <c r="C594" s="27">
        <v>0.19600000000000001</v>
      </c>
      <c r="D594" s="23" t="s">
        <v>22</v>
      </c>
      <c r="E594" s="28">
        <f>GAJI!$D$37</f>
        <v>53500</v>
      </c>
      <c r="F594" s="29">
        <f>C594*E594</f>
        <v>10486</v>
      </c>
    </row>
    <row r="595" spans="1:6" ht="15" hidden="1" customHeight="1">
      <c r="A595" s="20"/>
      <c r="B595" s="26" t="s">
        <v>99</v>
      </c>
      <c r="C595" s="27">
        <v>1.3</v>
      </c>
      <c r="D595" s="23" t="s">
        <v>32</v>
      </c>
      <c r="E595" s="28">
        <f>GAJI!$D$59</f>
        <v>12000</v>
      </c>
      <c r="F595" s="29">
        <f>C595*E595</f>
        <v>15600</v>
      </c>
    </row>
    <row r="596" spans="1:6" ht="15" hidden="1" customHeight="1">
      <c r="A596" s="20"/>
      <c r="B596" s="26" t="s">
        <v>23</v>
      </c>
      <c r="C596" s="27">
        <v>4.4999999999999998E-2</v>
      </c>
      <c r="D596" s="23" t="s">
        <v>10</v>
      </c>
      <c r="E596" s="28">
        <f>GAJI!$D$38</f>
        <v>186666.66666666666</v>
      </c>
      <c r="F596" s="29">
        <f>C596*E596</f>
        <v>8400</v>
      </c>
    </row>
    <row r="597" spans="1:6" ht="15" hidden="1" customHeight="1">
      <c r="A597" s="20"/>
      <c r="B597" s="26" t="s">
        <v>100</v>
      </c>
      <c r="C597" s="27">
        <v>1.0608</v>
      </c>
      <c r="D597" s="23" t="s">
        <v>13</v>
      </c>
      <c r="E597" s="28">
        <f>GAJI!$D$124</f>
        <v>90000</v>
      </c>
      <c r="F597" s="29">
        <f>C597*E597</f>
        <v>95472</v>
      </c>
    </row>
    <row r="598" spans="1:6" ht="15" hidden="1" customHeight="1">
      <c r="A598" s="20"/>
      <c r="B598" s="26"/>
      <c r="C598" s="22"/>
      <c r="D598" s="23"/>
      <c r="E598" s="30" t="s">
        <v>6</v>
      </c>
      <c r="F598" s="31">
        <f>SUM(F594:F597)</f>
        <v>129958</v>
      </c>
    </row>
    <row r="599" spans="1:6" ht="15" hidden="1" customHeight="1">
      <c r="A599" s="20"/>
      <c r="B599" s="26"/>
      <c r="C599" s="22"/>
      <c r="D599" s="23"/>
      <c r="E599" s="30" t="s">
        <v>12</v>
      </c>
      <c r="F599" s="44">
        <f>SUM(F598,F593)</f>
        <v>257358</v>
      </c>
    </row>
    <row r="600" spans="1:6" ht="15" hidden="1" customHeight="1" thickBot="1">
      <c r="A600" s="75"/>
      <c r="B600" s="76"/>
      <c r="C600" s="63"/>
      <c r="D600" s="64"/>
      <c r="E600" s="65"/>
      <c r="F600" s="66"/>
    </row>
    <row r="601" spans="1:6" ht="15" customHeight="1">
      <c r="A601" s="67"/>
      <c r="B601" s="74" t="s">
        <v>1020</v>
      </c>
      <c r="C601" s="69"/>
      <c r="D601" s="70" t="s">
        <v>13</v>
      </c>
      <c r="E601" s="71"/>
      <c r="F601" s="72"/>
    </row>
    <row r="602" spans="1:6" ht="15" customHeight="1">
      <c r="A602" s="20"/>
      <c r="B602" s="111" t="s">
        <v>624</v>
      </c>
      <c r="C602" s="22"/>
      <c r="D602" s="23"/>
      <c r="E602" s="24"/>
      <c r="F602" s="25"/>
    </row>
    <row r="603" spans="1:6" ht="15" customHeight="1">
      <c r="A603" s="20"/>
      <c r="B603" s="26" t="s">
        <v>627</v>
      </c>
      <c r="C603" s="27">
        <v>3.5000000000000003E-2</v>
      </c>
      <c r="D603" s="23" t="s">
        <v>5</v>
      </c>
      <c r="E603" s="28">
        <f>GAJI!$D$8</f>
        <v>150000</v>
      </c>
      <c r="F603" s="29">
        <f>C603*E603</f>
        <v>5250.0000000000009</v>
      </c>
    </row>
    <row r="604" spans="1:6" ht="15" customHeight="1">
      <c r="A604" s="20"/>
      <c r="B604" s="26" t="s">
        <v>994</v>
      </c>
      <c r="C604" s="27">
        <v>3.5000000000000003E-2</v>
      </c>
      <c r="D604" s="23" t="s">
        <v>5</v>
      </c>
      <c r="E604" s="28">
        <f>GAJI!$D$9</f>
        <v>140000</v>
      </c>
      <c r="F604" s="29">
        <f>C604*E604</f>
        <v>4900.0000000000009</v>
      </c>
    </row>
    <row r="605" spans="1:6" ht="15" customHeight="1">
      <c r="A605" s="20"/>
      <c r="B605" s="26" t="s">
        <v>987</v>
      </c>
      <c r="C605" s="27">
        <v>0.35</v>
      </c>
      <c r="D605" s="23" t="s">
        <v>5</v>
      </c>
      <c r="E605" s="28">
        <f>GAJI!$D$16</f>
        <v>135000</v>
      </c>
      <c r="F605" s="29">
        <f>C605*E605</f>
        <v>47250</v>
      </c>
    </row>
    <row r="606" spans="1:6" ht="15" customHeight="1">
      <c r="A606" s="20"/>
      <c r="B606" s="26" t="s">
        <v>993</v>
      </c>
      <c r="C606" s="27">
        <v>0.7</v>
      </c>
      <c r="D606" s="23" t="s">
        <v>5</v>
      </c>
      <c r="E606" s="28">
        <f>GAJI!$D$26</f>
        <v>100000</v>
      </c>
      <c r="F606" s="29">
        <f>C606*E606</f>
        <v>70000</v>
      </c>
    </row>
    <row r="607" spans="1:6" ht="15" customHeight="1">
      <c r="A607" s="20"/>
      <c r="B607" s="111" t="s">
        <v>1001</v>
      </c>
      <c r="C607" s="22"/>
      <c r="D607" s="23"/>
      <c r="E607" s="30" t="s">
        <v>6</v>
      </c>
      <c r="F607" s="31">
        <f>SUM(F603:F606)</f>
        <v>127400</v>
      </c>
    </row>
    <row r="608" spans="1:6" ht="15" customHeight="1">
      <c r="A608" s="20"/>
      <c r="B608" s="26" t="s">
        <v>71</v>
      </c>
      <c r="C608" s="27">
        <v>0.19600000000000001</v>
      </c>
      <c r="D608" s="23" t="s">
        <v>22</v>
      </c>
      <c r="E608" s="28">
        <f>GAJI!$D$37</f>
        <v>53500</v>
      </c>
      <c r="F608" s="29">
        <f>C608*E608</f>
        <v>10486</v>
      </c>
    </row>
    <row r="609" spans="1:6" ht="15" customHeight="1">
      <c r="A609" s="20"/>
      <c r="B609" s="26" t="s">
        <v>99</v>
      </c>
      <c r="C609" s="27">
        <v>1.3</v>
      </c>
      <c r="D609" s="23" t="s">
        <v>32</v>
      </c>
      <c r="E609" s="28">
        <f>GAJI!$D$59</f>
        <v>12000</v>
      </c>
      <c r="F609" s="29">
        <f>C609*E609</f>
        <v>15600</v>
      </c>
    </row>
    <row r="610" spans="1:6" ht="15" customHeight="1">
      <c r="A610" s="20"/>
      <c r="B610" s="26" t="s">
        <v>23</v>
      </c>
      <c r="C610" s="27">
        <v>4.4999999999999998E-2</v>
      </c>
      <c r="D610" s="23" t="s">
        <v>10</v>
      </c>
      <c r="E610" s="28">
        <f>GAJI!$D$38</f>
        <v>186666.66666666666</v>
      </c>
      <c r="F610" s="29">
        <f>C610*E610</f>
        <v>8400</v>
      </c>
    </row>
    <row r="611" spans="1:6" ht="15" customHeight="1">
      <c r="A611" s="20"/>
      <c r="B611" s="26" t="s">
        <v>101</v>
      </c>
      <c r="C611" s="27">
        <v>1.0608</v>
      </c>
      <c r="D611" s="23" t="s">
        <v>13</v>
      </c>
      <c r="E611" s="28">
        <f>GAJI!$D$125</f>
        <v>90000</v>
      </c>
      <c r="F611" s="29">
        <f>C611*E611</f>
        <v>95472</v>
      </c>
    </row>
    <row r="612" spans="1:6" ht="15" customHeight="1">
      <c r="A612" s="20"/>
      <c r="B612" s="26"/>
      <c r="C612" s="22"/>
      <c r="D612" s="23"/>
      <c r="E612" s="30" t="s">
        <v>6</v>
      </c>
      <c r="F612" s="31">
        <f>SUM(F608:F611)</f>
        <v>129958</v>
      </c>
    </row>
    <row r="613" spans="1:6" ht="15" customHeight="1">
      <c r="A613" s="20"/>
      <c r="B613" s="26"/>
      <c r="C613" s="22"/>
      <c r="D613" s="23"/>
      <c r="E613" s="30" t="s">
        <v>12</v>
      </c>
      <c r="F613" s="32">
        <f>SUM(F612,F607)</f>
        <v>257358</v>
      </c>
    </row>
    <row r="614" spans="1:6" ht="15" customHeight="1" thickBot="1">
      <c r="A614" s="75"/>
      <c r="B614" s="76"/>
      <c r="C614" s="63"/>
      <c r="D614" s="64"/>
      <c r="E614" s="65"/>
      <c r="F614" s="66"/>
    </row>
    <row r="615" spans="1:6" ht="15" customHeight="1">
      <c r="A615" s="67"/>
      <c r="B615" s="74" t="s">
        <v>1021</v>
      </c>
      <c r="C615" s="69"/>
      <c r="D615" s="70" t="s">
        <v>13</v>
      </c>
      <c r="E615" s="71"/>
      <c r="F615" s="72"/>
    </row>
    <row r="616" spans="1:6" ht="15" customHeight="1">
      <c r="A616" s="20"/>
      <c r="B616" s="111" t="s">
        <v>624</v>
      </c>
      <c r="C616" s="22"/>
      <c r="D616" s="23"/>
      <c r="E616" s="24"/>
      <c r="F616" s="25"/>
    </row>
    <row r="617" spans="1:6" ht="15" customHeight="1">
      <c r="A617" s="20"/>
      <c r="B617" s="26" t="s">
        <v>627</v>
      </c>
      <c r="C617" s="27">
        <v>3.5000000000000003E-2</v>
      </c>
      <c r="D617" s="23" t="s">
        <v>5</v>
      </c>
      <c r="E617" s="28">
        <f>GAJI!$D$8</f>
        <v>150000</v>
      </c>
      <c r="F617" s="29">
        <f>C617*E617</f>
        <v>5250.0000000000009</v>
      </c>
    </row>
    <row r="618" spans="1:6" ht="15" customHeight="1">
      <c r="A618" s="20"/>
      <c r="B618" s="26" t="s">
        <v>994</v>
      </c>
      <c r="C618" s="27">
        <v>3.5000000000000003E-2</v>
      </c>
      <c r="D618" s="23" t="s">
        <v>5</v>
      </c>
      <c r="E618" s="28">
        <f>GAJI!$D$9</f>
        <v>140000</v>
      </c>
      <c r="F618" s="29">
        <f>C618*E618</f>
        <v>4900.0000000000009</v>
      </c>
    </row>
    <row r="619" spans="1:6" ht="15" customHeight="1">
      <c r="A619" s="20"/>
      <c r="B619" s="26" t="s">
        <v>987</v>
      </c>
      <c r="C619" s="27">
        <v>0.35</v>
      </c>
      <c r="D619" s="23" t="s">
        <v>5</v>
      </c>
      <c r="E619" s="28">
        <f>GAJI!$D$16</f>
        <v>135000</v>
      </c>
      <c r="F619" s="29">
        <f>C619*E619</f>
        <v>47250</v>
      </c>
    </row>
    <row r="620" spans="1:6" ht="15" customHeight="1">
      <c r="A620" s="20"/>
      <c r="B620" s="26" t="s">
        <v>993</v>
      </c>
      <c r="C620" s="27">
        <v>0.7</v>
      </c>
      <c r="D620" s="23" t="s">
        <v>5</v>
      </c>
      <c r="E620" s="28">
        <f>GAJI!$D$26</f>
        <v>100000</v>
      </c>
      <c r="F620" s="29">
        <f>C620*E620</f>
        <v>70000</v>
      </c>
    </row>
    <row r="621" spans="1:6" ht="15" customHeight="1">
      <c r="A621" s="20"/>
      <c r="B621" s="111" t="s">
        <v>1001</v>
      </c>
      <c r="C621" s="22"/>
      <c r="D621" s="23"/>
      <c r="E621" s="30" t="s">
        <v>6</v>
      </c>
      <c r="F621" s="31">
        <f>SUM(F617:F620)</f>
        <v>127400</v>
      </c>
    </row>
    <row r="622" spans="1:6" ht="15" customHeight="1">
      <c r="A622" s="20"/>
      <c r="B622" s="26" t="s">
        <v>71</v>
      </c>
      <c r="C622" s="27">
        <v>0.19600000000000001</v>
      </c>
      <c r="D622" s="23" t="s">
        <v>22</v>
      </c>
      <c r="E622" s="28">
        <f>GAJI!$D$37</f>
        <v>53500</v>
      </c>
      <c r="F622" s="29">
        <f>C622*E622</f>
        <v>10486</v>
      </c>
    </row>
    <row r="623" spans="1:6" ht="15" customHeight="1">
      <c r="A623" s="20"/>
      <c r="B623" s="26" t="s">
        <v>99</v>
      </c>
      <c r="C623" s="27">
        <v>1.3</v>
      </c>
      <c r="D623" s="23" t="s">
        <v>32</v>
      </c>
      <c r="E623" s="28">
        <f>GAJI!$D$59</f>
        <v>12000</v>
      </c>
      <c r="F623" s="29">
        <f>C623*E623</f>
        <v>15600</v>
      </c>
    </row>
    <row r="624" spans="1:6" ht="15" customHeight="1">
      <c r="A624" s="20"/>
      <c r="B624" s="26" t="s">
        <v>23</v>
      </c>
      <c r="C624" s="27">
        <v>4.4999999999999998E-2</v>
      </c>
      <c r="D624" s="23" t="s">
        <v>10</v>
      </c>
      <c r="E624" s="28">
        <f>GAJI!$D$38</f>
        <v>186666.66666666666</v>
      </c>
      <c r="F624" s="29">
        <f>C624*E624</f>
        <v>8400</v>
      </c>
    </row>
    <row r="625" spans="1:6" ht="15" customHeight="1">
      <c r="A625" s="20"/>
      <c r="B625" s="26" t="s">
        <v>102</v>
      </c>
      <c r="C625" s="27">
        <v>1.0608</v>
      </c>
      <c r="D625" s="23" t="s">
        <v>13</v>
      </c>
      <c r="E625" s="28">
        <f>GAJI!$D$126</f>
        <v>125000</v>
      </c>
      <c r="F625" s="29">
        <f>C625*E625</f>
        <v>132600</v>
      </c>
    </row>
    <row r="626" spans="1:6" ht="15" customHeight="1">
      <c r="A626" s="20"/>
      <c r="B626" s="26"/>
      <c r="C626" s="22"/>
      <c r="D626" s="23"/>
      <c r="E626" s="30" t="s">
        <v>6</v>
      </c>
      <c r="F626" s="31">
        <f>SUM(F622:F625)</f>
        <v>167086</v>
      </c>
    </row>
    <row r="627" spans="1:6" ht="15" customHeight="1">
      <c r="A627" s="20"/>
      <c r="B627" s="26"/>
      <c r="C627" s="22"/>
      <c r="D627" s="23"/>
      <c r="E627" s="30" t="s">
        <v>12</v>
      </c>
      <c r="F627" s="32">
        <f>SUM(F626,F621)</f>
        <v>294486</v>
      </c>
    </row>
    <row r="628" spans="1:6" ht="15" customHeight="1" thickBot="1">
      <c r="A628" s="51"/>
      <c r="B628" s="52"/>
      <c r="C628" s="53"/>
      <c r="D628" s="54"/>
      <c r="E628" s="55"/>
      <c r="F628" s="56"/>
    </row>
    <row r="629" spans="1:6" ht="15" customHeight="1">
      <c r="A629" s="67"/>
      <c r="B629" s="74" t="s">
        <v>1022</v>
      </c>
      <c r="C629" s="69"/>
      <c r="D629" s="70" t="s">
        <v>13</v>
      </c>
      <c r="E629" s="71"/>
      <c r="F629" s="72"/>
    </row>
    <row r="630" spans="1:6" ht="15" customHeight="1">
      <c r="A630" s="20"/>
      <c r="B630" s="111" t="s">
        <v>624</v>
      </c>
      <c r="C630" s="22"/>
      <c r="D630" s="23"/>
      <c r="E630" s="24"/>
      <c r="F630" s="25"/>
    </row>
    <row r="631" spans="1:6" ht="15" customHeight="1">
      <c r="A631" s="20"/>
      <c r="B631" s="26" t="s">
        <v>627</v>
      </c>
      <c r="C631" s="27">
        <v>3.5000000000000003E-2</v>
      </c>
      <c r="D631" s="23" t="s">
        <v>5</v>
      </c>
      <c r="E631" s="28">
        <f>GAJI!$D$8</f>
        <v>150000</v>
      </c>
      <c r="F631" s="29">
        <f>C631*E631</f>
        <v>5250.0000000000009</v>
      </c>
    </row>
    <row r="632" spans="1:6" ht="15" customHeight="1">
      <c r="A632" s="20"/>
      <c r="B632" s="26" t="s">
        <v>994</v>
      </c>
      <c r="C632" s="27">
        <v>3.5000000000000003E-2</v>
      </c>
      <c r="D632" s="23" t="s">
        <v>5</v>
      </c>
      <c r="E632" s="28">
        <f>GAJI!$D$9</f>
        <v>140000</v>
      </c>
      <c r="F632" s="29">
        <f>C632*E632</f>
        <v>4900.0000000000009</v>
      </c>
    </row>
    <row r="633" spans="1:6" ht="15" customHeight="1">
      <c r="A633" s="20"/>
      <c r="B633" s="26" t="s">
        <v>987</v>
      </c>
      <c r="C633" s="27">
        <v>0.35</v>
      </c>
      <c r="D633" s="23" t="s">
        <v>5</v>
      </c>
      <c r="E633" s="28">
        <f>GAJI!$D$16</f>
        <v>135000</v>
      </c>
      <c r="F633" s="29">
        <f>C633*E633</f>
        <v>47250</v>
      </c>
    </row>
    <row r="634" spans="1:6" ht="15" customHeight="1">
      <c r="A634" s="20"/>
      <c r="B634" s="26" t="s">
        <v>993</v>
      </c>
      <c r="C634" s="27">
        <v>0.7</v>
      </c>
      <c r="D634" s="23" t="s">
        <v>5</v>
      </c>
      <c r="E634" s="28">
        <f>GAJI!$D$26</f>
        <v>100000</v>
      </c>
      <c r="F634" s="29">
        <f>C634*E634</f>
        <v>70000</v>
      </c>
    </row>
    <row r="635" spans="1:6" ht="15" customHeight="1">
      <c r="A635" s="20"/>
      <c r="B635" s="111" t="s">
        <v>1001</v>
      </c>
      <c r="C635" s="22"/>
      <c r="D635" s="23"/>
      <c r="E635" s="30" t="s">
        <v>6</v>
      </c>
      <c r="F635" s="31">
        <f>SUM(F631:F634)</f>
        <v>127400</v>
      </c>
    </row>
    <row r="636" spans="1:6" ht="15" customHeight="1">
      <c r="A636" s="20"/>
      <c r="B636" s="26" t="s">
        <v>71</v>
      </c>
      <c r="C636" s="27">
        <v>0.19600000000000001</v>
      </c>
      <c r="D636" s="23" t="s">
        <v>22</v>
      </c>
      <c r="E636" s="28">
        <f>GAJI!$D$37</f>
        <v>53500</v>
      </c>
      <c r="F636" s="29">
        <f>C636*E636</f>
        <v>10486</v>
      </c>
    </row>
    <row r="637" spans="1:6" ht="15" customHeight="1">
      <c r="A637" s="20"/>
      <c r="B637" s="26" t="s">
        <v>99</v>
      </c>
      <c r="C637" s="27">
        <v>1.3</v>
      </c>
      <c r="D637" s="23" t="s">
        <v>32</v>
      </c>
      <c r="E637" s="28">
        <f>GAJI!$D$59</f>
        <v>12000</v>
      </c>
      <c r="F637" s="29">
        <f>C637*E637</f>
        <v>15600</v>
      </c>
    </row>
    <row r="638" spans="1:6" ht="15" customHeight="1">
      <c r="A638" s="20"/>
      <c r="B638" s="26" t="s">
        <v>23</v>
      </c>
      <c r="C638" s="27">
        <v>4.4999999999999998E-2</v>
      </c>
      <c r="D638" s="23" t="s">
        <v>10</v>
      </c>
      <c r="E638" s="28">
        <f>GAJI!$D$38</f>
        <v>186666.66666666666</v>
      </c>
      <c r="F638" s="29">
        <f>C638*E638</f>
        <v>8400</v>
      </c>
    </row>
    <row r="639" spans="1:6" ht="15" customHeight="1">
      <c r="A639" s="20"/>
      <c r="B639" s="26" t="s">
        <v>103</v>
      </c>
      <c r="C639" s="27">
        <v>1.0608</v>
      </c>
      <c r="D639" s="23" t="s">
        <v>13</v>
      </c>
      <c r="E639" s="28">
        <f>GAJI!$D$127</f>
        <v>110000</v>
      </c>
      <c r="F639" s="29">
        <f>C639*E639</f>
        <v>116688</v>
      </c>
    </row>
    <row r="640" spans="1:6" ht="15" customHeight="1">
      <c r="A640" s="20"/>
      <c r="B640" s="26"/>
      <c r="C640" s="22"/>
      <c r="D640" s="23"/>
      <c r="E640" s="30" t="s">
        <v>6</v>
      </c>
      <c r="F640" s="31">
        <f>SUM(F636:F639)</f>
        <v>151174</v>
      </c>
    </row>
    <row r="641" spans="1:6" ht="15" customHeight="1">
      <c r="A641" s="20"/>
      <c r="B641" s="26"/>
      <c r="C641" s="22"/>
      <c r="D641" s="23"/>
      <c r="E641" s="30" t="s">
        <v>12</v>
      </c>
      <c r="F641" s="32">
        <f>SUM(F640,F635)</f>
        <v>278574</v>
      </c>
    </row>
    <row r="642" spans="1:6" ht="15" customHeight="1" thickBot="1">
      <c r="A642" s="51"/>
      <c r="B642" s="52"/>
      <c r="C642" s="53"/>
      <c r="D642" s="54"/>
      <c r="E642" s="55"/>
      <c r="F642" s="56"/>
    </row>
    <row r="643" spans="1:6" ht="15" customHeight="1">
      <c r="A643" s="67"/>
      <c r="B643" s="74" t="s">
        <v>1023</v>
      </c>
      <c r="C643" s="69"/>
      <c r="D643" s="70" t="s">
        <v>13</v>
      </c>
      <c r="E643" s="71"/>
      <c r="F643" s="72"/>
    </row>
    <row r="644" spans="1:6" ht="15" customHeight="1">
      <c r="A644" s="20"/>
      <c r="B644" s="111" t="s">
        <v>624</v>
      </c>
      <c r="C644" s="22"/>
      <c r="D644" s="23"/>
      <c r="E644" s="24"/>
      <c r="F644" s="25"/>
    </row>
    <row r="645" spans="1:6" ht="15" customHeight="1">
      <c r="A645" s="20"/>
      <c r="B645" s="26" t="s">
        <v>627</v>
      </c>
      <c r="C645" s="27">
        <v>3.5000000000000003E-2</v>
      </c>
      <c r="D645" s="23" t="s">
        <v>5</v>
      </c>
      <c r="E645" s="28">
        <f>GAJI!$D$8</f>
        <v>150000</v>
      </c>
      <c r="F645" s="29">
        <f>C645*E645</f>
        <v>5250.0000000000009</v>
      </c>
    </row>
    <row r="646" spans="1:6" ht="15" customHeight="1">
      <c r="A646" s="20"/>
      <c r="B646" s="26" t="s">
        <v>994</v>
      </c>
      <c r="C646" s="27">
        <v>3.5000000000000003E-2</v>
      </c>
      <c r="D646" s="23" t="s">
        <v>5</v>
      </c>
      <c r="E646" s="28">
        <f>GAJI!$D$9</f>
        <v>140000</v>
      </c>
      <c r="F646" s="29">
        <f>C646*E646</f>
        <v>4900.0000000000009</v>
      </c>
    </row>
    <row r="647" spans="1:6" ht="15" customHeight="1">
      <c r="A647" s="20"/>
      <c r="B647" s="26" t="s">
        <v>987</v>
      </c>
      <c r="C647" s="27">
        <v>0.35</v>
      </c>
      <c r="D647" s="23" t="s">
        <v>5</v>
      </c>
      <c r="E647" s="28">
        <f>GAJI!$D$16</f>
        <v>135000</v>
      </c>
      <c r="F647" s="29">
        <f>C647*E647</f>
        <v>47250</v>
      </c>
    </row>
    <row r="648" spans="1:6" ht="15" customHeight="1">
      <c r="A648" s="20"/>
      <c r="B648" s="26" t="s">
        <v>993</v>
      </c>
      <c r="C648" s="27">
        <v>0.7</v>
      </c>
      <c r="D648" s="23" t="s">
        <v>5</v>
      </c>
      <c r="E648" s="28">
        <f>GAJI!$D$26</f>
        <v>100000</v>
      </c>
      <c r="F648" s="29">
        <f>C648*E648</f>
        <v>70000</v>
      </c>
    </row>
    <row r="649" spans="1:6" ht="15" customHeight="1">
      <c r="A649" s="20"/>
      <c r="B649" s="111" t="s">
        <v>1001</v>
      </c>
      <c r="C649" s="22"/>
      <c r="D649" s="23"/>
      <c r="E649" s="30" t="s">
        <v>6</v>
      </c>
      <c r="F649" s="31">
        <f>SUM(F645:F648)</f>
        <v>127400</v>
      </c>
    </row>
    <row r="650" spans="1:6" ht="15" customHeight="1">
      <c r="A650" s="20"/>
      <c r="B650" s="26" t="s">
        <v>71</v>
      </c>
      <c r="C650" s="27">
        <v>0.19600000000000001</v>
      </c>
      <c r="D650" s="23" t="s">
        <v>22</v>
      </c>
      <c r="E650" s="28">
        <f>GAJI!$D$37</f>
        <v>53500</v>
      </c>
      <c r="F650" s="29">
        <f>C650*E650</f>
        <v>10486</v>
      </c>
    </row>
    <row r="651" spans="1:6" ht="15" customHeight="1">
      <c r="A651" s="20"/>
      <c r="B651" s="26" t="s">
        <v>99</v>
      </c>
      <c r="C651" s="27">
        <v>1.3</v>
      </c>
      <c r="D651" s="23" t="s">
        <v>32</v>
      </c>
      <c r="E651" s="28">
        <f>GAJI!$D$59</f>
        <v>12000</v>
      </c>
      <c r="F651" s="29">
        <f>C651*E651</f>
        <v>15600</v>
      </c>
    </row>
    <row r="652" spans="1:6" ht="15" customHeight="1">
      <c r="A652" s="20"/>
      <c r="B652" s="26" t="s">
        <v>23</v>
      </c>
      <c r="C652" s="27">
        <v>4.4999999999999998E-2</v>
      </c>
      <c r="D652" s="23" t="s">
        <v>10</v>
      </c>
      <c r="E652" s="28">
        <f>GAJI!$D$38</f>
        <v>186666.66666666666</v>
      </c>
      <c r="F652" s="29">
        <f>C652*E652</f>
        <v>8400</v>
      </c>
    </row>
    <row r="653" spans="1:6" ht="15" customHeight="1">
      <c r="A653" s="20"/>
      <c r="B653" s="26" t="s">
        <v>104</v>
      </c>
      <c r="C653" s="27">
        <v>1.0608</v>
      </c>
      <c r="D653" s="23" t="s">
        <v>13</v>
      </c>
      <c r="E653" s="28">
        <v>125000</v>
      </c>
      <c r="F653" s="29">
        <f>C653*E653</f>
        <v>132600</v>
      </c>
    </row>
    <row r="654" spans="1:6" ht="15" customHeight="1">
      <c r="A654" s="20"/>
      <c r="B654" s="26"/>
      <c r="C654" s="22"/>
      <c r="D654" s="23"/>
      <c r="E654" s="30" t="s">
        <v>6</v>
      </c>
      <c r="F654" s="31">
        <f>SUM(F650:F653)</f>
        <v>167086</v>
      </c>
    </row>
    <row r="655" spans="1:6" ht="15" customHeight="1">
      <c r="A655" s="20"/>
      <c r="B655" s="26"/>
      <c r="C655" s="22"/>
      <c r="D655" s="23"/>
      <c r="E655" s="30" t="s">
        <v>12</v>
      </c>
      <c r="F655" s="32">
        <f>SUM(F654,F649)</f>
        <v>294486</v>
      </c>
    </row>
    <row r="656" spans="1:6" ht="15" customHeight="1" thickBot="1">
      <c r="A656" s="51"/>
      <c r="B656" s="52"/>
      <c r="C656" s="53"/>
      <c r="D656" s="54"/>
      <c r="E656" s="55"/>
      <c r="F656" s="56"/>
    </row>
    <row r="657" spans="1:6" ht="15" customHeight="1">
      <c r="A657" s="67"/>
      <c r="B657" s="74" t="s">
        <v>1024</v>
      </c>
      <c r="C657" s="69"/>
      <c r="D657" s="70" t="s">
        <v>13</v>
      </c>
      <c r="E657" s="71"/>
      <c r="F657" s="72"/>
    </row>
    <row r="658" spans="1:6" ht="15" customHeight="1">
      <c r="A658" s="20"/>
      <c r="B658" s="111" t="s">
        <v>624</v>
      </c>
      <c r="C658" s="22"/>
      <c r="D658" s="23"/>
      <c r="E658" s="24"/>
      <c r="F658" s="25"/>
    </row>
    <row r="659" spans="1:6" ht="15" customHeight="1">
      <c r="A659" s="20"/>
      <c r="B659" s="26" t="s">
        <v>627</v>
      </c>
      <c r="C659" s="27">
        <v>3.5000000000000003E-2</v>
      </c>
      <c r="D659" s="23" t="s">
        <v>5</v>
      </c>
      <c r="E659" s="28">
        <f>GAJI!$D$8</f>
        <v>150000</v>
      </c>
      <c r="F659" s="29">
        <f>C659*E659</f>
        <v>5250.0000000000009</v>
      </c>
    </row>
    <row r="660" spans="1:6" ht="15" customHeight="1">
      <c r="A660" s="20"/>
      <c r="B660" s="26" t="s">
        <v>994</v>
      </c>
      <c r="C660" s="27">
        <v>3.5000000000000003E-2</v>
      </c>
      <c r="D660" s="23" t="s">
        <v>5</v>
      </c>
      <c r="E660" s="28">
        <f>GAJI!$D$9</f>
        <v>140000</v>
      </c>
      <c r="F660" s="29">
        <f>C660*E660</f>
        <v>4900.0000000000009</v>
      </c>
    </row>
    <row r="661" spans="1:6" ht="15" customHeight="1">
      <c r="A661" s="20"/>
      <c r="B661" s="26" t="s">
        <v>987</v>
      </c>
      <c r="C661" s="27">
        <v>0.35</v>
      </c>
      <c r="D661" s="23" t="s">
        <v>5</v>
      </c>
      <c r="E661" s="28">
        <f>GAJI!$D$16</f>
        <v>135000</v>
      </c>
      <c r="F661" s="29">
        <f>C661*E661</f>
        <v>47250</v>
      </c>
    </row>
    <row r="662" spans="1:6" ht="15" customHeight="1">
      <c r="A662" s="20"/>
      <c r="B662" s="26" t="s">
        <v>993</v>
      </c>
      <c r="C662" s="27">
        <v>0.7</v>
      </c>
      <c r="D662" s="23" t="s">
        <v>5</v>
      </c>
      <c r="E662" s="28">
        <f>GAJI!$D$26</f>
        <v>100000</v>
      </c>
      <c r="F662" s="29">
        <f>C662*E662</f>
        <v>70000</v>
      </c>
    </row>
    <row r="663" spans="1:6" ht="15" customHeight="1">
      <c r="A663" s="20"/>
      <c r="B663" s="111" t="s">
        <v>1001</v>
      </c>
      <c r="C663" s="22"/>
      <c r="D663" s="23"/>
      <c r="E663" s="30" t="s">
        <v>6</v>
      </c>
      <c r="F663" s="31">
        <f>SUM(F659:F662)</f>
        <v>127400</v>
      </c>
    </row>
    <row r="664" spans="1:6" ht="15" customHeight="1">
      <c r="A664" s="20"/>
      <c r="B664" s="26" t="s">
        <v>71</v>
      </c>
      <c r="C664" s="27">
        <v>0.19600000000000001</v>
      </c>
      <c r="D664" s="23" t="s">
        <v>22</v>
      </c>
      <c r="E664" s="28">
        <f>GAJI!$D$37</f>
        <v>53500</v>
      </c>
      <c r="F664" s="29">
        <f>C664*E664</f>
        <v>10486</v>
      </c>
    </row>
    <row r="665" spans="1:6" ht="15" customHeight="1">
      <c r="A665" s="20"/>
      <c r="B665" s="26" t="s">
        <v>99</v>
      </c>
      <c r="C665" s="27">
        <v>1.3</v>
      </c>
      <c r="D665" s="23" t="s">
        <v>32</v>
      </c>
      <c r="E665" s="28">
        <f>GAJI!$D$59</f>
        <v>12000</v>
      </c>
      <c r="F665" s="29">
        <f>C665*E665</f>
        <v>15600</v>
      </c>
    </row>
    <row r="666" spans="1:6" ht="15" customHeight="1">
      <c r="A666" s="20"/>
      <c r="B666" s="26" t="s">
        <v>23</v>
      </c>
      <c r="C666" s="27">
        <v>4.4999999999999998E-2</v>
      </c>
      <c r="D666" s="23" t="s">
        <v>10</v>
      </c>
      <c r="E666" s="28">
        <f>GAJI!$D$38</f>
        <v>186666.66666666666</v>
      </c>
      <c r="F666" s="29">
        <f>C666*E666</f>
        <v>8400</v>
      </c>
    </row>
    <row r="667" spans="1:6" ht="15" customHeight="1">
      <c r="A667" s="20"/>
      <c r="B667" s="26" t="s">
        <v>105</v>
      </c>
      <c r="C667" s="27">
        <v>1.0608</v>
      </c>
      <c r="D667" s="23" t="s">
        <v>13</v>
      </c>
      <c r="E667" s="28">
        <v>135000</v>
      </c>
      <c r="F667" s="29">
        <f>C667*E667</f>
        <v>143208</v>
      </c>
    </row>
    <row r="668" spans="1:6" ht="15" customHeight="1">
      <c r="A668" s="20"/>
      <c r="B668" s="26"/>
      <c r="C668" s="22"/>
      <c r="D668" s="23"/>
      <c r="E668" s="30" t="s">
        <v>6</v>
      </c>
      <c r="F668" s="31">
        <f>SUM(F664:F667)</f>
        <v>177694</v>
      </c>
    </row>
    <row r="669" spans="1:6" ht="15" customHeight="1">
      <c r="A669" s="20"/>
      <c r="B669" s="26"/>
      <c r="C669" s="22"/>
      <c r="D669" s="23"/>
      <c r="E669" s="30" t="s">
        <v>12</v>
      </c>
      <c r="F669" s="32">
        <f>SUM(F668,F663)</f>
        <v>305094</v>
      </c>
    </row>
    <row r="670" spans="1:6" ht="15" customHeight="1" thickBot="1">
      <c r="A670" s="51"/>
      <c r="B670" s="52"/>
      <c r="C670" s="53"/>
      <c r="D670" s="54"/>
      <c r="E670" s="55"/>
      <c r="F670" s="56"/>
    </row>
    <row r="671" spans="1:6" ht="15" customHeight="1">
      <c r="A671" s="67"/>
      <c r="B671" s="74" t="s">
        <v>1025</v>
      </c>
      <c r="C671" s="69"/>
      <c r="D671" s="70" t="s">
        <v>13</v>
      </c>
      <c r="E671" s="71"/>
      <c r="F671" s="72"/>
    </row>
    <row r="672" spans="1:6" ht="15" customHeight="1">
      <c r="A672" s="20"/>
      <c r="B672" s="111" t="s">
        <v>624</v>
      </c>
      <c r="C672" s="22"/>
      <c r="D672" s="23"/>
      <c r="E672" s="24"/>
      <c r="F672" s="25"/>
    </row>
    <row r="673" spans="1:6" ht="15" customHeight="1">
      <c r="A673" s="20"/>
      <c r="B673" s="26" t="s">
        <v>627</v>
      </c>
      <c r="C673" s="27">
        <v>3.5000000000000003E-2</v>
      </c>
      <c r="D673" s="23" t="s">
        <v>5</v>
      </c>
      <c r="E673" s="28">
        <f>GAJI!$D$8</f>
        <v>150000</v>
      </c>
      <c r="F673" s="29">
        <f>C673*E673</f>
        <v>5250.0000000000009</v>
      </c>
    </row>
    <row r="674" spans="1:6" ht="15" customHeight="1">
      <c r="A674" s="20"/>
      <c r="B674" s="26" t="s">
        <v>994</v>
      </c>
      <c r="C674" s="27">
        <v>3.5000000000000003E-2</v>
      </c>
      <c r="D674" s="23" t="s">
        <v>5</v>
      </c>
      <c r="E674" s="28">
        <f>GAJI!$D$9</f>
        <v>140000</v>
      </c>
      <c r="F674" s="29">
        <f>C674*E674</f>
        <v>4900.0000000000009</v>
      </c>
    </row>
    <row r="675" spans="1:6" ht="15" customHeight="1">
      <c r="A675" s="20"/>
      <c r="B675" s="26" t="s">
        <v>987</v>
      </c>
      <c r="C675" s="27">
        <v>0.35</v>
      </c>
      <c r="D675" s="23" t="s">
        <v>5</v>
      </c>
      <c r="E675" s="28">
        <f>GAJI!$D$16</f>
        <v>135000</v>
      </c>
      <c r="F675" s="29">
        <f>C675*E675</f>
        <v>47250</v>
      </c>
    </row>
    <row r="676" spans="1:6" ht="15" customHeight="1">
      <c r="A676" s="20"/>
      <c r="B676" s="26" t="s">
        <v>993</v>
      </c>
      <c r="C676" s="27">
        <v>0.7</v>
      </c>
      <c r="D676" s="23" t="s">
        <v>5</v>
      </c>
      <c r="E676" s="28">
        <f>GAJI!$D$26</f>
        <v>100000</v>
      </c>
      <c r="F676" s="29">
        <f>C676*E676</f>
        <v>70000</v>
      </c>
    </row>
    <row r="677" spans="1:6" ht="15" customHeight="1">
      <c r="A677" s="20"/>
      <c r="B677" s="111" t="s">
        <v>1001</v>
      </c>
      <c r="C677" s="22"/>
      <c r="D677" s="23"/>
      <c r="E677" s="30" t="s">
        <v>6</v>
      </c>
      <c r="F677" s="31">
        <f>SUM(F673:F676)</f>
        <v>127400</v>
      </c>
    </row>
    <row r="678" spans="1:6" ht="15" customHeight="1">
      <c r="A678" s="20"/>
      <c r="B678" s="26" t="s">
        <v>71</v>
      </c>
      <c r="C678" s="27">
        <v>0.19600000000000001</v>
      </c>
      <c r="D678" s="23" t="s">
        <v>22</v>
      </c>
      <c r="E678" s="28">
        <f>GAJI!$D$37</f>
        <v>53500</v>
      </c>
      <c r="F678" s="29">
        <f>C678*E678</f>
        <v>10486</v>
      </c>
    </row>
    <row r="679" spans="1:6" ht="15" customHeight="1">
      <c r="A679" s="20"/>
      <c r="B679" s="26" t="s">
        <v>99</v>
      </c>
      <c r="C679" s="27">
        <v>1.3</v>
      </c>
      <c r="D679" s="23" t="s">
        <v>32</v>
      </c>
      <c r="E679" s="28">
        <f>GAJI!$D$59</f>
        <v>12000</v>
      </c>
      <c r="F679" s="29">
        <f>C679*E679</f>
        <v>15600</v>
      </c>
    </row>
    <row r="680" spans="1:6" ht="15" customHeight="1">
      <c r="A680" s="20"/>
      <c r="B680" s="26" t="s">
        <v>23</v>
      </c>
      <c r="C680" s="27">
        <v>4.4999999999999998E-2</v>
      </c>
      <c r="D680" s="23" t="s">
        <v>10</v>
      </c>
      <c r="E680" s="28">
        <f>GAJI!$D$38</f>
        <v>186666.66666666666</v>
      </c>
      <c r="F680" s="29">
        <f>C680*E680</f>
        <v>8400</v>
      </c>
    </row>
    <row r="681" spans="1:6" ht="15" customHeight="1">
      <c r="A681" s="20"/>
      <c r="B681" s="26" t="s">
        <v>106</v>
      </c>
      <c r="C681" s="27">
        <v>1.0608</v>
      </c>
      <c r="D681" s="23" t="s">
        <v>13</v>
      </c>
      <c r="E681" s="28">
        <f>GAJI!$D$128</f>
        <v>75000</v>
      </c>
      <c r="F681" s="29">
        <f>C681*E681</f>
        <v>79560</v>
      </c>
    </row>
    <row r="682" spans="1:6" ht="15" customHeight="1">
      <c r="A682" s="20"/>
      <c r="B682" s="26"/>
      <c r="C682" s="22"/>
      <c r="D682" s="23"/>
      <c r="E682" s="30" t="s">
        <v>6</v>
      </c>
      <c r="F682" s="31">
        <f>SUM(F678:F681)</f>
        <v>114046</v>
      </c>
    </row>
    <row r="683" spans="1:6" ht="15" customHeight="1">
      <c r="A683" s="20"/>
      <c r="B683" s="26"/>
      <c r="C683" s="22"/>
      <c r="D683" s="23"/>
      <c r="E683" s="30" t="s">
        <v>12</v>
      </c>
      <c r="F683" s="44">
        <f>SUM(F682,F677)</f>
        <v>241446</v>
      </c>
    </row>
    <row r="684" spans="1:6" ht="15" customHeight="1" thickBot="1">
      <c r="A684" s="75"/>
      <c r="B684" s="76"/>
      <c r="C684" s="63"/>
      <c r="D684" s="64"/>
      <c r="E684" s="65"/>
      <c r="F684" s="66"/>
    </row>
    <row r="685" spans="1:6" ht="15" customHeight="1">
      <c r="A685" s="67"/>
      <c r="B685" s="74" t="s">
        <v>1026</v>
      </c>
      <c r="C685" s="69"/>
      <c r="D685" s="70" t="s">
        <v>13</v>
      </c>
      <c r="E685" s="71"/>
      <c r="F685" s="72"/>
    </row>
    <row r="686" spans="1:6" ht="15" customHeight="1">
      <c r="A686" s="20"/>
      <c r="B686" s="111" t="s">
        <v>624</v>
      </c>
      <c r="C686" s="22"/>
      <c r="D686" s="23"/>
      <c r="E686" s="24"/>
      <c r="F686" s="25"/>
    </row>
    <row r="687" spans="1:6" ht="15" customHeight="1">
      <c r="A687" s="20"/>
      <c r="B687" s="26" t="s">
        <v>627</v>
      </c>
      <c r="C687" s="27">
        <v>3.5000000000000003E-2</v>
      </c>
      <c r="D687" s="23" t="s">
        <v>5</v>
      </c>
      <c r="E687" s="28">
        <f>GAJI!$D$8</f>
        <v>150000</v>
      </c>
      <c r="F687" s="29">
        <f>C687*E687</f>
        <v>5250.0000000000009</v>
      </c>
    </row>
    <row r="688" spans="1:6" ht="15" customHeight="1">
      <c r="A688" s="20"/>
      <c r="B688" s="26" t="s">
        <v>994</v>
      </c>
      <c r="C688" s="27">
        <v>3.5000000000000003E-2</v>
      </c>
      <c r="D688" s="23" t="s">
        <v>5</v>
      </c>
      <c r="E688" s="28">
        <f>GAJI!$D$9</f>
        <v>140000</v>
      </c>
      <c r="F688" s="29">
        <f>C688*E688</f>
        <v>4900.0000000000009</v>
      </c>
    </row>
    <row r="689" spans="1:6" ht="15" customHeight="1">
      <c r="A689" s="20"/>
      <c r="B689" s="26" t="s">
        <v>987</v>
      </c>
      <c r="C689" s="27">
        <v>0.35</v>
      </c>
      <c r="D689" s="23" t="s">
        <v>5</v>
      </c>
      <c r="E689" s="28">
        <f>GAJI!$D$16</f>
        <v>135000</v>
      </c>
      <c r="F689" s="29">
        <f>C689*E689</f>
        <v>47250</v>
      </c>
    </row>
    <row r="690" spans="1:6" ht="15" customHeight="1">
      <c r="A690" s="20"/>
      <c r="B690" s="26" t="s">
        <v>993</v>
      </c>
      <c r="C690" s="27">
        <v>0.7</v>
      </c>
      <c r="D690" s="23" t="s">
        <v>5</v>
      </c>
      <c r="E690" s="28">
        <f>GAJI!$D$26</f>
        <v>100000</v>
      </c>
      <c r="F690" s="29">
        <f>C690*E690</f>
        <v>70000</v>
      </c>
    </row>
    <row r="691" spans="1:6" ht="15" customHeight="1">
      <c r="A691" s="20"/>
      <c r="B691" s="111" t="s">
        <v>1001</v>
      </c>
      <c r="C691" s="22"/>
      <c r="D691" s="23"/>
      <c r="E691" s="30" t="s">
        <v>6</v>
      </c>
      <c r="F691" s="31">
        <f>SUM(F687:F690)</f>
        <v>127400</v>
      </c>
    </row>
    <row r="692" spans="1:6" ht="15" customHeight="1">
      <c r="A692" s="20"/>
      <c r="B692" s="26" t="s">
        <v>71</v>
      </c>
      <c r="C692" s="27">
        <v>0.19600000000000001</v>
      </c>
      <c r="D692" s="23" t="s">
        <v>22</v>
      </c>
      <c r="E692" s="28">
        <f>GAJI!$D$37</f>
        <v>53500</v>
      </c>
      <c r="F692" s="29">
        <f>C692*E692</f>
        <v>10486</v>
      </c>
    </row>
    <row r="693" spans="1:6" ht="15" customHeight="1">
      <c r="A693" s="20"/>
      <c r="B693" s="26" t="s">
        <v>99</v>
      </c>
      <c r="C693" s="27">
        <v>1.3</v>
      </c>
      <c r="D693" s="23" t="s">
        <v>32</v>
      </c>
      <c r="E693" s="28">
        <f>GAJI!$D$59</f>
        <v>12000</v>
      </c>
      <c r="F693" s="29">
        <f>C693*E693</f>
        <v>15600</v>
      </c>
    </row>
    <row r="694" spans="1:6" ht="15" customHeight="1">
      <c r="A694" s="20"/>
      <c r="B694" s="26" t="s">
        <v>23</v>
      </c>
      <c r="C694" s="27">
        <v>4.4999999999999998E-2</v>
      </c>
      <c r="D694" s="23" t="s">
        <v>10</v>
      </c>
      <c r="E694" s="28">
        <f>GAJI!$D$38</f>
        <v>186666.66666666666</v>
      </c>
      <c r="F694" s="29">
        <f>C694*E694</f>
        <v>8400</v>
      </c>
    </row>
    <row r="695" spans="1:6" ht="15" customHeight="1">
      <c r="A695" s="20"/>
      <c r="B695" s="26" t="s">
        <v>107</v>
      </c>
      <c r="C695" s="27">
        <v>1.0608</v>
      </c>
      <c r="D695" s="23" t="s">
        <v>13</v>
      </c>
      <c r="E695" s="28">
        <f>GAJI!$D$129</f>
        <v>135000</v>
      </c>
      <c r="F695" s="29">
        <f>C695*E695</f>
        <v>143208</v>
      </c>
    </row>
    <row r="696" spans="1:6" ht="15" customHeight="1">
      <c r="A696" s="20"/>
      <c r="B696" s="26"/>
      <c r="C696" s="22"/>
      <c r="D696" s="23"/>
      <c r="E696" s="30" t="s">
        <v>6</v>
      </c>
      <c r="F696" s="31">
        <f>SUM(F692:F695)</f>
        <v>177694</v>
      </c>
    </row>
    <row r="697" spans="1:6" ht="15" customHeight="1">
      <c r="A697" s="20"/>
      <c r="B697" s="26"/>
      <c r="C697" s="22"/>
      <c r="D697" s="23"/>
      <c r="E697" s="30" t="s">
        <v>12</v>
      </c>
      <c r="F697" s="32">
        <f>SUM(F696,F691)</f>
        <v>305094</v>
      </c>
    </row>
    <row r="698" spans="1:6" ht="15" customHeight="1" thickBot="1">
      <c r="A698" s="51"/>
      <c r="B698" s="52"/>
      <c r="C698" s="53"/>
      <c r="D698" s="54"/>
      <c r="E698" s="55"/>
      <c r="F698" s="56"/>
    </row>
    <row r="699" spans="1:6" ht="15" customHeight="1">
      <c r="A699" s="67"/>
      <c r="B699" s="74" t="s">
        <v>1027</v>
      </c>
      <c r="C699" s="69"/>
      <c r="D699" s="70" t="s">
        <v>13</v>
      </c>
      <c r="E699" s="71"/>
      <c r="F699" s="72"/>
    </row>
    <row r="700" spans="1:6" ht="15" customHeight="1">
      <c r="A700" s="20"/>
      <c r="B700" s="111" t="s">
        <v>624</v>
      </c>
      <c r="C700" s="22"/>
      <c r="D700" s="23"/>
      <c r="E700" s="24"/>
      <c r="F700" s="25"/>
    </row>
    <row r="701" spans="1:6" ht="15" customHeight="1">
      <c r="A701" s="20"/>
      <c r="B701" s="26" t="s">
        <v>627</v>
      </c>
      <c r="C701" s="27">
        <v>4.4999999999999998E-2</v>
      </c>
      <c r="D701" s="23" t="s">
        <v>5</v>
      </c>
      <c r="E701" s="28">
        <f>GAJI!$D$8</f>
        <v>150000</v>
      </c>
      <c r="F701" s="29">
        <f>C701*E701</f>
        <v>6750</v>
      </c>
    </row>
    <row r="702" spans="1:6" ht="15" customHeight="1">
      <c r="A702" s="20"/>
      <c r="B702" s="26" t="s">
        <v>994</v>
      </c>
      <c r="C702" s="27">
        <v>4.4999999999999998E-2</v>
      </c>
      <c r="D702" s="23" t="s">
        <v>5</v>
      </c>
      <c r="E702" s="28">
        <f>GAJI!$D$9</f>
        <v>140000</v>
      </c>
      <c r="F702" s="29">
        <f>C702*E702</f>
        <v>6300</v>
      </c>
    </row>
    <row r="703" spans="1:6" ht="15" customHeight="1">
      <c r="A703" s="20"/>
      <c r="B703" s="26" t="s">
        <v>987</v>
      </c>
      <c r="C703" s="27">
        <v>0.45</v>
      </c>
      <c r="D703" s="23" t="s">
        <v>5</v>
      </c>
      <c r="E703" s="28">
        <f>GAJI!$D$16</f>
        <v>135000</v>
      </c>
      <c r="F703" s="29">
        <f>C703*E703</f>
        <v>60750</v>
      </c>
    </row>
    <row r="704" spans="1:6" ht="15" customHeight="1">
      <c r="A704" s="20"/>
      <c r="B704" s="26" t="s">
        <v>993</v>
      </c>
      <c r="C704" s="27">
        <v>0.9</v>
      </c>
      <c r="D704" s="23" t="s">
        <v>5</v>
      </c>
      <c r="E704" s="28">
        <f>GAJI!$D$26</f>
        <v>100000</v>
      </c>
      <c r="F704" s="29">
        <f>C704*E704</f>
        <v>90000</v>
      </c>
    </row>
    <row r="705" spans="1:6" ht="15" customHeight="1">
      <c r="A705" s="20"/>
      <c r="B705" s="111" t="s">
        <v>1001</v>
      </c>
      <c r="C705" s="22"/>
      <c r="D705" s="23"/>
      <c r="E705" s="30" t="s">
        <v>6</v>
      </c>
      <c r="F705" s="31">
        <f>SUM(F701:F704)</f>
        <v>163800</v>
      </c>
    </row>
    <row r="706" spans="1:6" ht="15" customHeight="1">
      <c r="A706" s="20"/>
      <c r="B706" s="26" t="s">
        <v>71</v>
      </c>
      <c r="C706" s="27">
        <v>0.186</v>
      </c>
      <c r="D706" s="23" t="s">
        <v>22</v>
      </c>
      <c r="E706" s="28">
        <f>GAJI!$D$37</f>
        <v>53500</v>
      </c>
      <c r="F706" s="29">
        <f>C706*E706</f>
        <v>9951</v>
      </c>
    </row>
    <row r="707" spans="1:6" ht="15" customHeight="1">
      <c r="A707" s="20"/>
      <c r="B707" s="26" t="s">
        <v>99</v>
      </c>
      <c r="C707" s="27">
        <v>1.94</v>
      </c>
      <c r="D707" s="23" t="s">
        <v>32</v>
      </c>
      <c r="E707" s="28">
        <f>GAJI!$D$59</f>
        <v>12000</v>
      </c>
      <c r="F707" s="29">
        <f>C707*E707</f>
        <v>23280</v>
      </c>
    </row>
    <row r="708" spans="1:6" ht="15" customHeight="1">
      <c r="A708" s="20"/>
      <c r="B708" s="26" t="s">
        <v>23</v>
      </c>
      <c r="C708" s="27">
        <v>1.7999999999999999E-2</v>
      </c>
      <c r="D708" s="23" t="s">
        <v>10</v>
      </c>
      <c r="E708" s="28">
        <f>GAJI!$D$38</f>
        <v>186666.66666666666</v>
      </c>
      <c r="F708" s="29">
        <f>C708*E708</f>
        <v>3359.9999999999995</v>
      </c>
    </row>
    <row r="709" spans="1:6" ht="15" customHeight="1">
      <c r="A709" s="20"/>
      <c r="B709" s="26" t="s">
        <v>108</v>
      </c>
      <c r="C709" s="27">
        <v>1.05</v>
      </c>
      <c r="D709" s="23" t="s">
        <v>13</v>
      </c>
      <c r="E709" s="28">
        <f>GAJI!$D$130</f>
        <v>100000</v>
      </c>
      <c r="F709" s="29">
        <f>C709*E709</f>
        <v>105000</v>
      </c>
    </row>
    <row r="710" spans="1:6" ht="15" customHeight="1">
      <c r="A710" s="20"/>
      <c r="B710" s="26"/>
      <c r="C710" s="22"/>
      <c r="D710" s="23"/>
      <c r="E710" s="30" t="s">
        <v>6</v>
      </c>
      <c r="F710" s="31">
        <f>SUM(F706:F709)</f>
        <v>141591</v>
      </c>
    </row>
    <row r="711" spans="1:6" ht="15" customHeight="1">
      <c r="A711" s="20"/>
      <c r="B711" s="26"/>
      <c r="C711" s="22"/>
      <c r="D711" s="23"/>
      <c r="E711" s="30" t="s">
        <v>12</v>
      </c>
      <c r="F711" s="32">
        <f>SUM(F710,F705)</f>
        <v>305391</v>
      </c>
    </row>
    <row r="712" spans="1:6" ht="15" customHeight="1">
      <c r="A712" s="20"/>
      <c r="B712" s="26"/>
      <c r="C712" s="22"/>
      <c r="D712" s="23"/>
      <c r="E712" s="30"/>
      <c r="F712" s="31"/>
    </row>
    <row r="713" spans="1:6" ht="15" customHeight="1">
      <c r="A713" s="14"/>
      <c r="B713" s="15" t="s">
        <v>1028</v>
      </c>
      <c r="C713" s="16"/>
      <c r="D713" s="17" t="s">
        <v>109</v>
      </c>
      <c r="E713" s="18"/>
      <c r="F713" s="19"/>
    </row>
    <row r="714" spans="1:6" ht="15" customHeight="1">
      <c r="A714" s="20"/>
      <c r="B714" s="111" t="s">
        <v>624</v>
      </c>
      <c r="C714" s="22"/>
      <c r="D714" s="23"/>
      <c r="E714" s="24"/>
      <c r="F714" s="25"/>
    </row>
    <row r="715" spans="1:6" ht="15" customHeight="1">
      <c r="A715" s="20"/>
      <c r="B715" s="26" t="s">
        <v>627</v>
      </c>
      <c r="C715" s="27">
        <v>5.0000000000000001E-3</v>
      </c>
      <c r="D715" s="23" t="s">
        <v>5</v>
      </c>
      <c r="E715" s="28">
        <f>GAJI!$D$8</f>
        <v>150000</v>
      </c>
      <c r="F715" s="29">
        <f>C715*E715</f>
        <v>750</v>
      </c>
    </row>
    <row r="716" spans="1:6" ht="15" customHeight="1">
      <c r="A716" s="20"/>
      <c r="B716" s="26" t="s">
        <v>994</v>
      </c>
      <c r="C716" s="27">
        <v>8.9999999999999993E-3</v>
      </c>
      <c r="D716" s="23" t="s">
        <v>5</v>
      </c>
      <c r="E716" s="28">
        <f>GAJI!$D$9</f>
        <v>140000</v>
      </c>
      <c r="F716" s="29">
        <f>C716*E716</f>
        <v>1260</v>
      </c>
    </row>
    <row r="717" spans="1:6" ht="15" customHeight="1">
      <c r="A717" s="20"/>
      <c r="B717" s="26" t="s">
        <v>987</v>
      </c>
      <c r="C717" s="27">
        <v>0.09</v>
      </c>
      <c r="D717" s="23" t="s">
        <v>5</v>
      </c>
      <c r="E717" s="28">
        <f>GAJI!$D$16</f>
        <v>135000</v>
      </c>
      <c r="F717" s="29">
        <f>C717*E717</f>
        <v>12150</v>
      </c>
    </row>
    <row r="718" spans="1:6" ht="15" customHeight="1">
      <c r="A718" s="20"/>
      <c r="B718" s="26" t="s">
        <v>993</v>
      </c>
      <c r="C718" s="27">
        <v>0.09</v>
      </c>
      <c r="D718" s="23" t="s">
        <v>5</v>
      </c>
      <c r="E718" s="28">
        <f>GAJI!$D$26</f>
        <v>100000</v>
      </c>
      <c r="F718" s="29">
        <f>C718*E718</f>
        <v>9000</v>
      </c>
    </row>
    <row r="719" spans="1:6" ht="15" customHeight="1">
      <c r="A719" s="20"/>
      <c r="B719" s="111" t="s">
        <v>1001</v>
      </c>
      <c r="C719" s="22"/>
      <c r="D719" s="23"/>
      <c r="E719" s="30" t="s">
        <v>6</v>
      </c>
      <c r="F719" s="31">
        <f>SUM(F715:F718)</f>
        <v>23160</v>
      </c>
    </row>
    <row r="720" spans="1:6" ht="15" customHeight="1">
      <c r="A720" s="20"/>
      <c r="B720" s="26" t="s">
        <v>71</v>
      </c>
      <c r="C720" s="27">
        <v>2.2800000000000001E-2</v>
      </c>
      <c r="D720" s="23" t="s">
        <v>22</v>
      </c>
      <c r="E720" s="28">
        <f>GAJI!$D$37</f>
        <v>53500</v>
      </c>
      <c r="F720" s="29">
        <f>C720*E720</f>
        <v>1219.8</v>
      </c>
    </row>
    <row r="721" spans="1:6" ht="15" customHeight="1">
      <c r="A721" s="20"/>
      <c r="B721" s="26" t="s">
        <v>99</v>
      </c>
      <c r="C721" s="27">
        <v>2.5000000000000001E-2</v>
      </c>
      <c r="D721" s="23" t="s">
        <v>32</v>
      </c>
      <c r="E721" s="28">
        <f>GAJI!$D$59</f>
        <v>12000</v>
      </c>
      <c r="F721" s="29">
        <f>C721*E721</f>
        <v>300</v>
      </c>
    </row>
    <row r="722" spans="1:6" ht="15" customHeight="1">
      <c r="A722" s="20"/>
      <c r="B722" s="26" t="s">
        <v>23</v>
      </c>
      <c r="C722" s="27">
        <v>3.0000000000000001E-3</v>
      </c>
      <c r="D722" s="23" t="s">
        <v>10</v>
      </c>
      <c r="E722" s="28">
        <f>GAJI!$D$38</f>
        <v>186666.66666666666</v>
      </c>
      <c r="F722" s="29">
        <f>C722*E722</f>
        <v>560</v>
      </c>
    </row>
    <row r="723" spans="1:6" ht="15" customHeight="1">
      <c r="A723" s="20"/>
      <c r="B723" s="26" t="s">
        <v>110</v>
      </c>
      <c r="C723" s="27">
        <v>1.25</v>
      </c>
      <c r="D723" s="23" t="s">
        <v>79</v>
      </c>
      <c r="E723" s="28">
        <f>GAJI!$D$137</f>
        <v>10000</v>
      </c>
      <c r="F723" s="29">
        <f>C723*E723</f>
        <v>12500</v>
      </c>
    </row>
    <row r="724" spans="1:6" ht="15" customHeight="1">
      <c r="A724" s="20"/>
      <c r="B724" s="26"/>
      <c r="C724" s="22"/>
      <c r="D724" s="23"/>
      <c r="E724" s="30" t="s">
        <v>6</v>
      </c>
      <c r="F724" s="31">
        <f>SUM(F720:F723)</f>
        <v>14579.8</v>
      </c>
    </row>
    <row r="725" spans="1:6" ht="15" customHeight="1">
      <c r="A725" s="20"/>
      <c r="B725" s="26"/>
      <c r="C725" s="22"/>
      <c r="D725" s="23"/>
      <c r="E725" s="30" t="s">
        <v>12</v>
      </c>
      <c r="F725" s="32">
        <f>SUM(F724,F719)</f>
        <v>37739.800000000003</v>
      </c>
    </row>
    <row r="726" spans="1:6" ht="15" customHeight="1">
      <c r="A726" s="20"/>
      <c r="B726" s="26"/>
      <c r="C726" s="22"/>
      <c r="D726" s="23"/>
      <c r="E726" s="30"/>
      <c r="F726" s="31"/>
    </row>
    <row r="727" spans="1:6" ht="15" customHeight="1">
      <c r="A727" s="14"/>
      <c r="B727" s="73" t="s">
        <v>1029</v>
      </c>
      <c r="C727" s="16"/>
      <c r="D727" s="17" t="s">
        <v>13</v>
      </c>
      <c r="E727" s="18"/>
      <c r="F727" s="89"/>
    </row>
    <row r="728" spans="1:6" ht="15" customHeight="1">
      <c r="A728" s="20"/>
      <c r="B728" s="513" t="s">
        <v>624</v>
      </c>
      <c r="C728" s="22"/>
      <c r="D728" s="23"/>
      <c r="E728" s="24"/>
      <c r="F728" s="95"/>
    </row>
    <row r="729" spans="1:6" ht="15" customHeight="1">
      <c r="A729" s="20"/>
      <c r="B729" s="26" t="s">
        <v>627</v>
      </c>
      <c r="C729" s="27">
        <v>2.5000000000000001E-2</v>
      </c>
      <c r="D729" s="23" t="s">
        <v>5</v>
      </c>
      <c r="E729" s="28">
        <f>GAJI!$D$8</f>
        <v>150000</v>
      </c>
      <c r="F729" s="91">
        <f>E729*C729</f>
        <v>3750</v>
      </c>
    </row>
    <row r="730" spans="1:6" ht="15" customHeight="1">
      <c r="A730" s="20"/>
      <c r="B730" s="26" t="s">
        <v>994</v>
      </c>
      <c r="C730" s="27">
        <v>2.5000000000000001E-2</v>
      </c>
      <c r="D730" s="23" t="s">
        <v>5</v>
      </c>
      <c r="E730" s="28">
        <f>GAJI!$D$9</f>
        <v>140000</v>
      </c>
      <c r="F730" s="91">
        <f t="shared" ref="F730:F732" si="34">E730*C730</f>
        <v>3500</v>
      </c>
    </row>
    <row r="731" spans="1:6" ht="15" customHeight="1">
      <c r="A731" s="20"/>
      <c r="B731" s="26" t="s">
        <v>987</v>
      </c>
      <c r="C731" s="27">
        <v>0.05</v>
      </c>
      <c r="D731" s="23" t="s">
        <v>5</v>
      </c>
      <c r="E731" s="28">
        <f>GAJI!$D$16</f>
        <v>135000</v>
      </c>
      <c r="F731" s="91">
        <f t="shared" si="34"/>
        <v>6750</v>
      </c>
    </row>
    <row r="732" spans="1:6" ht="15" customHeight="1">
      <c r="A732" s="20"/>
      <c r="B732" s="26" t="s">
        <v>993</v>
      </c>
      <c r="C732" s="27">
        <v>0.05</v>
      </c>
      <c r="D732" s="23" t="s">
        <v>5</v>
      </c>
      <c r="E732" s="28">
        <f>GAJI!$D$26</f>
        <v>100000</v>
      </c>
      <c r="F732" s="91">
        <f t="shared" si="34"/>
        <v>5000</v>
      </c>
    </row>
    <row r="733" spans="1:6" ht="15" customHeight="1">
      <c r="A733" s="20"/>
      <c r="B733" s="26"/>
      <c r="C733" s="22"/>
      <c r="D733" s="23"/>
      <c r="E733" s="30" t="s">
        <v>6</v>
      </c>
      <c r="F733" s="90">
        <f>SUM(F729:F732)</f>
        <v>19000</v>
      </c>
    </row>
    <row r="734" spans="1:6" ht="15" customHeight="1">
      <c r="A734" s="20"/>
      <c r="B734" s="26"/>
      <c r="C734" s="22"/>
      <c r="D734" s="23"/>
      <c r="E734" s="30" t="s">
        <v>12</v>
      </c>
      <c r="F734" s="96">
        <f>F733</f>
        <v>19000</v>
      </c>
    </row>
    <row r="735" spans="1:6" ht="15" customHeight="1">
      <c r="A735" s="51"/>
      <c r="B735" s="52"/>
      <c r="C735" s="53"/>
      <c r="D735" s="54"/>
      <c r="E735" s="55"/>
      <c r="F735" s="56"/>
    </row>
    <row r="736" spans="1:6" ht="15" hidden="1" customHeight="1">
      <c r="A736" s="14"/>
      <c r="B736" s="73" t="s">
        <v>1030</v>
      </c>
      <c r="C736" s="16"/>
      <c r="D736" s="17" t="s">
        <v>13</v>
      </c>
      <c r="E736" s="18"/>
      <c r="F736" s="89"/>
    </row>
    <row r="737" spans="1:6" ht="15" hidden="1" customHeight="1">
      <c r="A737" s="20"/>
      <c r="B737" s="111" t="s">
        <v>624</v>
      </c>
      <c r="C737" s="22"/>
      <c r="D737" s="23"/>
      <c r="E737" s="24"/>
      <c r="F737" s="95"/>
    </row>
    <row r="738" spans="1:6" ht="15" hidden="1" customHeight="1">
      <c r="A738" s="20"/>
      <c r="B738" s="26" t="s">
        <v>627</v>
      </c>
      <c r="C738" s="27">
        <v>2.5000000000000001E-2</v>
      </c>
      <c r="D738" s="23" t="s">
        <v>5</v>
      </c>
      <c r="E738" s="28">
        <f>GAJI!$D$8</f>
        <v>150000</v>
      </c>
      <c r="F738" s="91">
        <f>E738*C738</f>
        <v>3750</v>
      </c>
    </row>
    <row r="739" spans="1:6" ht="15" hidden="1" customHeight="1">
      <c r="A739" s="20"/>
      <c r="B739" s="26" t="s">
        <v>994</v>
      </c>
      <c r="C739" s="27">
        <v>2.5000000000000001E-2</v>
      </c>
      <c r="D739" s="23" t="s">
        <v>5</v>
      </c>
      <c r="E739" s="28">
        <f>GAJI!$D$9</f>
        <v>140000</v>
      </c>
      <c r="F739" s="91">
        <f t="shared" ref="F739:F743" si="35">E739*C739</f>
        <v>3500</v>
      </c>
    </row>
    <row r="740" spans="1:6" ht="15" hidden="1" customHeight="1">
      <c r="A740" s="20"/>
      <c r="B740" s="26" t="s">
        <v>987</v>
      </c>
      <c r="C740" s="27">
        <v>0.05</v>
      </c>
      <c r="D740" s="23" t="s">
        <v>5</v>
      </c>
      <c r="E740" s="28">
        <f>GAJI!$D$16</f>
        <v>135000</v>
      </c>
      <c r="F740" s="91">
        <f t="shared" si="35"/>
        <v>6750</v>
      </c>
    </row>
    <row r="741" spans="1:6" ht="15" hidden="1" customHeight="1">
      <c r="A741" s="20"/>
      <c r="B741" s="26" t="s">
        <v>993</v>
      </c>
      <c r="C741" s="27">
        <v>0.05</v>
      </c>
      <c r="D741" s="23" t="s">
        <v>5</v>
      </c>
      <c r="E741" s="28">
        <f>GAJI!$D$26</f>
        <v>100000</v>
      </c>
      <c r="F741" s="91">
        <f t="shared" si="35"/>
        <v>5000</v>
      </c>
    </row>
    <row r="742" spans="1:6" ht="15" hidden="1" customHeight="1">
      <c r="A742" s="20"/>
      <c r="B742" s="111" t="s">
        <v>1001</v>
      </c>
      <c r="C742" s="22"/>
      <c r="D742" s="23"/>
      <c r="E742" s="30" t="s">
        <v>6</v>
      </c>
      <c r="F742" s="90">
        <f>SUM(F738:F741)</f>
        <v>19000</v>
      </c>
    </row>
    <row r="743" spans="1:6" ht="15" hidden="1" customHeight="1">
      <c r="A743" s="20"/>
      <c r="B743" s="26" t="s">
        <v>111</v>
      </c>
      <c r="C743" s="27">
        <v>1</v>
      </c>
      <c r="D743" s="23" t="s">
        <v>112</v>
      </c>
      <c r="E743" s="28">
        <v>77800</v>
      </c>
      <c r="F743" s="91">
        <f t="shared" si="35"/>
        <v>77800</v>
      </c>
    </row>
    <row r="744" spans="1:6" ht="15" hidden="1" customHeight="1">
      <c r="A744" s="20"/>
      <c r="B744" s="26"/>
      <c r="C744" s="22"/>
      <c r="D744" s="23"/>
      <c r="E744" s="30" t="s">
        <v>6</v>
      </c>
      <c r="F744" s="90">
        <f>SUM(F743)</f>
        <v>77800</v>
      </c>
    </row>
    <row r="745" spans="1:6" ht="15" hidden="1" customHeight="1">
      <c r="A745" s="20"/>
      <c r="B745" s="26"/>
      <c r="C745" s="22"/>
      <c r="D745" s="23"/>
      <c r="E745" s="30" t="s">
        <v>12</v>
      </c>
      <c r="F745" s="92">
        <f>F744+F742</f>
        <v>96800</v>
      </c>
    </row>
    <row r="746" spans="1:6" ht="15" hidden="1" customHeight="1">
      <c r="A746" s="51"/>
      <c r="B746" s="52"/>
      <c r="C746" s="53"/>
      <c r="D746" s="54"/>
      <c r="E746" s="55"/>
      <c r="F746" s="93"/>
    </row>
    <row r="747" spans="1:6" ht="15" hidden="1" customHeight="1">
      <c r="A747" s="14"/>
      <c r="B747" s="15" t="s">
        <v>113</v>
      </c>
      <c r="C747" s="16"/>
      <c r="D747" s="17" t="s">
        <v>16</v>
      </c>
      <c r="E747" s="18"/>
      <c r="F747" s="89"/>
    </row>
    <row r="748" spans="1:6" ht="15" hidden="1" customHeight="1">
      <c r="A748" s="20"/>
      <c r="B748" s="111" t="s">
        <v>624</v>
      </c>
      <c r="C748" s="22"/>
      <c r="D748" s="23"/>
      <c r="E748" s="24"/>
      <c r="F748" s="95"/>
    </row>
    <row r="749" spans="1:6" ht="15" hidden="1" customHeight="1">
      <c r="A749" s="20"/>
      <c r="B749" s="26" t="s">
        <v>627</v>
      </c>
      <c r="C749" s="27">
        <v>1E-3</v>
      </c>
      <c r="D749" s="23" t="s">
        <v>5</v>
      </c>
      <c r="E749" s="28">
        <f>GAJI!$D$8</f>
        <v>150000</v>
      </c>
      <c r="F749" s="91">
        <f t="shared" ref="F749:F752" si="36">E749*C749</f>
        <v>150</v>
      </c>
    </row>
    <row r="750" spans="1:6" ht="15" hidden="1" customHeight="1">
      <c r="A750" s="20"/>
      <c r="B750" s="26" t="s">
        <v>994</v>
      </c>
      <c r="C750" s="27">
        <v>2.5000000000000001E-2</v>
      </c>
      <c r="D750" s="23" t="s">
        <v>5</v>
      </c>
      <c r="E750" s="28">
        <f>GAJI!$D$9</f>
        <v>140000</v>
      </c>
      <c r="F750" s="91">
        <f t="shared" si="36"/>
        <v>3500</v>
      </c>
    </row>
    <row r="751" spans="1:6" ht="15" hidden="1" customHeight="1">
      <c r="A751" s="20"/>
      <c r="B751" s="26" t="s">
        <v>987</v>
      </c>
      <c r="C751" s="27">
        <v>0.05</v>
      </c>
      <c r="D751" s="23" t="s">
        <v>5</v>
      </c>
      <c r="E751" s="28">
        <f>GAJI!$D$16</f>
        <v>135000</v>
      </c>
      <c r="F751" s="91">
        <f t="shared" si="36"/>
        <v>6750</v>
      </c>
    </row>
    <row r="752" spans="1:6" ht="15" hidden="1" customHeight="1">
      <c r="A752" s="20"/>
      <c r="B752" s="26" t="s">
        <v>993</v>
      </c>
      <c r="C752" s="27">
        <v>0.05</v>
      </c>
      <c r="D752" s="23" t="s">
        <v>5</v>
      </c>
      <c r="E752" s="28">
        <f>GAJI!$D$26</f>
        <v>100000</v>
      </c>
      <c r="F752" s="91">
        <f t="shared" si="36"/>
        <v>5000</v>
      </c>
    </row>
    <row r="753" spans="1:6" ht="15" hidden="1" customHeight="1">
      <c r="A753" s="20"/>
      <c r="B753" s="111" t="s">
        <v>1001</v>
      </c>
      <c r="C753" s="22"/>
      <c r="D753" s="23"/>
      <c r="E753" s="30" t="s">
        <v>6</v>
      </c>
      <c r="F753" s="90">
        <f>SUM(F749:F752)</f>
        <v>15400</v>
      </c>
    </row>
    <row r="754" spans="1:6" ht="15" hidden="1" customHeight="1">
      <c r="A754" s="20"/>
      <c r="B754" s="26" t="s">
        <v>23</v>
      </c>
      <c r="C754" s="27">
        <v>1E-3</v>
      </c>
      <c r="D754" s="23" t="s">
        <v>24</v>
      </c>
      <c r="E754" s="28">
        <f>GAJI!$D$38</f>
        <v>186666.66666666666</v>
      </c>
      <c r="F754" s="91">
        <f t="shared" ref="F754:F755" si="37">E754*C754</f>
        <v>186.66666666666666</v>
      </c>
    </row>
    <row r="755" spans="1:6" ht="15" hidden="1" customHeight="1">
      <c r="A755" s="20"/>
      <c r="B755" s="26" t="s">
        <v>114</v>
      </c>
      <c r="C755" s="27">
        <v>3.34</v>
      </c>
      <c r="D755" s="23" t="s">
        <v>79</v>
      </c>
      <c r="E755" s="28">
        <v>8000</v>
      </c>
      <c r="F755" s="91">
        <f t="shared" si="37"/>
        <v>26720</v>
      </c>
    </row>
    <row r="756" spans="1:6" ht="15" hidden="1" customHeight="1">
      <c r="A756" s="20"/>
      <c r="B756" s="26"/>
      <c r="C756" s="22"/>
      <c r="D756" s="23"/>
      <c r="E756" s="30" t="s">
        <v>6</v>
      </c>
      <c r="F756" s="90">
        <f>SUM(F754:F755)</f>
        <v>26906.666666666668</v>
      </c>
    </row>
    <row r="757" spans="1:6" ht="15" hidden="1" customHeight="1">
      <c r="A757" s="20"/>
      <c r="B757" s="26"/>
      <c r="C757" s="22"/>
      <c r="D757" s="23"/>
      <c r="E757" s="30" t="s">
        <v>12</v>
      </c>
      <c r="F757" s="92">
        <f>F756+F753</f>
        <v>42306.666666666672</v>
      </c>
    </row>
    <row r="758" spans="1:6" ht="15" hidden="1" customHeight="1">
      <c r="A758" s="51"/>
      <c r="B758" s="52"/>
      <c r="C758" s="53"/>
      <c r="D758" s="54"/>
      <c r="E758" s="55"/>
      <c r="F758" s="93"/>
    </row>
    <row r="759" spans="1:6" ht="15" customHeight="1">
      <c r="A759" s="14"/>
      <c r="B759" s="15" t="s">
        <v>1031</v>
      </c>
      <c r="C759" s="16"/>
      <c r="D759" s="17" t="s">
        <v>13</v>
      </c>
      <c r="E759" s="18"/>
      <c r="F759" s="19"/>
    </row>
    <row r="760" spans="1:6" ht="15" customHeight="1">
      <c r="A760" s="20"/>
      <c r="B760" s="111" t="s">
        <v>624</v>
      </c>
      <c r="C760" s="22"/>
      <c r="D760" s="23"/>
      <c r="E760" s="24"/>
      <c r="F760" s="25"/>
    </row>
    <row r="761" spans="1:6" ht="15" customHeight="1">
      <c r="A761" s="20"/>
      <c r="B761" s="26" t="s">
        <v>627</v>
      </c>
      <c r="C761" s="27">
        <v>4.4999999999999998E-2</v>
      </c>
      <c r="D761" s="23" t="s">
        <v>5</v>
      </c>
      <c r="E761" s="28">
        <f>GAJI!$D$8</f>
        <v>150000</v>
      </c>
      <c r="F761" s="29">
        <f>C761*E761</f>
        <v>6750</v>
      </c>
    </row>
    <row r="762" spans="1:6" ht="15" customHeight="1">
      <c r="A762" s="20"/>
      <c r="B762" s="26" t="s">
        <v>994</v>
      </c>
      <c r="C762" s="27">
        <v>4.4999999999999998E-2</v>
      </c>
      <c r="D762" s="23" t="s">
        <v>5</v>
      </c>
      <c r="E762" s="28">
        <f>GAJI!$D$9</f>
        <v>140000</v>
      </c>
      <c r="F762" s="29">
        <f>C762*E762</f>
        <v>6300</v>
      </c>
    </row>
    <row r="763" spans="1:6" ht="15" customHeight="1">
      <c r="A763" s="20"/>
      <c r="B763" s="26" t="s">
        <v>987</v>
      </c>
      <c r="C763" s="27">
        <v>0.45</v>
      </c>
      <c r="D763" s="23" t="s">
        <v>5</v>
      </c>
      <c r="E763" s="28">
        <f>GAJI!$D$16</f>
        <v>135000</v>
      </c>
      <c r="F763" s="29">
        <f>C763*E763</f>
        <v>60750</v>
      </c>
    </row>
    <row r="764" spans="1:6" ht="15" customHeight="1">
      <c r="A764" s="20"/>
      <c r="B764" s="26" t="s">
        <v>993</v>
      </c>
      <c r="C764" s="27">
        <v>0.9</v>
      </c>
      <c r="D764" s="23" t="s">
        <v>5</v>
      </c>
      <c r="E764" s="28">
        <f>GAJI!$D$26</f>
        <v>100000</v>
      </c>
      <c r="F764" s="29">
        <f>C764*E764</f>
        <v>90000</v>
      </c>
    </row>
    <row r="765" spans="1:6" ht="15" customHeight="1">
      <c r="A765" s="20"/>
      <c r="B765" s="111" t="s">
        <v>1001</v>
      </c>
      <c r="C765" s="22"/>
      <c r="D765" s="23"/>
      <c r="E765" s="30" t="s">
        <v>6</v>
      </c>
      <c r="F765" s="31">
        <f>SUM(F761:F764)</f>
        <v>163800</v>
      </c>
    </row>
    <row r="766" spans="1:6" ht="15" customHeight="1">
      <c r="A766" s="20"/>
      <c r="B766" s="26" t="s">
        <v>71</v>
      </c>
      <c r="C766" s="27">
        <v>0.186</v>
      </c>
      <c r="D766" s="23" t="s">
        <v>22</v>
      </c>
      <c r="E766" s="28">
        <f>GAJI!$D$37</f>
        <v>53500</v>
      </c>
      <c r="F766" s="29">
        <f>C766*E766</f>
        <v>9951</v>
      </c>
    </row>
    <row r="767" spans="1:6" ht="15" customHeight="1">
      <c r="A767" s="20"/>
      <c r="B767" s="26" t="s">
        <v>23</v>
      </c>
      <c r="C767" s="27">
        <v>1.7999999999999999E-2</v>
      </c>
      <c r="D767" s="23" t="s">
        <v>10</v>
      </c>
      <c r="E767" s="28">
        <f>GAJI!$D$38</f>
        <v>186666.66666666666</v>
      </c>
      <c r="F767" s="29">
        <f>C767*E767</f>
        <v>3359.9999999999995</v>
      </c>
    </row>
    <row r="768" spans="1:6" ht="15" customHeight="1">
      <c r="A768" s="20"/>
      <c r="B768" s="26" t="s">
        <v>115</v>
      </c>
      <c r="C768" s="27">
        <v>1.05</v>
      </c>
      <c r="D768" s="23" t="s">
        <v>13</v>
      </c>
      <c r="E768" s="28">
        <f>GAJI!$D$135</f>
        <v>150000</v>
      </c>
      <c r="F768" s="29">
        <f>C768*E768</f>
        <v>157500</v>
      </c>
    </row>
    <row r="769" spans="1:6" ht="15" customHeight="1">
      <c r="A769" s="20"/>
      <c r="B769" s="26"/>
      <c r="C769" s="22"/>
      <c r="D769" s="23"/>
      <c r="E769" s="30" t="s">
        <v>6</v>
      </c>
      <c r="F769" s="31">
        <f>SUM(F766:F768)</f>
        <v>170811</v>
      </c>
    </row>
    <row r="770" spans="1:6" ht="15" customHeight="1">
      <c r="A770" s="20"/>
      <c r="B770" s="26"/>
      <c r="C770" s="22"/>
      <c r="D770" s="23"/>
      <c r="E770" s="30" t="s">
        <v>12</v>
      </c>
      <c r="F770" s="32">
        <f>SUM(F769,F765)</f>
        <v>334611</v>
      </c>
    </row>
    <row r="771" spans="1:6" ht="15" customHeight="1" thickBot="1">
      <c r="A771" s="75"/>
      <c r="B771" s="76"/>
      <c r="C771" s="63"/>
      <c r="D771" s="64"/>
      <c r="E771" s="65"/>
      <c r="F771" s="66"/>
    </row>
    <row r="772" spans="1:6" ht="15" hidden="1" customHeight="1">
      <c r="A772" s="67"/>
      <c r="B772" s="74" t="s">
        <v>1032</v>
      </c>
      <c r="C772" s="69"/>
      <c r="D772" s="70" t="s">
        <v>13</v>
      </c>
      <c r="E772" s="71"/>
      <c r="F772" s="72"/>
    </row>
    <row r="773" spans="1:6" ht="15" hidden="1" customHeight="1">
      <c r="A773" s="20"/>
      <c r="B773" s="111" t="s">
        <v>624</v>
      </c>
      <c r="C773" s="22"/>
      <c r="D773" s="23"/>
      <c r="E773" s="24"/>
      <c r="F773" s="25"/>
    </row>
    <row r="774" spans="1:6" ht="15" hidden="1" customHeight="1">
      <c r="A774" s="20"/>
      <c r="B774" s="26" t="s">
        <v>627</v>
      </c>
      <c r="C774" s="27">
        <v>4.4999999999999998E-2</v>
      </c>
      <c r="D774" s="23" t="s">
        <v>5</v>
      </c>
      <c r="E774" s="28">
        <f>GAJI!$D$8</f>
        <v>150000</v>
      </c>
      <c r="F774" s="29">
        <f>C774*E774</f>
        <v>6750</v>
      </c>
    </row>
    <row r="775" spans="1:6" ht="15" hidden="1" customHeight="1">
      <c r="A775" s="20"/>
      <c r="B775" s="26" t="s">
        <v>994</v>
      </c>
      <c r="C775" s="27">
        <v>4.4999999999999998E-2</v>
      </c>
      <c r="D775" s="23" t="s">
        <v>5</v>
      </c>
      <c r="E775" s="28">
        <f>GAJI!$D$9</f>
        <v>140000</v>
      </c>
      <c r="F775" s="29">
        <f>C775*E775</f>
        <v>6300</v>
      </c>
    </row>
    <row r="776" spans="1:6" ht="15" hidden="1" customHeight="1">
      <c r="A776" s="20"/>
      <c r="B776" s="26" t="s">
        <v>987</v>
      </c>
      <c r="C776" s="27">
        <v>0.45</v>
      </c>
      <c r="D776" s="23" t="s">
        <v>5</v>
      </c>
      <c r="E776" s="28">
        <f>GAJI!$D$16</f>
        <v>135000</v>
      </c>
      <c r="F776" s="29">
        <f>C776*E776</f>
        <v>60750</v>
      </c>
    </row>
    <row r="777" spans="1:6" ht="15" hidden="1" customHeight="1">
      <c r="A777" s="20"/>
      <c r="B777" s="26" t="s">
        <v>993</v>
      </c>
      <c r="C777" s="27">
        <v>0.9</v>
      </c>
      <c r="D777" s="23" t="s">
        <v>5</v>
      </c>
      <c r="E777" s="28">
        <f>GAJI!$D$26</f>
        <v>100000</v>
      </c>
      <c r="F777" s="29">
        <f>C777*E777</f>
        <v>90000</v>
      </c>
    </row>
    <row r="778" spans="1:6" ht="15" hidden="1" customHeight="1">
      <c r="A778" s="20"/>
      <c r="B778" s="111" t="s">
        <v>1001</v>
      </c>
      <c r="C778" s="22"/>
      <c r="D778" s="23"/>
      <c r="E778" s="30" t="s">
        <v>6</v>
      </c>
      <c r="F778" s="31">
        <f>SUM(F774:F777)</f>
        <v>163800</v>
      </c>
    </row>
    <row r="779" spans="1:6" ht="15" hidden="1" customHeight="1">
      <c r="A779" s="20"/>
      <c r="B779" s="26" t="s">
        <v>71</v>
      </c>
      <c r="C779" s="27">
        <v>0.186</v>
      </c>
      <c r="D779" s="23" t="s">
        <v>22</v>
      </c>
      <c r="E779" s="28">
        <f>GAJI!$D$37</f>
        <v>53500</v>
      </c>
      <c r="F779" s="29">
        <f>C779*E779</f>
        <v>9951</v>
      </c>
    </row>
    <row r="780" spans="1:6" ht="15" hidden="1" customHeight="1">
      <c r="A780" s="20"/>
      <c r="B780" s="26" t="s">
        <v>23</v>
      </c>
      <c r="C780" s="27">
        <v>1.7999999999999999E-2</v>
      </c>
      <c r="D780" s="23" t="s">
        <v>10</v>
      </c>
      <c r="E780" s="28">
        <f>GAJI!$D$38</f>
        <v>186666.66666666666</v>
      </c>
      <c r="F780" s="29">
        <f>C780*E780</f>
        <v>3359.9999999999995</v>
      </c>
    </row>
    <row r="781" spans="1:6" ht="15" hidden="1" customHeight="1">
      <c r="A781" s="20"/>
      <c r="B781" s="26" t="s">
        <v>116</v>
      </c>
      <c r="C781" s="27">
        <v>1.05</v>
      </c>
      <c r="D781" s="23" t="s">
        <v>13</v>
      </c>
      <c r="E781" s="28">
        <f>GAJI!$D$136</f>
        <v>175000</v>
      </c>
      <c r="F781" s="29">
        <f>C781*E781</f>
        <v>183750</v>
      </c>
    </row>
    <row r="782" spans="1:6" ht="15" hidden="1" customHeight="1">
      <c r="A782" s="20"/>
      <c r="B782" s="26"/>
      <c r="C782" s="22"/>
      <c r="D782" s="23"/>
      <c r="E782" s="30" t="s">
        <v>6</v>
      </c>
      <c r="F782" s="31">
        <f>SUM(F779:F781)</f>
        <v>197061</v>
      </c>
    </row>
    <row r="783" spans="1:6" ht="15" hidden="1" customHeight="1">
      <c r="A783" s="20"/>
      <c r="B783" s="26"/>
      <c r="C783" s="22"/>
      <c r="D783" s="23"/>
      <c r="E783" s="30" t="s">
        <v>12</v>
      </c>
      <c r="F783" s="44">
        <f>SUM(F782,F778)</f>
        <v>360861</v>
      </c>
    </row>
    <row r="784" spans="1:6" ht="15" hidden="1" customHeight="1">
      <c r="A784" s="51"/>
      <c r="B784" s="52"/>
      <c r="C784" s="53"/>
      <c r="D784" s="54"/>
      <c r="E784" s="55"/>
      <c r="F784" s="56"/>
    </row>
    <row r="785" spans="1:6" ht="15" customHeight="1">
      <c r="A785" s="14"/>
      <c r="B785" s="15" t="s">
        <v>1033</v>
      </c>
      <c r="C785" s="16"/>
      <c r="D785" s="17" t="s">
        <v>32</v>
      </c>
      <c r="E785" s="18"/>
      <c r="F785" s="19"/>
    </row>
    <row r="786" spans="1:6" ht="15" customHeight="1">
      <c r="A786" s="20"/>
      <c r="B786" s="21" t="s">
        <v>624</v>
      </c>
      <c r="C786" s="22"/>
      <c r="D786" s="23"/>
      <c r="E786" s="24"/>
      <c r="F786" s="25"/>
    </row>
    <row r="787" spans="1:6" ht="15" customHeight="1">
      <c r="A787" s="20"/>
      <c r="B787" s="26" t="s">
        <v>627</v>
      </c>
      <c r="C787" s="27">
        <v>3.0000000000000001E-3</v>
      </c>
      <c r="D787" s="23" t="s">
        <v>15</v>
      </c>
      <c r="E787" s="28">
        <f>GAJI!$D$8</f>
        <v>150000</v>
      </c>
      <c r="F787" s="29">
        <f>E787*C787</f>
        <v>450</v>
      </c>
    </row>
    <row r="788" spans="1:6" ht="15" customHeight="1">
      <c r="A788" s="20"/>
      <c r="B788" s="26" t="s">
        <v>996</v>
      </c>
      <c r="C788" s="27">
        <v>6.0000000000000001E-3</v>
      </c>
      <c r="D788" s="23" t="s">
        <v>15</v>
      </c>
      <c r="E788" s="28">
        <f>GAJI!$D$9</f>
        <v>140000</v>
      </c>
      <c r="F788" s="29">
        <f t="shared" ref="F788:F792" si="38">E788*C788</f>
        <v>840</v>
      </c>
    </row>
    <row r="789" spans="1:6" ht="15" customHeight="1">
      <c r="A789" s="20"/>
      <c r="B789" s="26" t="s">
        <v>987</v>
      </c>
      <c r="C789" s="27">
        <v>0.06</v>
      </c>
      <c r="D789" s="23" t="s">
        <v>15</v>
      </c>
      <c r="E789" s="28">
        <f>GAJI!$D$16</f>
        <v>135000</v>
      </c>
      <c r="F789" s="29">
        <f t="shared" si="38"/>
        <v>8100</v>
      </c>
    </row>
    <row r="790" spans="1:6" ht="15" customHeight="1">
      <c r="A790" s="20"/>
      <c r="B790" s="26" t="s">
        <v>993</v>
      </c>
      <c r="C790" s="27">
        <v>0.06</v>
      </c>
      <c r="D790" s="23" t="s">
        <v>15</v>
      </c>
      <c r="E790" s="28">
        <f>GAJI!$D$26</f>
        <v>100000</v>
      </c>
      <c r="F790" s="29">
        <f t="shared" si="38"/>
        <v>6000</v>
      </c>
    </row>
    <row r="791" spans="1:6" ht="15" customHeight="1">
      <c r="A791" s="20"/>
      <c r="B791" s="111" t="s">
        <v>1001</v>
      </c>
      <c r="C791" s="27"/>
      <c r="D791" s="23"/>
      <c r="E791" s="30" t="s">
        <v>6</v>
      </c>
      <c r="F791" s="31">
        <f>SUM(F787:F790)</f>
        <v>15390</v>
      </c>
    </row>
    <row r="792" spans="1:6" ht="15" customHeight="1">
      <c r="A792" s="20"/>
      <c r="B792" s="26" t="s">
        <v>117</v>
      </c>
      <c r="C792" s="27">
        <v>1.1499999999999999</v>
      </c>
      <c r="D792" s="23" t="s">
        <v>32</v>
      </c>
      <c r="E792" s="28">
        <f>GAJI!$D$45</f>
        <v>14500</v>
      </c>
      <c r="F792" s="29">
        <f t="shared" si="38"/>
        <v>16675</v>
      </c>
    </row>
    <row r="793" spans="1:6" ht="15" customHeight="1">
      <c r="A793" s="20"/>
      <c r="B793" s="26"/>
      <c r="C793" s="22"/>
      <c r="D793" s="23"/>
      <c r="E793" s="30" t="s">
        <v>6</v>
      </c>
      <c r="F793" s="31">
        <f>SUM(F792)</f>
        <v>16675</v>
      </c>
    </row>
    <row r="794" spans="1:6" ht="15" customHeight="1">
      <c r="A794" s="20"/>
      <c r="B794" s="26"/>
      <c r="C794" s="22"/>
      <c r="D794" s="23"/>
      <c r="E794" s="30" t="s">
        <v>12</v>
      </c>
      <c r="F794" s="32">
        <f>F793+F791</f>
        <v>32065</v>
      </c>
    </row>
    <row r="795" spans="1:6" ht="15" customHeight="1" thickBot="1">
      <c r="A795" s="51"/>
      <c r="B795" s="52"/>
      <c r="C795" s="53"/>
      <c r="D795" s="54"/>
      <c r="E795" s="55"/>
      <c r="F795" s="56"/>
    </row>
    <row r="796" spans="1:6" ht="15" customHeight="1">
      <c r="A796" s="67"/>
      <c r="B796" s="74" t="s">
        <v>118</v>
      </c>
      <c r="C796" s="69"/>
      <c r="D796" s="70" t="s">
        <v>13</v>
      </c>
      <c r="E796" s="71"/>
      <c r="F796" s="72"/>
    </row>
    <row r="797" spans="1:6" ht="15" customHeight="1">
      <c r="A797" s="20"/>
      <c r="B797" s="111" t="s">
        <v>624</v>
      </c>
      <c r="C797" s="22"/>
      <c r="D797" s="23"/>
      <c r="E797" s="24"/>
      <c r="F797" s="25"/>
    </row>
    <row r="798" spans="1:6" ht="15" customHeight="1">
      <c r="A798" s="20"/>
      <c r="B798" s="26" t="s">
        <v>627</v>
      </c>
      <c r="C798" s="27">
        <v>5.0000000000000001E-3</v>
      </c>
      <c r="D798" s="23" t="s">
        <v>15</v>
      </c>
      <c r="E798" s="28">
        <f>GAJI!D8</f>
        <v>150000</v>
      </c>
      <c r="F798" s="29">
        <f>C798*E798</f>
        <v>750</v>
      </c>
    </row>
    <row r="799" spans="1:6" ht="15" customHeight="1">
      <c r="A799" s="20"/>
      <c r="B799" s="26" t="s">
        <v>997</v>
      </c>
      <c r="C799" s="27">
        <v>0.01</v>
      </c>
      <c r="D799" s="23" t="s">
        <v>15</v>
      </c>
      <c r="E799" s="28">
        <f>GAJI!D12</f>
        <v>140000</v>
      </c>
      <c r="F799" s="29">
        <f>C799*E799</f>
        <v>1400</v>
      </c>
    </row>
    <row r="800" spans="1:6" ht="15" customHeight="1">
      <c r="A800" s="20"/>
      <c r="B800" s="26" t="s">
        <v>989</v>
      </c>
      <c r="C800" s="27">
        <v>0.1</v>
      </c>
      <c r="D800" s="23" t="s">
        <v>15</v>
      </c>
      <c r="E800" s="28">
        <f>GAJI!D19</f>
        <v>135000</v>
      </c>
      <c r="F800" s="29">
        <f>C800*E800</f>
        <v>13500</v>
      </c>
    </row>
    <row r="801" spans="1:6" ht="15" customHeight="1">
      <c r="A801" s="20"/>
      <c r="B801" s="26" t="s">
        <v>993</v>
      </c>
      <c r="C801" s="27">
        <v>0.4</v>
      </c>
      <c r="D801" s="23" t="s">
        <v>15</v>
      </c>
      <c r="E801" s="28">
        <f>GAJI!D26</f>
        <v>100000</v>
      </c>
      <c r="F801" s="29">
        <f>C801*E801</f>
        <v>40000</v>
      </c>
    </row>
    <row r="802" spans="1:6" ht="15" customHeight="1">
      <c r="A802" s="20"/>
      <c r="B802" s="111" t="s">
        <v>1001</v>
      </c>
      <c r="C802" s="22"/>
      <c r="D802" s="23"/>
      <c r="E802" s="30" t="s">
        <v>6</v>
      </c>
      <c r="F802" s="31">
        <f>SUM(F798:F801)</f>
        <v>55650</v>
      </c>
    </row>
    <row r="803" spans="1:6" ht="15" customHeight="1">
      <c r="A803" s="20"/>
      <c r="B803" s="26" t="s">
        <v>119</v>
      </c>
      <c r="C803" s="27">
        <v>1.1000000000000001</v>
      </c>
      <c r="D803" s="23" t="s">
        <v>13</v>
      </c>
      <c r="E803" s="28">
        <f>GAJI!D62</f>
        <v>175000</v>
      </c>
      <c r="F803" s="29">
        <f>C803*E803</f>
        <v>192500.00000000003</v>
      </c>
    </row>
    <row r="804" spans="1:6" ht="15" customHeight="1">
      <c r="A804" s="20"/>
      <c r="B804" s="26"/>
      <c r="C804" s="22"/>
      <c r="D804" s="23"/>
      <c r="E804" s="30" t="s">
        <v>6</v>
      </c>
      <c r="F804" s="31">
        <f>SUM(F803)</f>
        <v>192500.00000000003</v>
      </c>
    </row>
    <row r="805" spans="1:6" ht="15" customHeight="1">
      <c r="A805" s="20"/>
      <c r="B805" s="26"/>
      <c r="C805" s="22"/>
      <c r="D805" s="23"/>
      <c r="E805" s="30" t="s">
        <v>12</v>
      </c>
      <c r="F805" s="32">
        <f>SUM(F804,F802)</f>
        <v>248150.00000000003</v>
      </c>
    </row>
    <row r="806" spans="1:6" ht="15" customHeight="1" thickBot="1">
      <c r="A806" s="75"/>
      <c r="B806" s="76"/>
      <c r="C806" s="63"/>
      <c r="D806" s="64"/>
      <c r="E806" s="65"/>
      <c r="F806" s="66"/>
    </row>
    <row r="807" spans="1:6" ht="15" customHeight="1">
      <c r="A807" s="67"/>
      <c r="B807" s="74" t="s">
        <v>1034</v>
      </c>
      <c r="C807" s="69"/>
      <c r="D807" s="70" t="s">
        <v>13</v>
      </c>
      <c r="E807" s="71"/>
      <c r="F807" s="72"/>
    </row>
    <row r="808" spans="1:6" ht="15" customHeight="1">
      <c r="A808" s="20"/>
      <c r="B808" s="513" t="s">
        <v>624</v>
      </c>
      <c r="C808" s="22"/>
      <c r="D808" s="23"/>
      <c r="E808" s="24"/>
      <c r="F808" s="25"/>
    </row>
    <row r="809" spans="1:6" ht="15" customHeight="1">
      <c r="A809" s="20"/>
      <c r="B809" s="26" t="s">
        <v>627</v>
      </c>
      <c r="C809" s="27">
        <v>8.0000000000000002E-3</v>
      </c>
      <c r="D809" s="23" t="s">
        <v>15</v>
      </c>
      <c r="E809" s="28">
        <f t="shared" ref="E809:E812" si="39">E798</f>
        <v>150000</v>
      </c>
      <c r="F809" s="29">
        <f>C809*E809</f>
        <v>1200</v>
      </c>
    </row>
    <row r="810" spans="1:6" ht="15" customHeight="1">
      <c r="A810" s="20"/>
      <c r="B810" s="26" t="s">
        <v>998</v>
      </c>
      <c r="C810" s="27">
        <v>8.0000000000000002E-3</v>
      </c>
      <c r="D810" s="23" t="s">
        <v>15</v>
      </c>
      <c r="E810" s="28">
        <f t="shared" si="39"/>
        <v>140000</v>
      </c>
      <c r="F810" s="29">
        <f>C810*E810</f>
        <v>1120</v>
      </c>
    </row>
    <row r="811" spans="1:6" ht="15" customHeight="1">
      <c r="A811" s="20"/>
      <c r="B811" s="26" t="s">
        <v>990</v>
      </c>
      <c r="C811" s="27">
        <v>7.4999999999999997E-2</v>
      </c>
      <c r="D811" s="23" t="s">
        <v>15</v>
      </c>
      <c r="E811" s="28">
        <f t="shared" si="39"/>
        <v>135000</v>
      </c>
      <c r="F811" s="29">
        <f>C811*E811</f>
        <v>10125</v>
      </c>
    </row>
    <row r="812" spans="1:6" ht="15" customHeight="1">
      <c r="A812" s="20"/>
      <c r="B812" s="26" t="s">
        <v>993</v>
      </c>
      <c r="C812" s="27">
        <v>0.15</v>
      </c>
      <c r="D812" s="23" t="s">
        <v>15</v>
      </c>
      <c r="E812" s="28">
        <f t="shared" si="39"/>
        <v>100000</v>
      </c>
      <c r="F812" s="29">
        <f>C812*E812</f>
        <v>15000</v>
      </c>
    </row>
    <row r="813" spans="1:6" ht="15" customHeight="1">
      <c r="A813" s="20"/>
      <c r="B813" s="111" t="s">
        <v>1001</v>
      </c>
      <c r="C813" s="22"/>
      <c r="D813" s="23"/>
      <c r="E813" s="30" t="s">
        <v>6</v>
      </c>
      <c r="F813" s="31">
        <f>SUM(F809:F812)</f>
        <v>27445</v>
      </c>
    </row>
    <row r="814" spans="1:6" ht="15" customHeight="1">
      <c r="A814" s="20"/>
      <c r="B814" s="26" t="s">
        <v>484</v>
      </c>
      <c r="C814" s="27">
        <v>25</v>
      </c>
      <c r="D814" s="23" t="s">
        <v>75</v>
      </c>
      <c r="E814" s="28">
        <v>5000</v>
      </c>
      <c r="F814" s="29">
        <f>C814*E814</f>
        <v>125000</v>
      </c>
    </row>
    <row r="815" spans="1:6" ht="15" customHeight="1">
      <c r="A815" s="20"/>
      <c r="B815" s="26"/>
      <c r="C815" s="22"/>
      <c r="D815" s="23"/>
      <c r="E815" s="30" t="s">
        <v>6</v>
      </c>
      <c r="F815" s="31">
        <f>SUM(F814)</f>
        <v>125000</v>
      </c>
    </row>
    <row r="816" spans="1:6" ht="15" customHeight="1">
      <c r="A816" s="20"/>
      <c r="B816" s="26"/>
      <c r="C816" s="22"/>
      <c r="D816" s="23"/>
      <c r="E816" s="30" t="s">
        <v>12</v>
      </c>
      <c r="F816" s="32">
        <f>SUM(F815,F813)</f>
        <v>152445</v>
      </c>
    </row>
    <row r="817" spans="1:6" ht="15" customHeight="1" thickBot="1">
      <c r="A817" s="51"/>
      <c r="B817" s="52"/>
      <c r="C817" s="53"/>
      <c r="D817" s="54"/>
      <c r="E817" s="55"/>
      <c r="F817" s="56"/>
    </row>
    <row r="818" spans="1:6" ht="15" customHeight="1">
      <c r="A818" s="67"/>
      <c r="B818" s="74" t="s">
        <v>1035</v>
      </c>
      <c r="C818" s="69"/>
      <c r="D818" s="70" t="s">
        <v>40</v>
      </c>
      <c r="E818" s="71"/>
      <c r="F818" s="72"/>
    </row>
    <row r="819" spans="1:6" ht="15" customHeight="1">
      <c r="A819" s="20"/>
      <c r="B819" s="513" t="s">
        <v>624</v>
      </c>
      <c r="C819" s="22"/>
      <c r="D819" s="23"/>
      <c r="E819" s="24"/>
      <c r="F819" s="25"/>
    </row>
    <row r="820" spans="1:6" ht="15" customHeight="1">
      <c r="A820" s="20"/>
      <c r="B820" s="26" t="s">
        <v>627</v>
      </c>
      <c r="C820" s="27">
        <v>2E-3</v>
      </c>
      <c r="D820" s="23" t="s">
        <v>15</v>
      </c>
      <c r="E820" s="28">
        <f t="shared" ref="E820:E823" si="40">E798</f>
        <v>150000</v>
      </c>
      <c r="F820" s="29">
        <f>C820*E820</f>
        <v>300</v>
      </c>
    </row>
    <row r="821" spans="1:6" ht="15" customHeight="1">
      <c r="A821" s="20"/>
      <c r="B821" s="26" t="s">
        <v>995</v>
      </c>
      <c r="C821" s="27">
        <v>0.02</v>
      </c>
      <c r="D821" s="23" t="s">
        <v>15</v>
      </c>
      <c r="E821" s="28">
        <f t="shared" si="40"/>
        <v>140000</v>
      </c>
      <c r="F821" s="29">
        <f>C821*E821</f>
        <v>2800</v>
      </c>
    </row>
    <row r="822" spans="1:6" ht="15" customHeight="1">
      <c r="A822" s="20"/>
      <c r="B822" s="26" t="s">
        <v>988</v>
      </c>
      <c r="C822" s="27">
        <v>0.2</v>
      </c>
      <c r="D822" s="23" t="s">
        <v>15</v>
      </c>
      <c r="E822" s="28">
        <f t="shared" si="40"/>
        <v>135000</v>
      </c>
      <c r="F822" s="29">
        <f>C822*E822</f>
        <v>27000</v>
      </c>
    </row>
    <row r="823" spans="1:6" ht="15" customHeight="1">
      <c r="A823" s="20"/>
      <c r="B823" s="26" t="s">
        <v>993</v>
      </c>
      <c r="C823" s="27">
        <v>0.4</v>
      </c>
      <c r="D823" s="23" t="s">
        <v>15</v>
      </c>
      <c r="E823" s="28">
        <f t="shared" si="40"/>
        <v>100000</v>
      </c>
      <c r="F823" s="29">
        <f>C823*E823</f>
        <v>40000</v>
      </c>
    </row>
    <row r="824" spans="1:6" ht="15" customHeight="1">
      <c r="A824" s="20"/>
      <c r="B824" s="111" t="s">
        <v>1001</v>
      </c>
      <c r="C824" s="22"/>
      <c r="D824" s="23"/>
      <c r="E824" s="30" t="s">
        <v>6</v>
      </c>
      <c r="F824" s="31">
        <f>SUM(F820:F823)</f>
        <v>70100</v>
      </c>
    </row>
    <row r="825" spans="1:6" ht="15" customHeight="1">
      <c r="A825" s="20"/>
      <c r="B825" s="26" t="s">
        <v>120</v>
      </c>
      <c r="C825" s="27">
        <v>0.16</v>
      </c>
      <c r="D825" s="23" t="s">
        <v>22</v>
      </c>
      <c r="E825" s="28">
        <f>GAJI!$D$37</f>
        <v>53500</v>
      </c>
      <c r="F825" s="29">
        <f>C825*E825</f>
        <v>8560</v>
      </c>
    </row>
    <row r="826" spans="1:6" ht="15" customHeight="1">
      <c r="A826" s="20"/>
      <c r="B826" s="26" t="s">
        <v>23</v>
      </c>
      <c r="C826" s="27">
        <v>3.2300000000000002E-2</v>
      </c>
      <c r="D826" s="23" t="s">
        <v>10</v>
      </c>
      <c r="E826" s="28">
        <f>GAJI!$D$38</f>
        <v>186666.66666666666</v>
      </c>
      <c r="F826" s="29">
        <f>C826*E826</f>
        <v>6029.333333333333</v>
      </c>
    </row>
    <row r="827" spans="1:6" ht="15" customHeight="1">
      <c r="A827" s="20"/>
      <c r="B827" s="26" t="s">
        <v>485</v>
      </c>
      <c r="C827" s="27">
        <v>5</v>
      </c>
      <c r="D827" s="23" t="s">
        <v>79</v>
      </c>
      <c r="E827" s="28">
        <v>11000</v>
      </c>
      <c r="F827" s="29">
        <f>C827*E827</f>
        <v>55000</v>
      </c>
    </row>
    <row r="828" spans="1:6" ht="15" customHeight="1">
      <c r="A828" s="20"/>
      <c r="B828" s="26"/>
      <c r="C828" s="22"/>
      <c r="D828" s="23"/>
      <c r="E828" s="30" t="s">
        <v>6</v>
      </c>
      <c r="F828" s="31">
        <f>SUM(F825:F827)</f>
        <v>69589.333333333328</v>
      </c>
    </row>
    <row r="829" spans="1:6" ht="15" customHeight="1">
      <c r="A829" s="20"/>
      <c r="B829" s="26"/>
      <c r="C829" s="22"/>
      <c r="D829" s="23"/>
      <c r="E829" s="30" t="s">
        <v>12</v>
      </c>
      <c r="F829" s="32">
        <f>SUM(F828,F824)</f>
        <v>139689.33333333331</v>
      </c>
    </row>
    <row r="830" spans="1:6" ht="15" customHeight="1">
      <c r="A830" s="51"/>
      <c r="B830" s="52"/>
      <c r="C830" s="53"/>
      <c r="D830" s="54"/>
      <c r="E830" s="55"/>
      <c r="F830" s="56"/>
    </row>
    <row r="831" spans="1:6" ht="15" customHeight="1">
      <c r="A831" s="14"/>
      <c r="B831" s="15" t="s">
        <v>1036</v>
      </c>
      <c r="C831" s="16"/>
      <c r="D831" s="17" t="s">
        <v>40</v>
      </c>
      <c r="E831" s="18"/>
      <c r="F831" s="19"/>
    </row>
    <row r="832" spans="1:6" ht="15" customHeight="1">
      <c r="A832" s="20"/>
      <c r="B832" s="111" t="s">
        <v>624</v>
      </c>
      <c r="C832" s="22"/>
      <c r="D832" s="23"/>
      <c r="E832" s="24"/>
      <c r="F832" s="25"/>
    </row>
    <row r="833" spans="1:6" ht="15" customHeight="1">
      <c r="A833" s="20"/>
      <c r="B833" s="26" t="s">
        <v>627</v>
      </c>
      <c r="C833" s="27">
        <v>5.0000000000000001E-3</v>
      </c>
      <c r="D833" s="23" t="s">
        <v>15</v>
      </c>
      <c r="E833" s="28">
        <f>GAJI!$D$8</f>
        <v>150000</v>
      </c>
      <c r="F833" s="29">
        <f>C833*E833</f>
        <v>750</v>
      </c>
    </row>
    <row r="834" spans="1:6" ht="15" customHeight="1">
      <c r="A834" s="20"/>
      <c r="B834" s="26" t="s">
        <v>998</v>
      </c>
      <c r="C834" s="27">
        <v>0.02</v>
      </c>
      <c r="D834" s="23" t="s">
        <v>15</v>
      </c>
      <c r="E834" s="28">
        <f>GAJI!$D$11</f>
        <v>140000</v>
      </c>
      <c r="F834" s="29">
        <f>C834*E834</f>
        <v>2800</v>
      </c>
    </row>
    <row r="835" spans="1:6" ht="15" customHeight="1">
      <c r="A835" s="20"/>
      <c r="B835" s="26" t="s">
        <v>990</v>
      </c>
      <c r="C835" s="27">
        <v>0.2</v>
      </c>
      <c r="D835" s="23" t="s">
        <v>15</v>
      </c>
      <c r="E835" s="28">
        <f>GAJI!$D$18</f>
        <v>135000</v>
      </c>
      <c r="F835" s="29">
        <f>C835*E835</f>
        <v>27000</v>
      </c>
    </row>
    <row r="836" spans="1:6" ht="15" customHeight="1">
      <c r="A836" s="20"/>
      <c r="B836" s="26" t="s">
        <v>993</v>
      </c>
      <c r="C836" s="27">
        <v>0.1</v>
      </c>
      <c r="D836" s="23" t="s">
        <v>15</v>
      </c>
      <c r="E836" s="28">
        <f>GAJI!$D$26</f>
        <v>100000</v>
      </c>
      <c r="F836" s="29">
        <f>C836*E836</f>
        <v>10000</v>
      </c>
    </row>
    <row r="837" spans="1:6" ht="15" customHeight="1">
      <c r="A837" s="20"/>
      <c r="B837" s="111" t="s">
        <v>1001</v>
      </c>
      <c r="C837" s="22"/>
      <c r="D837" s="23"/>
      <c r="E837" s="30" t="s">
        <v>6</v>
      </c>
      <c r="F837" s="31">
        <f>SUM(F833:F836)</f>
        <v>40550</v>
      </c>
    </row>
    <row r="838" spans="1:6" ht="15" customHeight="1">
      <c r="A838" s="20"/>
      <c r="B838" s="26" t="s">
        <v>121</v>
      </c>
      <c r="C838" s="27">
        <v>1</v>
      </c>
      <c r="D838" s="23" t="s">
        <v>16</v>
      </c>
      <c r="E838" s="28">
        <f>GAJI!$D$64</f>
        <v>21666.666666666668</v>
      </c>
      <c r="F838" s="29">
        <f>C838*E838</f>
        <v>21666.666666666668</v>
      </c>
    </row>
    <row r="839" spans="1:6" ht="15" customHeight="1">
      <c r="A839" s="20"/>
      <c r="B839" s="26" t="s">
        <v>122</v>
      </c>
      <c r="C839" s="27">
        <v>0.1</v>
      </c>
      <c r="D839" s="23" t="s">
        <v>32</v>
      </c>
      <c r="E839" s="28">
        <f>GAJI!D63</f>
        <v>15933</v>
      </c>
      <c r="F839" s="29">
        <f>C839*E839</f>
        <v>1593.3000000000002</v>
      </c>
    </row>
    <row r="840" spans="1:6" ht="15" customHeight="1">
      <c r="A840" s="20"/>
      <c r="B840" s="26"/>
      <c r="C840" s="22"/>
      <c r="D840" s="23"/>
      <c r="E840" s="30" t="s">
        <v>6</v>
      </c>
      <c r="F840" s="31">
        <f>SUM(F838:F839)</f>
        <v>23259.966666666667</v>
      </c>
    </row>
    <row r="841" spans="1:6" ht="15" customHeight="1">
      <c r="A841" s="20"/>
      <c r="B841" s="26"/>
      <c r="C841" s="22"/>
      <c r="D841" s="23"/>
      <c r="E841" s="30" t="s">
        <v>12</v>
      </c>
      <c r="F841" s="32">
        <f>SUM(F840,F837)</f>
        <v>63809.966666666667</v>
      </c>
    </row>
    <row r="842" spans="1:6" ht="15" customHeight="1" thickBot="1">
      <c r="A842" s="75"/>
      <c r="B842" s="76"/>
      <c r="C842" s="63"/>
      <c r="D842" s="64"/>
      <c r="E842" s="65"/>
      <c r="F842" s="66"/>
    </row>
    <row r="843" spans="1:6" ht="15" customHeight="1">
      <c r="A843" s="67"/>
      <c r="B843" s="74" t="s">
        <v>123</v>
      </c>
      <c r="C843" s="69"/>
      <c r="D843" s="70" t="s">
        <v>13</v>
      </c>
      <c r="E843" s="71"/>
      <c r="F843" s="72"/>
    </row>
    <row r="844" spans="1:6" ht="15" customHeight="1">
      <c r="A844" s="20"/>
      <c r="B844" s="21" t="s">
        <v>624</v>
      </c>
      <c r="C844" s="22"/>
      <c r="D844" s="23"/>
      <c r="E844" s="30"/>
      <c r="F844" s="104"/>
    </row>
    <row r="845" spans="1:6" ht="15" customHeight="1">
      <c r="A845" s="20"/>
      <c r="B845" s="26" t="s">
        <v>627</v>
      </c>
      <c r="C845" s="27">
        <v>7.4999999999999997E-2</v>
      </c>
      <c r="D845" s="23" t="s">
        <v>15</v>
      </c>
      <c r="E845" s="28">
        <f>GAJI!D8</f>
        <v>150000</v>
      </c>
      <c r="F845" s="105">
        <f>E845*C845</f>
        <v>11250</v>
      </c>
    </row>
    <row r="846" spans="1:6" ht="15" customHeight="1">
      <c r="A846" s="20"/>
      <c r="B846" s="26" t="s">
        <v>994</v>
      </c>
      <c r="C846" s="27">
        <v>2.5000000000000001E-2</v>
      </c>
      <c r="D846" s="23" t="s">
        <v>15</v>
      </c>
      <c r="E846" s="28">
        <f>GAJI!D10</f>
        <v>140000</v>
      </c>
      <c r="F846" s="105">
        <f t="shared" ref="F846:F848" si="41">E846*C846</f>
        <v>3500</v>
      </c>
    </row>
    <row r="847" spans="1:6" ht="15" customHeight="1">
      <c r="A847" s="20"/>
      <c r="B847" s="26" t="s">
        <v>124</v>
      </c>
      <c r="C847" s="27">
        <v>0.25</v>
      </c>
      <c r="D847" s="23" t="s">
        <v>15</v>
      </c>
      <c r="E847" s="28">
        <f>GAJI!D26</f>
        <v>100000</v>
      </c>
      <c r="F847" s="105">
        <f t="shared" si="41"/>
        <v>25000</v>
      </c>
    </row>
    <row r="848" spans="1:6" ht="15" customHeight="1">
      <c r="A848" s="20"/>
      <c r="B848" s="26" t="s">
        <v>987</v>
      </c>
      <c r="C848" s="27">
        <v>0.15</v>
      </c>
      <c r="D848" s="23" t="s">
        <v>15</v>
      </c>
      <c r="E848" s="28">
        <f>GAJI!D17</f>
        <v>135000</v>
      </c>
      <c r="F848" s="105">
        <f t="shared" si="41"/>
        <v>20250</v>
      </c>
    </row>
    <row r="849" spans="1:6" ht="15" customHeight="1">
      <c r="A849" s="20"/>
      <c r="B849" s="111" t="s">
        <v>1001</v>
      </c>
      <c r="C849" s="22"/>
      <c r="D849" s="23"/>
      <c r="E849" s="30" t="s">
        <v>6</v>
      </c>
      <c r="F849" s="104">
        <f>SUM(F845:F848)</f>
        <v>60000</v>
      </c>
    </row>
    <row r="850" spans="1:6" ht="15" customHeight="1">
      <c r="A850" s="20"/>
      <c r="B850" s="26" t="s">
        <v>125</v>
      </c>
      <c r="C850" s="27">
        <v>0.75</v>
      </c>
      <c r="D850" s="23" t="s">
        <v>109</v>
      </c>
      <c r="E850" s="28">
        <f>GAJI!D65</f>
        <v>21000</v>
      </c>
      <c r="F850" s="105">
        <f>E850*C850</f>
        <v>15750</v>
      </c>
    </row>
    <row r="851" spans="1:6" ht="15" customHeight="1">
      <c r="A851" s="20"/>
      <c r="B851" s="26" t="s">
        <v>126</v>
      </c>
      <c r="C851" s="27">
        <v>2</v>
      </c>
      <c r="D851" s="23" t="s">
        <v>109</v>
      </c>
      <c r="E851" s="28">
        <f>GAJI!D66</f>
        <v>19000</v>
      </c>
      <c r="F851" s="105">
        <f t="shared" ref="F851:F854" si="42">E851*C851</f>
        <v>38000</v>
      </c>
    </row>
    <row r="852" spans="1:6" ht="15" customHeight="1">
      <c r="A852" s="20"/>
      <c r="B852" s="26" t="s">
        <v>127</v>
      </c>
      <c r="C852" s="27">
        <v>2</v>
      </c>
      <c r="D852" s="23" t="s">
        <v>109</v>
      </c>
      <c r="E852" s="28">
        <f>GAJI!D67</f>
        <v>19000</v>
      </c>
      <c r="F852" s="105">
        <f t="shared" si="42"/>
        <v>38000</v>
      </c>
    </row>
    <row r="853" spans="1:6" ht="15" customHeight="1">
      <c r="A853" s="20"/>
      <c r="B853" s="26" t="s">
        <v>128</v>
      </c>
      <c r="C853" s="27">
        <v>0.38190000000000002</v>
      </c>
      <c r="D853" s="23" t="s">
        <v>38</v>
      </c>
      <c r="E853" s="28">
        <f>GAJI!D68</f>
        <v>75000</v>
      </c>
      <c r="F853" s="105">
        <f t="shared" si="42"/>
        <v>28642.5</v>
      </c>
    </row>
    <row r="854" spans="1:6" ht="15" customHeight="1">
      <c r="A854" s="20"/>
      <c r="B854" s="26" t="s">
        <v>129</v>
      </c>
      <c r="C854" s="27">
        <v>12</v>
      </c>
      <c r="D854" s="23" t="s">
        <v>79</v>
      </c>
      <c r="E854" s="28">
        <f>$E$869</f>
        <v>810</v>
      </c>
      <c r="F854" s="105">
        <f t="shared" si="42"/>
        <v>9720</v>
      </c>
    </row>
    <row r="855" spans="1:6" ht="15" customHeight="1">
      <c r="A855" s="20"/>
      <c r="B855" s="26"/>
      <c r="C855" s="22"/>
      <c r="D855" s="23"/>
      <c r="E855" s="30" t="s">
        <v>6</v>
      </c>
      <c r="F855" s="104">
        <f>SUM(F850:F854)</f>
        <v>130112.5</v>
      </c>
    </row>
    <row r="856" spans="1:6" ht="15" customHeight="1">
      <c r="A856" s="20"/>
      <c r="B856" s="26"/>
      <c r="C856" s="22"/>
      <c r="D856" s="23"/>
      <c r="E856" s="30" t="s">
        <v>12</v>
      </c>
      <c r="F856" s="106">
        <f>F855+F849</f>
        <v>190112.5</v>
      </c>
    </row>
    <row r="857" spans="1:6" ht="15" customHeight="1">
      <c r="A857" s="20"/>
      <c r="B857" s="26"/>
      <c r="C857" s="22"/>
      <c r="D857" s="23"/>
      <c r="E857" s="30"/>
      <c r="F857" s="104"/>
    </row>
    <row r="858" spans="1:6" ht="15" customHeight="1">
      <c r="A858" s="14"/>
      <c r="B858" s="15" t="s">
        <v>130</v>
      </c>
      <c r="C858" s="16"/>
      <c r="D858" s="17" t="s">
        <v>13</v>
      </c>
      <c r="E858" s="18"/>
      <c r="F858" s="19"/>
    </row>
    <row r="859" spans="1:6" ht="15" customHeight="1">
      <c r="A859" s="20"/>
      <c r="B859" s="21" t="s">
        <v>624</v>
      </c>
      <c r="C859" s="22"/>
      <c r="D859" s="23"/>
      <c r="E859" s="30"/>
      <c r="F859" s="104"/>
    </row>
    <row r="860" spans="1:6" ht="15" customHeight="1">
      <c r="A860" s="20"/>
      <c r="B860" s="26" t="s">
        <v>627</v>
      </c>
      <c r="C860" s="27">
        <v>7.4999999999999997E-2</v>
      </c>
      <c r="D860" s="23" t="s">
        <v>15</v>
      </c>
      <c r="E860" s="28">
        <f>GAJI!$D$8</f>
        <v>150000</v>
      </c>
      <c r="F860" s="105">
        <f>E860*C860</f>
        <v>11250</v>
      </c>
    </row>
    <row r="861" spans="1:6" ht="15" customHeight="1">
      <c r="A861" s="20"/>
      <c r="B861" s="26" t="s">
        <v>994</v>
      </c>
      <c r="C861" s="27">
        <v>2.5000000000000001E-2</v>
      </c>
      <c r="D861" s="23" t="s">
        <v>15</v>
      </c>
      <c r="E861" s="28">
        <f>GAJI!$D$11</f>
        <v>140000</v>
      </c>
      <c r="F861" s="105">
        <f t="shared" ref="F861:F863" si="43">E861*C861</f>
        <v>3500</v>
      </c>
    </row>
    <row r="862" spans="1:6" ht="15" customHeight="1">
      <c r="A862" s="20"/>
      <c r="B862" s="26" t="s">
        <v>124</v>
      </c>
      <c r="C862" s="27">
        <v>0.25</v>
      </c>
      <c r="D862" s="23" t="s">
        <v>15</v>
      </c>
      <c r="E862" s="28">
        <f>GAJI!$D$26</f>
        <v>100000</v>
      </c>
      <c r="F862" s="105">
        <f t="shared" si="43"/>
        <v>25000</v>
      </c>
    </row>
    <row r="863" spans="1:6" ht="15" customHeight="1">
      <c r="A863" s="20"/>
      <c r="B863" s="26" t="s">
        <v>987</v>
      </c>
      <c r="C863" s="27">
        <v>0.15</v>
      </c>
      <c r="D863" s="23" t="s">
        <v>15</v>
      </c>
      <c r="E863" s="28">
        <f>GAJI!$D$18</f>
        <v>135000</v>
      </c>
      <c r="F863" s="105">
        <f t="shared" si="43"/>
        <v>20250</v>
      </c>
    </row>
    <row r="864" spans="1:6" ht="15" customHeight="1">
      <c r="A864" s="20"/>
      <c r="B864" s="111" t="s">
        <v>1001</v>
      </c>
      <c r="C864" s="22"/>
      <c r="D864" s="23"/>
      <c r="E864" s="30" t="s">
        <v>6</v>
      </c>
      <c r="F864" s="104">
        <f>SUM(F860:F863)</f>
        <v>60000</v>
      </c>
    </row>
    <row r="865" spans="1:6" ht="15" customHeight="1">
      <c r="A865" s="20"/>
      <c r="B865" s="26" t="s">
        <v>125</v>
      </c>
      <c r="C865" s="27">
        <v>0.75</v>
      </c>
      <c r="D865" s="23" t="s">
        <v>109</v>
      </c>
      <c r="E865" s="28">
        <f>E850</f>
        <v>21000</v>
      </c>
      <c r="F865" s="105">
        <f>E865*C865</f>
        <v>15750</v>
      </c>
    </row>
    <row r="866" spans="1:6" ht="15" customHeight="1">
      <c r="A866" s="20"/>
      <c r="B866" s="26" t="s">
        <v>126</v>
      </c>
      <c r="C866" s="27">
        <v>2</v>
      </c>
      <c r="D866" s="23" t="s">
        <v>109</v>
      </c>
      <c r="E866" s="28">
        <f>E851</f>
        <v>19000</v>
      </c>
      <c r="F866" s="105">
        <f t="shared" ref="F866:F869" si="44">E866*C866</f>
        <v>38000</v>
      </c>
    </row>
    <row r="867" spans="1:6" ht="15" customHeight="1">
      <c r="A867" s="20"/>
      <c r="B867" s="26" t="s">
        <v>127</v>
      </c>
      <c r="C867" s="27">
        <v>2</v>
      </c>
      <c r="D867" s="23" t="s">
        <v>109</v>
      </c>
      <c r="E867" s="28">
        <f>E852</f>
        <v>19000</v>
      </c>
      <c r="F867" s="105">
        <f t="shared" si="44"/>
        <v>38000</v>
      </c>
    </row>
    <row r="868" spans="1:6" ht="15" customHeight="1">
      <c r="A868" s="20"/>
      <c r="B868" s="26" t="s">
        <v>131</v>
      </c>
      <c r="C868" s="27">
        <v>0.38190000000000002</v>
      </c>
      <c r="D868" s="23" t="s">
        <v>38</v>
      </c>
      <c r="E868" s="28">
        <f>GAJI!D69</f>
        <v>55000</v>
      </c>
      <c r="F868" s="105">
        <f t="shared" si="44"/>
        <v>21004.5</v>
      </c>
    </row>
    <row r="869" spans="1:6" ht="15" customHeight="1">
      <c r="A869" s="20"/>
      <c r="B869" s="26" t="s">
        <v>129</v>
      </c>
      <c r="C869" s="27">
        <v>12</v>
      </c>
      <c r="D869" s="23" t="s">
        <v>79</v>
      </c>
      <c r="E869" s="28">
        <f>GAJI!$D$70</f>
        <v>810</v>
      </c>
      <c r="F869" s="105">
        <f t="shared" si="44"/>
        <v>9720</v>
      </c>
    </row>
    <row r="870" spans="1:6" ht="15" customHeight="1">
      <c r="A870" s="20"/>
      <c r="B870" s="26"/>
      <c r="C870" s="22"/>
      <c r="D870" s="23"/>
      <c r="E870" s="30" t="s">
        <v>6</v>
      </c>
      <c r="F870" s="104">
        <f>SUM(F865:F869)</f>
        <v>122474.5</v>
      </c>
    </row>
    <row r="871" spans="1:6" ht="15" customHeight="1">
      <c r="A871" s="20"/>
      <c r="B871" s="26"/>
      <c r="C871" s="22"/>
      <c r="D871" s="23"/>
      <c r="E871" s="30" t="s">
        <v>12</v>
      </c>
      <c r="F871" s="106">
        <f>F870+F864</f>
        <v>182474.5</v>
      </c>
    </row>
    <row r="872" spans="1:6" ht="18" customHeight="1">
      <c r="A872" s="20"/>
      <c r="B872" s="26"/>
      <c r="C872" s="22"/>
      <c r="D872" s="23"/>
      <c r="E872" s="30"/>
      <c r="F872" s="104"/>
    </row>
    <row r="873" spans="1:6" ht="18" customHeight="1">
      <c r="A873" s="14"/>
      <c r="B873" s="15" t="s">
        <v>132</v>
      </c>
      <c r="C873" s="16"/>
      <c r="D873" s="17" t="s">
        <v>16</v>
      </c>
      <c r="E873" s="18"/>
      <c r="F873" s="19"/>
    </row>
    <row r="874" spans="1:6" ht="18" customHeight="1">
      <c r="A874" s="20"/>
      <c r="B874" s="21" t="s">
        <v>624</v>
      </c>
      <c r="C874" s="22"/>
      <c r="D874" s="23" t="s">
        <v>133</v>
      </c>
      <c r="E874" s="30"/>
      <c r="F874" s="104"/>
    </row>
    <row r="875" spans="1:6" ht="18" customHeight="1">
      <c r="A875" s="20"/>
      <c r="B875" s="26" t="s">
        <v>627</v>
      </c>
      <c r="C875" s="27">
        <v>3.0000000000000001E-3</v>
      </c>
      <c r="D875" s="23" t="s">
        <v>15</v>
      </c>
      <c r="E875" s="28">
        <f>GAJI!$D$8</f>
        <v>150000</v>
      </c>
      <c r="F875" s="105">
        <f>E875*C875</f>
        <v>450</v>
      </c>
    </row>
    <row r="876" spans="1:6" ht="18" customHeight="1">
      <c r="A876" s="20"/>
      <c r="B876" s="26" t="s">
        <v>994</v>
      </c>
      <c r="C876" s="27">
        <v>5.0000000000000001E-3</v>
      </c>
      <c r="D876" s="23" t="s">
        <v>15</v>
      </c>
      <c r="E876" s="28">
        <f>GAJI!$D$11</f>
        <v>140000</v>
      </c>
      <c r="F876" s="105">
        <f t="shared" ref="F876:F878" si="45">E876*C876</f>
        <v>700</v>
      </c>
    </row>
    <row r="877" spans="1:6" ht="18" customHeight="1">
      <c r="A877" s="20"/>
      <c r="B877" s="26" t="s">
        <v>124</v>
      </c>
      <c r="C877" s="27">
        <v>0.05</v>
      </c>
      <c r="D877" s="23" t="s">
        <v>15</v>
      </c>
      <c r="E877" s="28">
        <f>GAJI!$D$26</f>
        <v>100000</v>
      </c>
      <c r="F877" s="105">
        <f t="shared" si="45"/>
        <v>5000</v>
      </c>
    </row>
    <row r="878" spans="1:6" ht="18" customHeight="1">
      <c r="A878" s="20"/>
      <c r="B878" s="26" t="s">
        <v>987</v>
      </c>
      <c r="C878" s="27">
        <v>0.05</v>
      </c>
      <c r="D878" s="23" t="s">
        <v>15</v>
      </c>
      <c r="E878" s="28">
        <f>GAJI!$D$18</f>
        <v>135000</v>
      </c>
      <c r="F878" s="105">
        <f t="shared" si="45"/>
        <v>6750</v>
      </c>
    </row>
    <row r="879" spans="1:6" ht="18" customHeight="1">
      <c r="A879" s="20"/>
      <c r="B879" s="111" t="s">
        <v>1001</v>
      </c>
      <c r="C879" s="22"/>
      <c r="D879" s="23"/>
      <c r="E879" s="30" t="s">
        <v>6</v>
      </c>
      <c r="F879" s="104">
        <f>SUM(F875:F878)</f>
        <v>12900</v>
      </c>
    </row>
    <row r="880" spans="1:6" ht="18" customHeight="1">
      <c r="A880" s="20"/>
      <c r="B880" s="26" t="s">
        <v>134</v>
      </c>
      <c r="C880" s="27">
        <v>1</v>
      </c>
      <c r="D880" s="23" t="s">
        <v>109</v>
      </c>
      <c r="E880" s="28">
        <v>20000</v>
      </c>
      <c r="F880" s="105">
        <f>E880*C880</f>
        <v>20000</v>
      </c>
    </row>
    <row r="881" spans="1:6" ht="18" customHeight="1">
      <c r="A881" s="20"/>
      <c r="B881" s="26" t="s">
        <v>135</v>
      </c>
      <c r="C881" s="27">
        <v>0.1</v>
      </c>
      <c r="D881" s="23" t="s">
        <v>109</v>
      </c>
      <c r="E881" s="28">
        <v>13500</v>
      </c>
      <c r="F881" s="105">
        <f t="shared" ref="F881" si="46">E881*C881</f>
        <v>1350</v>
      </c>
    </row>
    <row r="882" spans="1:6" ht="18" customHeight="1">
      <c r="A882" s="20"/>
      <c r="B882" s="26"/>
      <c r="C882" s="22"/>
      <c r="D882" s="23"/>
      <c r="E882" s="30" t="s">
        <v>6</v>
      </c>
      <c r="F882" s="104">
        <f>SUM(F880:F881)</f>
        <v>21350</v>
      </c>
    </row>
    <row r="883" spans="1:6" ht="18" customHeight="1">
      <c r="A883" s="20"/>
      <c r="B883" s="26"/>
      <c r="C883" s="22"/>
      <c r="D883" s="23"/>
      <c r="E883" s="30" t="s">
        <v>12</v>
      </c>
      <c r="F883" s="106">
        <f>F882+F879</f>
        <v>34250</v>
      </c>
    </row>
    <row r="884" spans="1:6" ht="18" customHeight="1">
      <c r="A884" s="51"/>
      <c r="B884" s="52"/>
      <c r="C884" s="53"/>
      <c r="D884" s="54"/>
      <c r="E884" s="55"/>
      <c r="F884" s="107"/>
    </row>
    <row r="885" spans="1:6" ht="18" customHeight="1">
      <c r="A885" s="14"/>
      <c r="B885" s="15" t="s">
        <v>136</v>
      </c>
      <c r="C885" s="16"/>
      <c r="D885" s="17" t="s">
        <v>16</v>
      </c>
      <c r="E885" s="18"/>
      <c r="F885" s="19"/>
    </row>
    <row r="886" spans="1:6" ht="18" customHeight="1">
      <c r="A886" s="20"/>
      <c r="B886" s="21" t="s">
        <v>624</v>
      </c>
      <c r="C886" s="22"/>
      <c r="D886" s="23" t="s">
        <v>133</v>
      </c>
      <c r="E886" s="30"/>
      <c r="F886" s="104"/>
    </row>
    <row r="887" spans="1:6" ht="18" customHeight="1">
      <c r="A887" s="20"/>
      <c r="B887" s="26" t="s">
        <v>627</v>
      </c>
      <c r="C887" s="27">
        <v>2.5000000000000001E-3</v>
      </c>
      <c r="D887" s="23" t="s">
        <v>15</v>
      </c>
      <c r="E887" s="28">
        <f>GAJI!$D$8</f>
        <v>150000</v>
      </c>
      <c r="F887" s="105">
        <f>E887*C887</f>
        <v>375</v>
      </c>
    </row>
    <row r="888" spans="1:6" ht="18" customHeight="1">
      <c r="A888" s="20"/>
      <c r="B888" s="26" t="s">
        <v>994</v>
      </c>
      <c r="C888" s="27">
        <v>4.0000000000000001E-3</v>
      </c>
      <c r="D888" s="23" t="s">
        <v>15</v>
      </c>
      <c r="E888" s="28">
        <f>GAJI!$D$11</f>
        <v>140000</v>
      </c>
      <c r="F888" s="105">
        <f t="shared" ref="F888:F890" si="47">E888*C888</f>
        <v>560</v>
      </c>
    </row>
    <row r="889" spans="1:6" ht="18" customHeight="1">
      <c r="A889" s="20"/>
      <c r="B889" s="26" t="s">
        <v>124</v>
      </c>
      <c r="C889" s="27">
        <v>0.105</v>
      </c>
      <c r="D889" s="23" t="s">
        <v>15</v>
      </c>
      <c r="E889" s="28">
        <f>GAJI!$D$26</f>
        <v>100000</v>
      </c>
      <c r="F889" s="105">
        <f t="shared" si="47"/>
        <v>10500</v>
      </c>
    </row>
    <row r="890" spans="1:6" ht="18" customHeight="1">
      <c r="A890" s="20"/>
      <c r="B890" s="26" t="s">
        <v>987</v>
      </c>
      <c r="C890" s="27">
        <v>0.7</v>
      </c>
      <c r="D890" s="23" t="s">
        <v>15</v>
      </c>
      <c r="E890" s="28">
        <f>GAJI!$D$18</f>
        <v>135000</v>
      </c>
      <c r="F890" s="105">
        <f t="shared" si="47"/>
        <v>94500</v>
      </c>
    </row>
    <row r="891" spans="1:6" ht="18" customHeight="1">
      <c r="A891" s="20"/>
      <c r="B891" s="111" t="s">
        <v>1001</v>
      </c>
      <c r="C891" s="22"/>
      <c r="D891" s="23"/>
      <c r="E891" s="30" t="s">
        <v>6</v>
      </c>
      <c r="F891" s="104">
        <f>SUM(F887:F890)</f>
        <v>105935</v>
      </c>
    </row>
    <row r="892" spans="1:6" ht="18" customHeight="1">
      <c r="A892" s="20"/>
      <c r="B892" s="26" t="s">
        <v>137</v>
      </c>
      <c r="C892" s="27">
        <v>0.2</v>
      </c>
      <c r="D892" s="23" t="s">
        <v>32</v>
      </c>
      <c r="E892" s="28">
        <v>50100</v>
      </c>
      <c r="F892" s="105">
        <f>E892*C892</f>
        <v>10020</v>
      </c>
    </row>
    <row r="893" spans="1:6" ht="18" customHeight="1">
      <c r="A893" s="20"/>
      <c r="B893" s="26" t="s">
        <v>138</v>
      </c>
      <c r="C893" s="27">
        <v>0.15</v>
      </c>
      <c r="D893" s="23" t="s">
        <v>32</v>
      </c>
      <c r="E893" s="28">
        <v>132833</v>
      </c>
      <c r="F893" s="105">
        <f t="shared" ref="F893:F895" si="48">E893*C893</f>
        <v>19924.95</v>
      </c>
    </row>
    <row r="894" spans="1:6" ht="18" customHeight="1">
      <c r="A894" s="20"/>
      <c r="B894" s="26" t="s">
        <v>139</v>
      </c>
      <c r="C894" s="27">
        <v>0.3</v>
      </c>
      <c r="D894" s="23" t="s">
        <v>32</v>
      </c>
      <c r="E894" s="28">
        <v>56000</v>
      </c>
      <c r="F894" s="105">
        <f t="shared" si="48"/>
        <v>16800</v>
      </c>
    </row>
    <row r="895" spans="1:6" ht="18" customHeight="1">
      <c r="A895" s="20"/>
      <c r="B895" s="26" t="s">
        <v>140</v>
      </c>
      <c r="C895" s="27">
        <v>0.3</v>
      </c>
      <c r="D895" s="23" t="s">
        <v>32</v>
      </c>
      <c r="E895" s="28">
        <v>60000</v>
      </c>
      <c r="F895" s="105">
        <f t="shared" si="48"/>
        <v>18000</v>
      </c>
    </row>
    <row r="896" spans="1:6" ht="18" customHeight="1">
      <c r="A896" s="20"/>
      <c r="B896" s="26"/>
      <c r="C896" s="22"/>
      <c r="D896" s="23"/>
      <c r="E896" s="30" t="s">
        <v>6</v>
      </c>
      <c r="F896" s="104">
        <f>SUM(F892:F895)</f>
        <v>64744.95</v>
      </c>
    </row>
    <row r="897" spans="1:6" ht="18" customHeight="1">
      <c r="A897" s="20"/>
      <c r="B897" s="26"/>
      <c r="C897" s="22"/>
      <c r="D897" s="23"/>
      <c r="E897" s="30" t="s">
        <v>12</v>
      </c>
      <c r="F897" s="106">
        <f>F896+F891</f>
        <v>170679.95</v>
      </c>
    </row>
    <row r="898" spans="1:6" ht="18" customHeight="1">
      <c r="A898" s="51"/>
      <c r="B898" s="52"/>
      <c r="C898" s="53"/>
      <c r="D898" s="54"/>
      <c r="E898" s="55"/>
      <c r="F898" s="107"/>
    </row>
    <row r="899" spans="1:6" ht="15" customHeight="1">
      <c r="A899" s="14"/>
      <c r="B899" s="15" t="s">
        <v>141</v>
      </c>
      <c r="C899" s="16"/>
      <c r="D899" s="17" t="s">
        <v>13</v>
      </c>
      <c r="E899" s="18"/>
      <c r="F899" s="19"/>
    </row>
    <row r="900" spans="1:6" ht="15" customHeight="1">
      <c r="A900" s="20"/>
      <c r="B900" s="111" t="s">
        <v>624</v>
      </c>
      <c r="C900" s="22"/>
      <c r="D900" s="23"/>
      <c r="E900" s="24"/>
      <c r="F900" s="25"/>
    </row>
    <row r="901" spans="1:6" ht="15" customHeight="1">
      <c r="A901" s="20"/>
      <c r="B901" s="26" t="s">
        <v>627</v>
      </c>
      <c r="C901" s="27">
        <v>1.7999999999999999E-2</v>
      </c>
      <c r="D901" s="23" t="s">
        <v>15</v>
      </c>
      <c r="E901" s="28">
        <f>GAJI!D8</f>
        <v>150000</v>
      </c>
      <c r="F901" s="29">
        <f>C901*E901</f>
        <v>2700</v>
      </c>
    </row>
    <row r="902" spans="1:6" ht="15" customHeight="1">
      <c r="A902" s="20"/>
      <c r="B902" s="26" t="s">
        <v>998</v>
      </c>
      <c r="C902" s="27">
        <v>0.105</v>
      </c>
      <c r="D902" s="23" t="s">
        <v>15</v>
      </c>
      <c r="E902" s="28">
        <f>GAJI!D11</f>
        <v>140000</v>
      </c>
      <c r="F902" s="29">
        <f>C902*E902</f>
        <v>14700</v>
      </c>
    </row>
    <row r="903" spans="1:6" ht="15" customHeight="1">
      <c r="A903" s="20"/>
      <c r="B903" s="26" t="s">
        <v>990</v>
      </c>
      <c r="C903" s="27">
        <v>1.05</v>
      </c>
      <c r="D903" s="23" t="s">
        <v>15</v>
      </c>
      <c r="E903" s="28">
        <f>GAJI!D18</f>
        <v>135000</v>
      </c>
      <c r="F903" s="29">
        <f>C903*E903</f>
        <v>141750</v>
      </c>
    </row>
    <row r="904" spans="1:6" ht="15" customHeight="1">
      <c r="A904" s="20"/>
      <c r="B904" s="26" t="s">
        <v>993</v>
      </c>
      <c r="C904" s="27">
        <v>0.35</v>
      </c>
      <c r="D904" s="23" t="s">
        <v>15</v>
      </c>
      <c r="E904" s="28">
        <f>GAJI!D26</f>
        <v>100000</v>
      </c>
      <c r="F904" s="29">
        <f>C904*E904</f>
        <v>35000</v>
      </c>
    </row>
    <row r="905" spans="1:6" ht="15" customHeight="1">
      <c r="A905" s="20"/>
      <c r="B905" s="111" t="s">
        <v>1001</v>
      </c>
      <c r="C905" s="22"/>
      <c r="D905" s="23"/>
      <c r="E905" s="30" t="s">
        <v>6</v>
      </c>
      <c r="F905" s="31">
        <f>SUM(F901:F904)</f>
        <v>194150</v>
      </c>
    </row>
    <row r="906" spans="1:6" ht="15" customHeight="1">
      <c r="A906" s="20"/>
      <c r="B906" s="26" t="s">
        <v>142</v>
      </c>
      <c r="C906" s="27">
        <v>1.9599999999999999E-2</v>
      </c>
      <c r="D906" s="23" t="s">
        <v>10</v>
      </c>
      <c r="E906" s="28">
        <f>GAJI!D138</f>
        <v>7300000</v>
      </c>
      <c r="F906" s="29">
        <f>C906*E906</f>
        <v>143080</v>
      </c>
    </row>
    <row r="907" spans="1:6" ht="15" customHeight="1">
      <c r="A907" s="20"/>
      <c r="B907" s="26" t="s">
        <v>143</v>
      </c>
      <c r="C907" s="27">
        <v>0.3</v>
      </c>
      <c r="D907" s="23" t="s">
        <v>144</v>
      </c>
      <c r="E907" s="28">
        <f>GAJI!D61</f>
        <v>6600</v>
      </c>
      <c r="F907" s="29">
        <f>C907*E907</f>
        <v>1980</v>
      </c>
    </row>
    <row r="908" spans="1:6" ht="15" customHeight="1">
      <c r="A908" s="20"/>
      <c r="B908" s="26" t="s">
        <v>145</v>
      </c>
      <c r="C908" s="27">
        <v>0.3</v>
      </c>
      <c r="D908" s="23" t="s">
        <v>32</v>
      </c>
      <c r="E908" s="28">
        <f>GAJI!D60</f>
        <v>122500</v>
      </c>
      <c r="F908" s="29">
        <f>C908*E908</f>
        <v>36750</v>
      </c>
    </row>
    <row r="909" spans="1:6" ht="15" customHeight="1">
      <c r="A909" s="20"/>
      <c r="B909" s="26"/>
      <c r="C909" s="22"/>
      <c r="D909" s="23"/>
      <c r="E909" s="30" t="s">
        <v>6</v>
      </c>
      <c r="F909" s="31">
        <f>SUM(F906:F908)</f>
        <v>181810</v>
      </c>
    </row>
    <row r="910" spans="1:6" ht="15" customHeight="1">
      <c r="A910" s="20"/>
      <c r="B910" s="26"/>
      <c r="C910" s="22"/>
      <c r="D910" s="23"/>
      <c r="E910" s="30" t="s">
        <v>12</v>
      </c>
      <c r="F910" s="31">
        <f>SUM(F909,F905)</f>
        <v>375960</v>
      </c>
    </row>
    <row r="911" spans="1:6" ht="15" customHeight="1" thickBot="1">
      <c r="A911" s="75"/>
      <c r="B911" s="76"/>
      <c r="C911" s="63"/>
      <c r="D911" s="64"/>
      <c r="E911" s="65"/>
      <c r="F911" s="66"/>
    </row>
    <row r="912" spans="1:6" ht="15" customHeight="1">
      <c r="A912" s="67"/>
      <c r="B912" s="74" t="s">
        <v>146</v>
      </c>
      <c r="C912" s="69"/>
      <c r="D912" s="70" t="s">
        <v>13</v>
      </c>
      <c r="E912" s="71"/>
      <c r="F912" s="72"/>
    </row>
    <row r="913" spans="1:6" ht="15" customHeight="1">
      <c r="A913" s="20"/>
      <c r="B913" s="111" t="s">
        <v>624</v>
      </c>
      <c r="C913" s="22"/>
      <c r="D913" s="23"/>
      <c r="E913" s="24"/>
      <c r="F913" s="25"/>
    </row>
    <row r="914" spans="1:6" ht="15" customHeight="1">
      <c r="A914" s="20"/>
      <c r="B914" s="26" t="s">
        <v>627</v>
      </c>
      <c r="C914" s="27">
        <v>0.05</v>
      </c>
      <c r="D914" s="23" t="s">
        <v>15</v>
      </c>
      <c r="E914" s="28">
        <f>GAJI!D8</f>
        <v>150000</v>
      </c>
      <c r="F914" s="29">
        <f>C914*E914</f>
        <v>7500</v>
      </c>
    </row>
    <row r="915" spans="1:6" ht="15" customHeight="1">
      <c r="A915" s="20"/>
      <c r="B915" s="26" t="s">
        <v>998</v>
      </c>
      <c r="C915" s="27">
        <v>0.3</v>
      </c>
      <c r="D915" s="23" t="s">
        <v>15</v>
      </c>
      <c r="E915" s="28">
        <f>GAJI!D11</f>
        <v>140000</v>
      </c>
      <c r="F915" s="29">
        <f>C915*E915</f>
        <v>42000</v>
      </c>
    </row>
    <row r="916" spans="1:6" ht="15" customHeight="1">
      <c r="A916" s="20"/>
      <c r="B916" s="26" t="s">
        <v>990</v>
      </c>
      <c r="C916" s="27">
        <v>3</v>
      </c>
      <c r="D916" s="23" t="s">
        <v>15</v>
      </c>
      <c r="E916" s="28">
        <f>GAJI!D18</f>
        <v>135000</v>
      </c>
      <c r="F916" s="29">
        <f>C916*E916</f>
        <v>405000</v>
      </c>
    </row>
    <row r="917" spans="1:6" ht="15" customHeight="1">
      <c r="A917" s="20"/>
      <c r="B917" s="26" t="s">
        <v>993</v>
      </c>
      <c r="C917" s="27">
        <v>1</v>
      </c>
      <c r="D917" s="23" t="s">
        <v>15</v>
      </c>
      <c r="E917" s="28">
        <f>GAJI!D26</f>
        <v>100000</v>
      </c>
      <c r="F917" s="29">
        <f>C917*E917</f>
        <v>100000</v>
      </c>
    </row>
    <row r="918" spans="1:6" ht="15" customHeight="1">
      <c r="A918" s="20"/>
      <c r="B918" s="111" t="s">
        <v>1001</v>
      </c>
      <c r="C918" s="22"/>
      <c r="D918" s="23"/>
      <c r="E918" s="30" t="s">
        <v>6</v>
      </c>
      <c r="F918" s="31">
        <f>SUM(F914:F917)</f>
        <v>554500</v>
      </c>
    </row>
    <row r="919" spans="1:6" ht="15" customHeight="1">
      <c r="A919" s="20"/>
      <c r="B919" s="26" t="s">
        <v>147</v>
      </c>
      <c r="C919" s="27">
        <v>0.04</v>
      </c>
      <c r="D919" s="23" t="s">
        <v>10</v>
      </c>
      <c r="E919" s="28">
        <f>GAJI!D72</f>
        <v>9455000</v>
      </c>
      <c r="F919" s="29">
        <f>C919*E919</f>
        <v>378200</v>
      </c>
    </row>
    <row r="920" spans="1:6" ht="15" customHeight="1">
      <c r="A920" s="20"/>
      <c r="B920" s="26" t="s">
        <v>69</v>
      </c>
      <c r="C920" s="27">
        <v>0.05</v>
      </c>
      <c r="D920" s="23" t="s">
        <v>32</v>
      </c>
      <c r="E920" s="28">
        <f>GAJI!D71</f>
        <v>14800</v>
      </c>
      <c r="F920" s="29">
        <f>C920*E920</f>
        <v>740</v>
      </c>
    </row>
    <row r="921" spans="1:6" ht="15" customHeight="1">
      <c r="A921" s="20"/>
      <c r="B921" s="26"/>
      <c r="C921" s="22"/>
      <c r="D921" s="23"/>
      <c r="E921" s="30" t="s">
        <v>6</v>
      </c>
      <c r="F921" s="31">
        <f>SUM(F919:F920)</f>
        <v>378940</v>
      </c>
    </row>
    <row r="922" spans="1:6" ht="15" customHeight="1">
      <c r="A922" s="20"/>
      <c r="B922" s="26"/>
      <c r="C922" s="22"/>
      <c r="D922" s="23"/>
      <c r="E922" s="30" t="s">
        <v>12</v>
      </c>
      <c r="F922" s="32">
        <f>SUM(F921,F918)</f>
        <v>933440</v>
      </c>
    </row>
    <row r="923" spans="1:6" ht="15" customHeight="1" thickBot="1">
      <c r="A923" s="75"/>
      <c r="B923" s="76"/>
      <c r="C923" s="63"/>
      <c r="D923" s="64"/>
      <c r="E923" s="65"/>
      <c r="F923" s="66"/>
    </row>
    <row r="924" spans="1:6" ht="15" customHeight="1">
      <c r="A924" s="67"/>
      <c r="B924" s="74" t="s">
        <v>1037</v>
      </c>
      <c r="C924" s="69"/>
      <c r="D924" s="70" t="s">
        <v>13</v>
      </c>
      <c r="E924" s="71"/>
      <c r="F924" s="72"/>
    </row>
    <row r="925" spans="1:6" ht="15" customHeight="1">
      <c r="A925" s="20"/>
      <c r="B925" s="111" t="s">
        <v>624</v>
      </c>
      <c r="C925" s="22"/>
      <c r="D925" s="23"/>
      <c r="E925" s="24"/>
      <c r="F925" s="25"/>
    </row>
    <row r="926" spans="1:6" ht="15" customHeight="1">
      <c r="A926" s="20"/>
      <c r="B926" s="26" t="s">
        <v>627</v>
      </c>
      <c r="C926" s="27">
        <v>7.5000000000000002E-4</v>
      </c>
      <c r="D926" s="23" t="s">
        <v>15</v>
      </c>
      <c r="E926" s="28">
        <f>GAJI!$D$8</f>
        <v>150000</v>
      </c>
      <c r="F926" s="29">
        <f>C926*E926</f>
        <v>112.5</v>
      </c>
    </row>
    <row r="927" spans="1:6" ht="15" customHeight="1">
      <c r="A927" s="20"/>
      <c r="B927" s="26" t="s">
        <v>998</v>
      </c>
      <c r="C927" s="27">
        <v>1.4999999999999999E-2</v>
      </c>
      <c r="D927" s="23" t="s">
        <v>15</v>
      </c>
      <c r="E927" s="28">
        <f>GAJI!$D$11</f>
        <v>140000</v>
      </c>
      <c r="F927" s="29">
        <f>C927*E927</f>
        <v>2100</v>
      </c>
    </row>
    <row r="928" spans="1:6" ht="15" customHeight="1">
      <c r="A928" s="20"/>
      <c r="B928" s="26" t="s">
        <v>990</v>
      </c>
      <c r="C928" s="27">
        <v>0.15</v>
      </c>
      <c r="D928" s="23" t="s">
        <v>15</v>
      </c>
      <c r="E928" s="28">
        <f>GAJI!$D$18</f>
        <v>135000</v>
      </c>
      <c r="F928" s="29">
        <f>C928*E928</f>
        <v>20250</v>
      </c>
    </row>
    <row r="929" spans="1:6" ht="15" customHeight="1">
      <c r="A929" s="20"/>
      <c r="B929" s="26" t="s">
        <v>993</v>
      </c>
      <c r="C929" s="27">
        <v>1.4999999999999999E-2</v>
      </c>
      <c r="D929" s="23" t="s">
        <v>15</v>
      </c>
      <c r="E929" s="28">
        <f>GAJI!$D$26</f>
        <v>100000</v>
      </c>
      <c r="F929" s="29">
        <f>C929*E929</f>
        <v>1500</v>
      </c>
    </row>
    <row r="930" spans="1:6" ht="15" customHeight="1">
      <c r="A930" s="20"/>
      <c r="B930" s="111" t="s">
        <v>1001</v>
      </c>
      <c r="C930" s="22"/>
      <c r="D930" s="23"/>
      <c r="E930" s="30" t="s">
        <v>6</v>
      </c>
      <c r="F930" s="31">
        <f>SUM(F926:F929)</f>
        <v>23962.5</v>
      </c>
    </row>
    <row r="931" spans="1:6" ht="15" customHeight="1">
      <c r="A931" s="20"/>
      <c r="B931" s="26" t="s">
        <v>148</v>
      </c>
      <c r="C931" s="27">
        <v>1.1000000000000001</v>
      </c>
      <c r="D931" s="23" t="s">
        <v>13</v>
      </c>
      <c r="E931" s="28">
        <v>650000</v>
      </c>
      <c r="F931" s="29">
        <f>C931*E931</f>
        <v>715000</v>
      </c>
    </row>
    <row r="932" spans="1:6" ht="15" customHeight="1">
      <c r="A932" s="20"/>
      <c r="B932" s="26"/>
      <c r="C932" s="22"/>
      <c r="D932" s="23"/>
      <c r="E932" s="30" t="s">
        <v>6</v>
      </c>
      <c r="F932" s="31">
        <f>SUM(F931)</f>
        <v>715000</v>
      </c>
    </row>
    <row r="933" spans="1:6" ht="15" customHeight="1">
      <c r="A933" s="20"/>
      <c r="B933" s="26"/>
      <c r="C933" s="22"/>
      <c r="D933" s="23"/>
      <c r="E933" s="30" t="s">
        <v>12</v>
      </c>
      <c r="F933" s="32">
        <f>SUM(F932,F930)</f>
        <v>738962.5</v>
      </c>
    </row>
    <row r="934" spans="1:6" ht="15" customHeight="1" thickBot="1">
      <c r="A934" s="51"/>
      <c r="B934" s="52"/>
      <c r="C934" s="53"/>
      <c r="D934" s="54"/>
      <c r="E934" s="55"/>
      <c r="F934" s="56"/>
    </row>
    <row r="935" spans="1:6" ht="15" customHeight="1">
      <c r="A935" s="67"/>
      <c r="B935" s="74" t="s">
        <v>1038</v>
      </c>
      <c r="C935" s="69"/>
      <c r="D935" s="70" t="s">
        <v>13</v>
      </c>
      <c r="E935" s="71"/>
      <c r="F935" s="72"/>
    </row>
    <row r="936" spans="1:6" ht="15" customHeight="1">
      <c r="A936" s="20"/>
      <c r="B936" s="111" t="s">
        <v>624</v>
      </c>
      <c r="C936" s="22"/>
      <c r="D936" s="23"/>
      <c r="E936" s="24"/>
      <c r="F936" s="25"/>
    </row>
    <row r="937" spans="1:6" ht="15" customHeight="1">
      <c r="A937" s="20"/>
      <c r="B937" s="26" t="s">
        <v>627</v>
      </c>
      <c r="C937" s="27">
        <v>7.5000000000000002E-4</v>
      </c>
      <c r="D937" s="23" t="s">
        <v>15</v>
      </c>
      <c r="E937" s="28">
        <f>GAJI!$D$8</f>
        <v>150000</v>
      </c>
      <c r="F937" s="29">
        <f>C937*E937</f>
        <v>112.5</v>
      </c>
    </row>
    <row r="938" spans="1:6" ht="15" customHeight="1">
      <c r="A938" s="20"/>
      <c r="B938" s="26" t="s">
        <v>998</v>
      </c>
      <c r="C938" s="27">
        <v>1.4999999999999999E-2</v>
      </c>
      <c r="D938" s="23" t="s">
        <v>15</v>
      </c>
      <c r="E938" s="28">
        <f>GAJI!$D$11</f>
        <v>140000</v>
      </c>
      <c r="F938" s="29">
        <f>C938*E938</f>
        <v>2100</v>
      </c>
    </row>
    <row r="939" spans="1:6" ht="15" customHeight="1">
      <c r="A939" s="20"/>
      <c r="B939" s="26" t="s">
        <v>990</v>
      </c>
      <c r="C939" s="27">
        <v>0.15</v>
      </c>
      <c r="D939" s="23" t="s">
        <v>15</v>
      </c>
      <c r="E939" s="28">
        <f>GAJI!$D$18</f>
        <v>135000</v>
      </c>
      <c r="F939" s="29">
        <f>C939*E939</f>
        <v>20250</v>
      </c>
    </row>
    <row r="940" spans="1:6" ht="15" customHeight="1">
      <c r="A940" s="20"/>
      <c r="B940" s="26" t="s">
        <v>993</v>
      </c>
      <c r="C940" s="27">
        <v>1.4999999999999999E-2</v>
      </c>
      <c r="D940" s="23" t="s">
        <v>15</v>
      </c>
      <c r="E940" s="28">
        <f>GAJI!$D$26</f>
        <v>100000</v>
      </c>
      <c r="F940" s="29">
        <f>C940*E940</f>
        <v>1500</v>
      </c>
    </row>
    <row r="941" spans="1:6" ht="15" customHeight="1">
      <c r="A941" s="20"/>
      <c r="B941" s="111" t="s">
        <v>1001</v>
      </c>
      <c r="C941" s="22"/>
      <c r="D941" s="23"/>
      <c r="E941" s="30" t="s">
        <v>6</v>
      </c>
      <c r="F941" s="31">
        <f>SUM(F937:F940)</f>
        <v>23962.5</v>
      </c>
    </row>
    <row r="942" spans="1:6" ht="15" customHeight="1">
      <c r="A942" s="20"/>
      <c r="B942" s="26" t="s">
        <v>149</v>
      </c>
      <c r="C942" s="27">
        <v>1.1000000000000001</v>
      </c>
      <c r="D942" s="23" t="s">
        <v>13</v>
      </c>
      <c r="E942" s="28">
        <f>GAJI!D73</f>
        <v>275000</v>
      </c>
      <c r="F942" s="29">
        <f>C942*E942</f>
        <v>302500</v>
      </c>
    </row>
    <row r="943" spans="1:6" ht="15" customHeight="1">
      <c r="A943" s="20"/>
      <c r="B943" s="26"/>
      <c r="C943" s="22"/>
      <c r="D943" s="23"/>
      <c r="E943" s="30" t="s">
        <v>6</v>
      </c>
      <c r="F943" s="31">
        <f>SUM(F942)</f>
        <v>302500</v>
      </c>
    </row>
    <row r="944" spans="1:6" ht="15" customHeight="1">
      <c r="A944" s="20"/>
      <c r="B944" s="26"/>
      <c r="C944" s="22"/>
      <c r="D944" s="23"/>
      <c r="E944" s="30" t="s">
        <v>12</v>
      </c>
      <c r="F944" s="32">
        <f>SUM(F943,F941)</f>
        <v>326462.5</v>
      </c>
    </row>
    <row r="945" spans="1:6" ht="15" customHeight="1">
      <c r="A945" s="20"/>
      <c r="B945" s="26"/>
      <c r="C945" s="22"/>
      <c r="D945" s="23"/>
      <c r="E945" s="30"/>
      <c r="F945" s="31"/>
    </row>
    <row r="946" spans="1:6" ht="15" customHeight="1">
      <c r="A946" s="14"/>
      <c r="B946" s="15" t="s">
        <v>1039</v>
      </c>
      <c r="C946" s="16"/>
      <c r="D946" s="17" t="s">
        <v>13</v>
      </c>
      <c r="E946" s="18"/>
      <c r="F946" s="19"/>
    </row>
    <row r="947" spans="1:6" ht="15" customHeight="1">
      <c r="A947" s="20"/>
      <c r="B947" s="111" t="s">
        <v>624</v>
      </c>
      <c r="C947" s="22"/>
      <c r="D947" s="23"/>
      <c r="E947" s="24"/>
      <c r="F947" s="25"/>
    </row>
    <row r="948" spans="1:6" ht="15" customHeight="1">
      <c r="A948" s="20"/>
      <c r="B948" s="26" t="s">
        <v>627</v>
      </c>
      <c r="C948" s="27">
        <v>7.5000000000000002E-4</v>
      </c>
      <c r="D948" s="23" t="s">
        <v>15</v>
      </c>
      <c r="E948" s="28">
        <f>E937</f>
        <v>150000</v>
      </c>
      <c r="F948" s="29">
        <f>C948*E948</f>
        <v>112.5</v>
      </c>
    </row>
    <row r="949" spans="1:6" ht="15" customHeight="1">
      <c r="A949" s="20"/>
      <c r="B949" s="26" t="s">
        <v>998</v>
      </c>
      <c r="C949" s="27">
        <v>1.4999999999999999E-2</v>
      </c>
      <c r="D949" s="23" t="s">
        <v>15</v>
      </c>
      <c r="E949" s="28">
        <f>E938</f>
        <v>140000</v>
      </c>
      <c r="F949" s="29">
        <f>C949*E949</f>
        <v>2100</v>
      </c>
    </row>
    <row r="950" spans="1:6" ht="15" customHeight="1">
      <c r="A950" s="20"/>
      <c r="B950" s="26" t="s">
        <v>990</v>
      </c>
      <c r="C950" s="27">
        <v>0.15</v>
      </c>
      <c r="D950" s="23" t="s">
        <v>15</v>
      </c>
      <c r="E950" s="28">
        <f>E939</f>
        <v>135000</v>
      </c>
      <c r="F950" s="29">
        <f>C950*E950</f>
        <v>20250</v>
      </c>
    </row>
    <row r="951" spans="1:6" ht="15" customHeight="1">
      <c r="A951" s="20"/>
      <c r="B951" s="26" t="s">
        <v>993</v>
      </c>
      <c r="C951" s="27">
        <v>1.4999999999999999E-2</v>
      </c>
      <c r="D951" s="23" t="s">
        <v>15</v>
      </c>
      <c r="E951" s="28">
        <f>E940</f>
        <v>100000</v>
      </c>
      <c r="F951" s="29">
        <f>C951*E951</f>
        <v>1500</v>
      </c>
    </row>
    <row r="952" spans="1:6" ht="15" customHeight="1">
      <c r="A952" s="20"/>
      <c r="B952" s="111" t="s">
        <v>1001</v>
      </c>
      <c r="C952" s="22"/>
      <c r="D952" s="23"/>
      <c r="E952" s="30" t="s">
        <v>6</v>
      </c>
      <c r="F952" s="31">
        <f>SUM(F948:F951)</f>
        <v>23962.5</v>
      </c>
    </row>
    <row r="953" spans="1:6" ht="15" customHeight="1">
      <c r="A953" s="20"/>
      <c r="B953" s="26" t="s">
        <v>150</v>
      </c>
      <c r="C953" s="27">
        <v>1.1000000000000001</v>
      </c>
      <c r="D953" s="23" t="s">
        <v>13</v>
      </c>
      <c r="E953" s="28">
        <f>GAJI!$D$74</f>
        <v>550000</v>
      </c>
      <c r="F953" s="29">
        <f>C953*E953</f>
        <v>605000</v>
      </c>
    </row>
    <row r="954" spans="1:6" ht="15" customHeight="1">
      <c r="A954" s="20"/>
      <c r="B954" s="26"/>
      <c r="C954" s="22"/>
      <c r="D954" s="23"/>
      <c r="E954" s="30" t="s">
        <v>6</v>
      </c>
      <c r="F954" s="31">
        <f>SUM(F953)</f>
        <v>605000</v>
      </c>
    </row>
    <row r="955" spans="1:6" ht="15" customHeight="1">
      <c r="A955" s="20"/>
      <c r="B955" s="26"/>
      <c r="C955" s="22"/>
      <c r="D955" s="23"/>
      <c r="E955" s="30" t="s">
        <v>12</v>
      </c>
      <c r="F955" s="44">
        <f>SUM(F954,F952)</f>
        <v>628962.5</v>
      </c>
    </row>
    <row r="956" spans="1:6" ht="15" customHeight="1" thickBot="1">
      <c r="A956" s="20"/>
      <c r="B956" s="26"/>
      <c r="C956" s="22"/>
      <c r="D956" s="23"/>
      <c r="E956" s="30"/>
      <c r="F956" s="31"/>
    </row>
    <row r="957" spans="1:6" ht="15" customHeight="1">
      <c r="A957" s="67"/>
      <c r="B957" s="74" t="s">
        <v>151</v>
      </c>
      <c r="C957" s="69"/>
      <c r="D957" s="70" t="s">
        <v>10</v>
      </c>
      <c r="E957" s="71"/>
      <c r="F957" s="72"/>
    </row>
    <row r="958" spans="1:6" ht="15" customHeight="1">
      <c r="A958" s="20"/>
      <c r="B958" s="513" t="s">
        <v>624</v>
      </c>
      <c r="C958" s="22"/>
      <c r="D958" s="23"/>
      <c r="E958" s="24"/>
      <c r="F958" s="25"/>
    </row>
    <row r="959" spans="1:6" ht="15" customHeight="1">
      <c r="A959" s="20"/>
      <c r="B959" s="26" t="s">
        <v>627</v>
      </c>
      <c r="C959" s="27">
        <v>0.3</v>
      </c>
      <c r="D959" s="23" t="s">
        <v>15</v>
      </c>
      <c r="E959" s="28">
        <f>GAJI!$D$8</f>
        <v>150000</v>
      </c>
      <c r="F959" s="29">
        <f>C959*E959</f>
        <v>45000</v>
      </c>
    </row>
    <row r="960" spans="1:6" ht="15" customHeight="1">
      <c r="A960" s="20"/>
      <c r="B960" s="26" t="s">
        <v>998</v>
      </c>
      <c r="C960" s="27">
        <v>1.8</v>
      </c>
      <c r="D960" s="23" t="s">
        <v>15</v>
      </c>
      <c r="E960" s="28">
        <f>GAJI!$D$11</f>
        <v>140000</v>
      </c>
      <c r="F960" s="29">
        <f>C960*E960</f>
        <v>252000</v>
      </c>
    </row>
    <row r="961" spans="1:6" ht="15" customHeight="1">
      <c r="A961" s="20"/>
      <c r="B961" s="26" t="s">
        <v>990</v>
      </c>
      <c r="C961" s="27">
        <v>1.8</v>
      </c>
      <c r="D961" s="23" t="s">
        <v>15</v>
      </c>
      <c r="E961" s="28">
        <f>GAJI!$D$18</f>
        <v>135000</v>
      </c>
      <c r="F961" s="29">
        <f>C961*E961</f>
        <v>243000</v>
      </c>
    </row>
    <row r="962" spans="1:6" ht="15" customHeight="1">
      <c r="A962" s="20"/>
      <c r="B962" s="26" t="s">
        <v>993</v>
      </c>
      <c r="C962" s="27">
        <v>6</v>
      </c>
      <c r="D962" s="23" t="s">
        <v>15</v>
      </c>
      <c r="E962" s="28">
        <f>GAJI!$D$26</f>
        <v>100000</v>
      </c>
      <c r="F962" s="29">
        <f>C962*E962</f>
        <v>600000</v>
      </c>
    </row>
    <row r="963" spans="1:6" ht="15" customHeight="1">
      <c r="A963" s="20"/>
      <c r="B963" s="111" t="s">
        <v>1001</v>
      </c>
      <c r="C963" s="22"/>
      <c r="D963" s="23"/>
      <c r="E963" s="30" t="s">
        <v>6</v>
      </c>
      <c r="F963" s="31">
        <f>SUM(F959:F962)</f>
        <v>1140000</v>
      </c>
    </row>
    <row r="964" spans="1:6" ht="15" customHeight="1">
      <c r="A964" s="20"/>
      <c r="B964" s="26" t="s">
        <v>152</v>
      </c>
      <c r="C964" s="27">
        <v>1.2</v>
      </c>
      <c r="D964" s="23" t="s">
        <v>10</v>
      </c>
      <c r="E964" s="28">
        <f>GAJI!$D$138</f>
        <v>7300000</v>
      </c>
      <c r="F964" s="29">
        <f>C964*E964</f>
        <v>8760000</v>
      </c>
    </row>
    <row r="965" spans="1:6" ht="15" customHeight="1">
      <c r="A965" s="20"/>
      <c r="B965" s="26" t="s">
        <v>143</v>
      </c>
      <c r="C965" s="27">
        <v>1.25</v>
      </c>
      <c r="D965" s="23" t="s">
        <v>8</v>
      </c>
      <c r="E965" s="28">
        <f>GAJI!$D$61</f>
        <v>6600</v>
      </c>
      <c r="F965" s="29">
        <f>C965*E965</f>
        <v>8250</v>
      </c>
    </row>
    <row r="966" spans="1:6" ht="15" customHeight="1">
      <c r="A966" s="20"/>
      <c r="B966" s="26" t="s">
        <v>145</v>
      </c>
      <c r="C966" s="27">
        <v>1</v>
      </c>
      <c r="D966" s="23" t="s">
        <v>32</v>
      </c>
      <c r="E966" s="28">
        <f>GAJI!$D$60</f>
        <v>122500</v>
      </c>
      <c r="F966" s="29">
        <f>C966*E966</f>
        <v>122500</v>
      </c>
    </row>
    <row r="967" spans="1:6" ht="15" customHeight="1">
      <c r="A967" s="20"/>
      <c r="B967" s="26"/>
      <c r="C967" s="22"/>
      <c r="D967" s="23"/>
      <c r="E967" s="30" t="s">
        <v>6</v>
      </c>
      <c r="F967" s="31">
        <f>SUM(F964:F966)</f>
        <v>8890750</v>
      </c>
    </row>
    <row r="968" spans="1:6" ht="15" customHeight="1">
      <c r="A968" s="20"/>
      <c r="B968" s="26"/>
      <c r="C968" s="22"/>
      <c r="D968" s="23"/>
      <c r="E968" s="30" t="s">
        <v>12</v>
      </c>
      <c r="F968" s="32">
        <f>SUM(F967,F963)</f>
        <v>10030750</v>
      </c>
    </row>
    <row r="969" spans="1:6" ht="15" customHeight="1" thickBot="1">
      <c r="A969" s="51"/>
      <c r="B969" s="52"/>
      <c r="C969" s="53"/>
      <c r="D969" s="54"/>
      <c r="E969" s="55"/>
      <c r="F969" s="56"/>
    </row>
    <row r="970" spans="1:6" ht="15" customHeight="1">
      <c r="A970" s="67"/>
      <c r="B970" s="74" t="str">
        <f>'[281]ANALISA HS'!B2530</f>
        <v>Pintu/Jendela Kaca Papan Kayu Kamper</v>
      </c>
      <c r="C970" s="69"/>
      <c r="D970" s="70" t="str">
        <f>'[281]ANALISA HS'!D2530</f>
        <v>m2</v>
      </c>
      <c r="E970" s="71"/>
      <c r="F970" s="72"/>
    </row>
    <row r="971" spans="1:6" ht="15" customHeight="1">
      <c r="A971" s="20"/>
      <c r="B971" s="515" t="s">
        <v>624</v>
      </c>
      <c r="C971" s="22"/>
      <c r="D971" s="23"/>
      <c r="E971" s="24"/>
      <c r="F971" s="25"/>
    </row>
    <row r="972" spans="1:6" ht="15" customHeight="1">
      <c r="A972" s="20"/>
      <c r="B972" s="26" t="s">
        <v>627</v>
      </c>
      <c r="C972" s="27">
        <f>'[281]ANALISA HS'!C2532</f>
        <v>0.04</v>
      </c>
      <c r="D972" s="23" t="str">
        <f>'[281]ANALISA HS'!D2532</f>
        <v>O.H</v>
      </c>
      <c r="E972" s="28">
        <f>GAJI!$D$8</f>
        <v>150000</v>
      </c>
      <c r="F972" s="29">
        <f t="shared" ref="F972:F975" si="49">C972*E972</f>
        <v>6000</v>
      </c>
    </row>
    <row r="973" spans="1:6" ht="15" customHeight="1">
      <c r="A973" s="20"/>
      <c r="B973" s="26" t="str">
        <f>'[281]ANALISA HS'!B2533</f>
        <v>Kepala Tukang Kayu</v>
      </c>
      <c r="C973" s="27">
        <f>'[281]ANALISA HS'!C2533</f>
        <v>0.2</v>
      </c>
      <c r="D973" s="23" t="str">
        <f>'[281]ANALISA HS'!D2533</f>
        <v>O.H</v>
      </c>
      <c r="E973" s="28">
        <f>GAJI!$D$11</f>
        <v>140000</v>
      </c>
      <c r="F973" s="29">
        <f t="shared" si="49"/>
        <v>28000</v>
      </c>
    </row>
    <row r="974" spans="1:6" ht="15" customHeight="1">
      <c r="A974" s="20"/>
      <c r="B974" s="26" t="str">
        <f>'[281]ANALISA HS'!B2534</f>
        <v>Tukang Kayu</v>
      </c>
      <c r="C974" s="27">
        <f>'[281]ANALISA HS'!C2534</f>
        <v>2</v>
      </c>
      <c r="D974" s="23" t="str">
        <f>'[281]ANALISA HS'!D2534</f>
        <v>O.H</v>
      </c>
      <c r="E974" s="28">
        <f>GAJI!$D$18</f>
        <v>135000</v>
      </c>
      <c r="F974" s="29">
        <f t="shared" si="49"/>
        <v>270000</v>
      </c>
    </row>
    <row r="975" spans="1:6" ht="15" customHeight="1">
      <c r="A975" s="20"/>
      <c r="B975" s="26" t="str">
        <f>'[281]ANALISA HS'!B2535</f>
        <v>Pekerja/Buruh Tak Terampil</v>
      </c>
      <c r="C975" s="27">
        <f>'[281]ANALISA HS'!C2535</f>
        <v>0.8</v>
      </c>
      <c r="D975" s="23" t="str">
        <f>'[281]ANALISA HS'!D2535</f>
        <v>O.H</v>
      </c>
      <c r="E975" s="28">
        <f>GAJI!$D$26</f>
        <v>100000</v>
      </c>
      <c r="F975" s="29">
        <f t="shared" si="49"/>
        <v>80000</v>
      </c>
    </row>
    <row r="976" spans="1:6" ht="15" customHeight="1">
      <c r="A976" s="20"/>
      <c r="B976" s="21" t="str">
        <f>'[281]ANALISA HS'!B2536</f>
        <v>Bahan:</v>
      </c>
      <c r="C976" s="22"/>
      <c r="D976" s="23"/>
      <c r="E976" s="30" t="str">
        <f>'[281]ANALISA HS'!E2536</f>
        <v>Jumlah:</v>
      </c>
      <c r="F976" s="31">
        <f>SUM(F972:F975)</f>
        <v>384000</v>
      </c>
    </row>
    <row r="977" spans="1:6" ht="15" customHeight="1">
      <c r="A977" s="20"/>
      <c r="B977" s="26" t="str">
        <f>'[281]ANALISA HS'!B2537</f>
        <v>Kayu Kamper (papan)</v>
      </c>
      <c r="C977" s="27">
        <f>'[281]ANALISA HS'!C2537</f>
        <v>2.4E-2</v>
      </c>
      <c r="D977" s="23" t="str">
        <f>'[281]ANALISA HS'!D2537</f>
        <v>m3</v>
      </c>
      <c r="E977" s="28">
        <v>9455000</v>
      </c>
      <c r="F977" s="29">
        <f t="shared" ref="F977:F978" si="50">C977*E977</f>
        <v>226920</v>
      </c>
    </row>
    <row r="978" spans="1:6" ht="15" customHeight="1">
      <c r="A978" s="20"/>
      <c r="B978" s="26" t="str">
        <f>'[281]ANALISA HS'!B2538</f>
        <v>Lem Kayu</v>
      </c>
      <c r="C978" s="27">
        <f>'[281]ANALISA HS'!C2538</f>
        <v>0.3</v>
      </c>
      <c r="D978" s="23" t="str">
        <f>'[281]ANALISA HS'!D2538</f>
        <v>kg</v>
      </c>
      <c r="E978" s="28">
        <f>GAJI!$D$60</f>
        <v>122500</v>
      </c>
      <c r="F978" s="29">
        <f t="shared" si="50"/>
        <v>36750</v>
      </c>
    </row>
    <row r="979" spans="1:6" ht="15" customHeight="1">
      <c r="A979" s="20"/>
      <c r="B979" s="26"/>
      <c r="C979" s="22"/>
      <c r="D979" s="23"/>
      <c r="E979" s="30" t="s">
        <v>6</v>
      </c>
      <c r="F979" s="31">
        <f>SUM(F977:F978)</f>
        <v>263670</v>
      </c>
    </row>
    <row r="980" spans="1:6" ht="15" customHeight="1">
      <c r="A980" s="20"/>
      <c r="B980" s="26"/>
      <c r="C980" s="22"/>
      <c r="D980" s="23"/>
      <c r="E980" s="30" t="str">
        <f>'[281]ANALISA HS'!E2539</f>
        <v>Nilai HSPK :</v>
      </c>
      <c r="F980" s="32">
        <f>F979+F976</f>
        <v>647670</v>
      </c>
    </row>
    <row r="981" spans="1:6" ht="15" customHeight="1">
      <c r="A981" s="51"/>
      <c r="B981" s="52"/>
      <c r="C981" s="53"/>
      <c r="D981" s="54"/>
      <c r="E981" s="55"/>
      <c r="F981" s="56"/>
    </row>
    <row r="982" spans="1:6" ht="15" customHeight="1">
      <c r="A982" s="14"/>
      <c r="B982" s="15" t="s">
        <v>1040</v>
      </c>
      <c r="C982" s="16"/>
      <c r="D982" s="17" t="s">
        <v>40</v>
      </c>
      <c r="E982" s="18"/>
      <c r="F982" s="19"/>
    </row>
    <row r="983" spans="1:6" ht="15" customHeight="1">
      <c r="A983" s="20"/>
      <c r="B983" s="111" t="s">
        <v>624</v>
      </c>
      <c r="C983" s="22"/>
      <c r="D983" s="23"/>
      <c r="E983" s="24"/>
      <c r="F983" s="25"/>
    </row>
    <row r="984" spans="1:6" ht="15" customHeight="1">
      <c r="A984" s="20"/>
      <c r="B984" s="26" t="s">
        <v>627</v>
      </c>
      <c r="C984" s="27">
        <v>2.0999999999999999E-3</v>
      </c>
      <c r="D984" s="23" t="s">
        <v>15</v>
      </c>
      <c r="E984" s="28">
        <f>GAJI!D8</f>
        <v>150000</v>
      </c>
      <c r="F984" s="29">
        <f>C984*E984</f>
        <v>315</v>
      </c>
    </row>
    <row r="985" spans="1:6" ht="15" customHeight="1">
      <c r="A985" s="20"/>
      <c r="B985" s="26" t="s">
        <v>998</v>
      </c>
      <c r="C985" s="27">
        <v>4.3E-3</v>
      </c>
      <c r="D985" s="23" t="s">
        <v>15</v>
      </c>
      <c r="E985" s="28">
        <f>GAJI!D11</f>
        <v>140000</v>
      </c>
      <c r="F985" s="29">
        <f>C985*E985</f>
        <v>602</v>
      </c>
    </row>
    <row r="986" spans="1:6" ht="15" customHeight="1">
      <c r="A986" s="20"/>
      <c r="B986" s="26" t="s">
        <v>990</v>
      </c>
      <c r="C986" s="27">
        <v>4.2999999999999997E-2</v>
      </c>
      <c r="D986" s="23" t="s">
        <v>15</v>
      </c>
      <c r="E986" s="28">
        <f>GAJI!D18</f>
        <v>135000</v>
      </c>
      <c r="F986" s="29">
        <f>C986*E986</f>
        <v>5804.9999999999991</v>
      </c>
    </row>
    <row r="987" spans="1:6" ht="15" customHeight="1">
      <c r="A987" s="20"/>
      <c r="B987" s="26" t="s">
        <v>993</v>
      </c>
      <c r="C987" s="27">
        <v>4.2999999999999997E-2</v>
      </c>
      <c r="D987" s="23" t="s">
        <v>15</v>
      </c>
      <c r="E987" s="28">
        <f>GAJI!D26</f>
        <v>100000</v>
      </c>
      <c r="F987" s="29">
        <f>C987*E987</f>
        <v>4300</v>
      </c>
    </row>
    <row r="988" spans="1:6" ht="15" customHeight="1">
      <c r="A988" s="20"/>
      <c r="B988" s="111" t="s">
        <v>1001</v>
      </c>
      <c r="C988" s="22"/>
      <c r="D988" s="23"/>
      <c r="E988" s="30" t="s">
        <v>6</v>
      </c>
      <c r="F988" s="31">
        <f>SUM(F984:F987)</f>
        <v>11022</v>
      </c>
    </row>
    <row r="989" spans="1:6" ht="15" customHeight="1">
      <c r="A989" s="20"/>
      <c r="B989" s="26" t="s">
        <v>153</v>
      </c>
      <c r="C989" s="27">
        <v>1.1000000000000001</v>
      </c>
      <c r="D989" s="23" t="s">
        <v>40</v>
      </c>
      <c r="E989" s="28">
        <f>GAJI!D84</f>
        <v>125000</v>
      </c>
      <c r="F989" s="29">
        <f>C989*E989</f>
        <v>137500</v>
      </c>
    </row>
    <row r="990" spans="1:6" ht="15" customHeight="1">
      <c r="A990" s="20"/>
      <c r="B990" s="26" t="s">
        <v>154</v>
      </c>
      <c r="C990" s="27">
        <v>2</v>
      </c>
      <c r="D990" s="23" t="s">
        <v>79</v>
      </c>
      <c r="E990" s="28">
        <f>GAJI!D85</f>
        <v>810</v>
      </c>
      <c r="F990" s="29">
        <f>C990*E990</f>
        <v>1620</v>
      </c>
    </row>
    <row r="991" spans="1:6" ht="15" customHeight="1">
      <c r="A991" s="20"/>
      <c r="B991" s="26" t="s">
        <v>155</v>
      </c>
      <c r="C991" s="27">
        <v>0.06</v>
      </c>
      <c r="D991" s="23" t="s">
        <v>156</v>
      </c>
      <c r="E991" s="28">
        <f>GAJI!D86</f>
        <v>40000</v>
      </c>
      <c r="F991" s="29">
        <f>C991*E991</f>
        <v>2400</v>
      </c>
    </row>
    <row r="992" spans="1:6" ht="15" customHeight="1">
      <c r="A992" s="20"/>
      <c r="B992" s="26"/>
      <c r="C992" s="22"/>
      <c r="D992" s="23"/>
      <c r="E992" s="30" t="s">
        <v>6</v>
      </c>
      <c r="F992" s="31">
        <f>SUM(F989:F991)</f>
        <v>141520</v>
      </c>
    </row>
    <row r="993" spans="1:6" ht="15" customHeight="1">
      <c r="A993" s="20"/>
      <c r="B993" s="26"/>
      <c r="C993" s="22"/>
      <c r="D993" s="23"/>
      <c r="E993" s="30" t="s">
        <v>12</v>
      </c>
      <c r="F993" s="32">
        <f>SUM(F992,F988)</f>
        <v>152542</v>
      </c>
    </row>
    <row r="994" spans="1:6" ht="15" customHeight="1" thickBot="1">
      <c r="A994" s="75"/>
      <c r="B994" s="76"/>
      <c r="C994" s="63"/>
      <c r="D994" s="64"/>
      <c r="E994" s="65"/>
      <c r="F994" s="66"/>
    </row>
    <row r="995" spans="1:6" ht="15" customHeight="1">
      <c r="A995" s="67"/>
      <c r="B995" s="74" t="s">
        <v>1041</v>
      </c>
      <c r="C995" s="69"/>
      <c r="D995" s="70" t="s">
        <v>40</v>
      </c>
      <c r="E995" s="71"/>
      <c r="F995" s="72"/>
    </row>
    <row r="996" spans="1:6" ht="15" customHeight="1">
      <c r="A996" s="20"/>
      <c r="B996" s="515" t="s">
        <v>626</v>
      </c>
      <c r="C996" s="22"/>
      <c r="D996" s="23"/>
      <c r="E996" s="24"/>
      <c r="F996" s="25"/>
    </row>
    <row r="997" spans="1:6" ht="15" customHeight="1">
      <c r="A997" s="20"/>
      <c r="B997" s="26" t="s">
        <v>627</v>
      </c>
      <c r="C997" s="27">
        <v>2.2000000000000001E-3</v>
      </c>
      <c r="D997" s="23" t="s">
        <v>15</v>
      </c>
      <c r="E997" s="28">
        <f>GAJI!D8</f>
        <v>150000</v>
      </c>
      <c r="F997" s="29">
        <f>C997*E997</f>
        <v>330</v>
      </c>
    </row>
    <row r="998" spans="1:6" ht="15" customHeight="1">
      <c r="A998" s="20"/>
      <c r="B998" s="26" t="s">
        <v>998</v>
      </c>
      <c r="C998" s="27">
        <v>4.3E-3</v>
      </c>
      <c r="D998" s="23" t="s">
        <v>15</v>
      </c>
      <c r="E998" s="28">
        <f>GAJI!D11</f>
        <v>140000</v>
      </c>
      <c r="F998" s="29">
        <f>C998*E998</f>
        <v>602</v>
      </c>
    </row>
    <row r="999" spans="1:6" ht="15" customHeight="1">
      <c r="A999" s="20"/>
      <c r="B999" s="26" t="s">
        <v>990</v>
      </c>
      <c r="C999" s="27">
        <v>4.2999999999999997E-2</v>
      </c>
      <c r="D999" s="23" t="s">
        <v>15</v>
      </c>
      <c r="E999" s="28">
        <f>GAJI!D18</f>
        <v>135000</v>
      </c>
      <c r="F999" s="29">
        <f>C999*E999</f>
        <v>5804.9999999999991</v>
      </c>
    </row>
    <row r="1000" spans="1:6" ht="15" customHeight="1">
      <c r="A1000" s="20"/>
      <c r="B1000" s="26" t="s">
        <v>993</v>
      </c>
      <c r="C1000" s="27">
        <v>4.2999999999999997E-2</v>
      </c>
      <c r="D1000" s="23" t="s">
        <v>15</v>
      </c>
      <c r="E1000" s="28">
        <f>GAJI!D26</f>
        <v>100000</v>
      </c>
      <c r="F1000" s="29">
        <f>C1000*E1000</f>
        <v>4300</v>
      </c>
    </row>
    <row r="1001" spans="1:6" ht="15" customHeight="1">
      <c r="A1001" s="20"/>
      <c r="B1001" s="111" t="s">
        <v>1001</v>
      </c>
      <c r="C1001" s="22"/>
      <c r="D1001" s="23"/>
      <c r="E1001" s="30" t="s">
        <v>6</v>
      </c>
      <c r="F1001" s="31">
        <f>SUM(F997:F1000)</f>
        <v>11037</v>
      </c>
    </row>
    <row r="1002" spans="1:6" ht="15" customHeight="1">
      <c r="A1002" s="20"/>
      <c r="B1002" s="26" t="s">
        <v>157</v>
      </c>
      <c r="C1002" s="27">
        <v>1.1000000000000001</v>
      </c>
      <c r="D1002" s="23" t="s">
        <v>40</v>
      </c>
      <c r="E1002" s="28">
        <f>GAJI!D87</f>
        <v>140000</v>
      </c>
      <c r="F1002" s="29">
        <f>C1002*E1002</f>
        <v>154000</v>
      </c>
    </row>
    <row r="1003" spans="1:6" ht="15" customHeight="1">
      <c r="A1003" s="20"/>
      <c r="B1003" s="26" t="s">
        <v>155</v>
      </c>
      <c r="C1003" s="27">
        <v>0.06</v>
      </c>
      <c r="D1003" s="23" t="s">
        <v>156</v>
      </c>
      <c r="E1003" s="28">
        <f>GAJI!D86</f>
        <v>40000</v>
      </c>
      <c r="F1003" s="29">
        <f>C1003*E1003</f>
        <v>2400</v>
      </c>
    </row>
    <row r="1004" spans="1:6" ht="15" customHeight="1">
      <c r="A1004" s="20"/>
      <c r="B1004" s="26" t="s">
        <v>154</v>
      </c>
      <c r="C1004" s="27">
        <v>2</v>
      </c>
      <c r="D1004" s="23" t="s">
        <v>79</v>
      </c>
      <c r="E1004" s="28">
        <f>GAJI!D85</f>
        <v>810</v>
      </c>
      <c r="F1004" s="29">
        <f>C1004*E1004</f>
        <v>1620</v>
      </c>
    </row>
    <row r="1005" spans="1:6" ht="15" customHeight="1">
      <c r="A1005" s="20"/>
      <c r="B1005" s="26"/>
      <c r="C1005" s="22"/>
      <c r="D1005" s="23"/>
      <c r="E1005" s="30" t="s">
        <v>6</v>
      </c>
      <c r="F1005" s="31">
        <f>SUM(F1002:F1004)</f>
        <v>158020</v>
      </c>
    </row>
    <row r="1006" spans="1:6" ht="15" customHeight="1">
      <c r="A1006" s="20"/>
      <c r="B1006" s="26"/>
      <c r="C1006" s="22"/>
      <c r="D1006" s="23"/>
      <c r="E1006" s="30" t="s">
        <v>12</v>
      </c>
      <c r="F1006" s="32">
        <f>SUM(F1005,F1001)</f>
        <v>169057</v>
      </c>
    </row>
    <row r="1007" spans="1:6" s="108" customFormat="1" ht="15" customHeight="1">
      <c r="A1007" s="20"/>
      <c r="B1007" s="26"/>
      <c r="C1007" s="22"/>
      <c r="D1007" s="23"/>
      <c r="E1007" s="30"/>
      <c r="F1007" s="31"/>
    </row>
    <row r="1008" spans="1:6" ht="15" customHeight="1">
      <c r="A1008" s="14"/>
      <c r="B1008" s="15" t="s">
        <v>1042</v>
      </c>
      <c r="C1008" s="16"/>
      <c r="D1008" s="17" t="s">
        <v>158</v>
      </c>
      <c r="E1008" s="18"/>
      <c r="F1008" s="19"/>
    </row>
    <row r="1009" spans="1:6" ht="15" customHeight="1">
      <c r="A1009" s="20"/>
      <c r="B1009" s="26" t="str">
        <f>[280]ARITMATIK!C226</f>
        <v>Kusen Alumunium Profil 4" Dark Brown</v>
      </c>
      <c r="C1009" s="27">
        <f>[280]ARITMATIK!F226</f>
        <v>13.900000000000002</v>
      </c>
      <c r="D1009" s="23" t="str">
        <f>[280]ARITMATIK!G226</f>
        <v>m1</v>
      </c>
      <c r="E1009" s="28">
        <f>$F$993</f>
        <v>152542</v>
      </c>
      <c r="F1009" s="29">
        <f t="shared" ref="F1009:F1018" si="51">C1009*E1009</f>
        <v>2120333.8000000003</v>
      </c>
    </row>
    <row r="1010" spans="1:6" ht="15" customHeight="1">
      <c r="A1010" s="20"/>
      <c r="B1010" s="26" t="str">
        <f>[280]ARITMATIK!C227</f>
        <v>Daun Pintu WPC</v>
      </c>
      <c r="C1010" s="27">
        <f>[280]ARITMATIK!F227</f>
        <v>1.8</v>
      </c>
      <c r="D1010" s="23" t="str">
        <f>[280]ARITMATIK!G227</f>
        <v>m2</v>
      </c>
      <c r="E1010" s="28">
        <v>1250000</v>
      </c>
      <c r="F1010" s="29">
        <f t="shared" si="51"/>
        <v>2250000</v>
      </c>
    </row>
    <row r="1011" spans="1:6" ht="15" customHeight="1">
      <c r="A1011" s="20"/>
      <c r="B1011" s="26" t="str">
        <f>[280]ARITMATIK!C228</f>
        <v>Slimar Jendela Alumunium 3/5 Dark Brown</v>
      </c>
      <c r="C1011" s="27">
        <f>[280]ARITMATIK!F228</f>
        <v>11.9</v>
      </c>
      <c r="D1011" s="23" t="str">
        <f>[280]ARITMATIK!G228</f>
        <v>m1</v>
      </c>
      <c r="E1011" s="28">
        <f>$F$1006</f>
        <v>169057</v>
      </c>
      <c r="F1011" s="29">
        <f t="shared" si="51"/>
        <v>2011778.3</v>
      </c>
    </row>
    <row r="1012" spans="1:6" ht="15" customHeight="1">
      <c r="A1012" s="20"/>
      <c r="B1012" s="26" t="str">
        <f>[280]ARITMATIK!C229</f>
        <v>Kaca 5 mm</v>
      </c>
      <c r="C1012" s="27">
        <f>[280]ARITMATIK!F229</f>
        <v>3.2</v>
      </c>
      <c r="D1012" s="23" t="str">
        <f>[280]ARITMATIK!G229</f>
        <v>m2</v>
      </c>
      <c r="E1012" s="28">
        <f>$F$944</f>
        <v>326462.5</v>
      </c>
      <c r="F1012" s="29">
        <f t="shared" si="51"/>
        <v>1044680</v>
      </c>
    </row>
    <row r="1013" spans="1:6" ht="15" customHeight="1">
      <c r="A1013" s="20"/>
      <c r="B1013" s="26" t="str">
        <f>[280]ARITMATIK!C230</f>
        <v>Pemasangan Lock Case</v>
      </c>
      <c r="C1013" s="27">
        <f>[280]ARITMATIK!F230</f>
        <v>1</v>
      </c>
      <c r="D1013" s="23" t="str">
        <f>[280]ARITMATIK!G230</f>
        <v>Unit</v>
      </c>
      <c r="E1013" s="28">
        <f>GAJI!$D$75</f>
        <v>350000</v>
      </c>
      <c r="F1013" s="29">
        <f t="shared" si="51"/>
        <v>350000</v>
      </c>
    </row>
    <row r="1014" spans="1:6" ht="15" customHeight="1">
      <c r="A1014" s="20"/>
      <c r="B1014" s="26" t="str">
        <f>[280]ARITMATIK!C231</f>
        <v>Pemasangan Handle Pintu Tunggal</v>
      </c>
      <c r="C1014" s="27">
        <f>[280]ARITMATIK!F231</f>
        <v>1</v>
      </c>
      <c r="D1014" s="23" t="str">
        <f>[280]ARITMATIK!G231</f>
        <v>Stel</v>
      </c>
      <c r="E1014" s="28">
        <f>GAJI!$D$76</f>
        <v>250000</v>
      </c>
      <c r="F1014" s="29">
        <f t="shared" si="51"/>
        <v>250000</v>
      </c>
    </row>
    <row r="1015" spans="1:6" ht="15" customHeight="1">
      <c r="A1015" s="20"/>
      <c r="B1015" s="26" t="str">
        <f>[280]ARITMATIK!C232</f>
        <v>Pemasangan Steel Hinge</v>
      </c>
      <c r="C1015" s="27">
        <f>[280]ARITMATIK!F232</f>
        <v>2</v>
      </c>
      <c r="D1015" s="23" t="str">
        <f>[280]ARITMATIK!G232</f>
        <v>Stel</v>
      </c>
      <c r="E1015" s="28">
        <f>GAJI!$D$78</f>
        <v>75000</v>
      </c>
      <c r="F1015" s="29">
        <f t="shared" si="51"/>
        <v>150000</v>
      </c>
    </row>
    <row r="1016" spans="1:6" ht="15" customHeight="1">
      <c r="A1016" s="20"/>
      <c r="B1016" s="26" t="str">
        <f>[280]ARITMATIK!C233</f>
        <v>Pemasangan Pivot Hinge</v>
      </c>
      <c r="C1016" s="27">
        <f>[280]ARITMATIK!F233</f>
        <v>2</v>
      </c>
      <c r="D1016" s="23" t="str">
        <f>[280]ARITMATIK!G233</f>
        <v>Stel</v>
      </c>
      <c r="E1016" s="28">
        <f>GAJI!$D$79</f>
        <v>425000</v>
      </c>
      <c r="F1016" s="29">
        <f t="shared" si="51"/>
        <v>850000</v>
      </c>
    </row>
    <row r="1017" spans="1:6" ht="15" customHeight="1">
      <c r="A1017" s="20"/>
      <c r="B1017" s="26" t="str">
        <f>[280]ARITMATIK!C234</f>
        <v>Pemasangan Rambuncis</v>
      </c>
      <c r="C1017" s="27">
        <f>[280]ARITMATIK!F234</f>
        <v>2</v>
      </c>
      <c r="D1017" s="23" t="str">
        <f>[280]ARITMATIK!G234</f>
        <v>Unit</v>
      </c>
      <c r="E1017" s="28">
        <f>GAJI!$D$82</f>
        <v>15000</v>
      </c>
      <c r="F1017" s="29">
        <f t="shared" si="51"/>
        <v>30000</v>
      </c>
    </row>
    <row r="1018" spans="1:6" ht="15" customHeight="1">
      <c r="A1018" s="20"/>
      <c r="B1018" s="26" t="str">
        <f>[280]ARITMATIK!C235</f>
        <v>Pemasangan Door Stoper</v>
      </c>
      <c r="C1018" s="27">
        <f>[280]ARITMATIK!F235</f>
        <v>1</v>
      </c>
      <c r="D1018" s="23" t="str">
        <f>[280]ARITMATIK!G235</f>
        <v>Unit</v>
      </c>
      <c r="E1018" s="28">
        <f>GAJI!$D$80</f>
        <v>35000</v>
      </c>
      <c r="F1018" s="29">
        <f t="shared" si="51"/>
        <v>35000</v>
      </c>
    </row>
    <row r="1019" spans="1:6" ht="15" customHeight="1">
      <c r="A1019" s="20"/>
      <c r="B1019" s="26"/>
      <c r="C1019" s="22"/>
      <c r="D1019" s="23"/>
      <c r="E1019" s="30" t="s">
        <v>6</v>
      </c>
      <c r="F1019" s="31">
        <f>SUM(F1009:F1018)</f>
        <v>9091792.1000000015</v>
      </c>
    </row>
    <row r="1020" spans="1:6" ht="15" customHeight="1">
      <c r="A1020" s="20"/>
      <c r="B1020" s="26"/>
      <c r="C1020" s="22"/>
      <c r="D1020" s="23"/>
      <c r="E1020" s="30" t="s">
        <v>12</v>
      </c>
      <c r="F1020" s="32">
        <f>F1019</f>
        <v>9091792.1000000015</v>
      </c>
    </row>
    <row r="1021" spans="1:6" ht="15" customHeight="1">
      <c r="A1021" s="20"/>
      <c r="B1021" s="26"/>
      <c r="C1021" s="27"/>
      <c r="D1021" s="23"/>
      <c r="E1021" s="28"/>
      <c r="F1021" s="29"/>
    </row>
    <row r="1022" spans="1:6" ht="15" customHeight="1">
      <c r="A1022" s="14"/>
      <c r="B1022" s="15" t="s">
        <v>1043</v>
      </c>
      <c r="C1022" s="16"/>
      <c r="D1022" s="17" t="s">
        <v>158</v>
      </c>
      <c r="E1022" s="18"/>
      <c r="F1022" s="19"/>
    </row>
    <row r="1023" spans="1:6" ht="15" customHeight="1">
      <c r="A1023" s="20"/>
      <c r="B1023" s="26" t="str">
        <f>[280]ARITMATIK!C480</f>
        <v>Kusen Alumunium Profil 4" Dark Brown</v>
      </c>
      <c r="C1023" s="27">
        <f>[280]ARITMATIK!F480</f>
        <v>13.900000000000002</v>
      </c>
      <c r="D1023" s="23" t="str">
        <f>[280]ARITMATIK!G480</f>
        <v>m1</v>
      </c>
      <c r="E1023" s="28">
        <f>$F$993</f>
        <v>152542</v>
      </c>
      <c r="F1023" s="29">
        <f t="shared" ref="F1023:F1106" si="52">C1023*E1023</f>
        <v>2120333.8000000003</v>
      </c>
    </row>
    <row r="1024" spans="1:6" ht="15" customHeight="1">
      <c r="A1024" s="20"/>
      <c r="B1024" s="26" t="str">
        <f>[280]ARITMATIK!C481</f>
        <v>Slimar Pintu Alumunium 3/5 Dark Brown</v>
      </c>
      <c r="C1024" s="27">
        <f>[280]ARITMATIK!F481</f>
        <v>6.15</v>
      </c>
      <c r="D1024" s="23" t="str">
        <f>[280]ARITMATIK!G481</f>
        <v>m1</v>
      </c>
      <c r="E1024" s="28">
        <f t="shared" ref="E1024:E1025" si="53">$F$1006</f>
        <v>169057</v>
      </c>
      <c r="F1024" s="29">
        <f t="shared" si="52"/>
        <v>1039700.55</v>
      </c>
    </row>
    <row r="1025" spans="1:6" ht="15" customHeight="1">
      <c r="A1025" s="20"/>
      <c r="B1025" s="26" t="str">
        <f>[280]ARITMATIK!C482</f>
        <v>Slimar Jendela Alumunium 3/5 Dark Brown</v>
      </c>
      <c r="C1025" s="27">
        <f>[280]ARITMATIK!F482</f>
        <v>5.95</v>
      </c>
      <c r="D1025" s="23" t="str">
        <f>[280]ARITMATIK!G482</f>
        <v>m1</v>
      </c>
      <c r="E1025" s="28">
        <f t="shared" si="53"/>
        <v>169057</v>
      </c>
      <c r="F1025" s="29">
        <f t="shared" si="52"/>
        <v>1005889.15</v>
      </c>
    </row>
    <row r="1026" spans="1:6" ht="15" customHeight="1">
      <c r="A1026" s="20"/>
      <c r="B1026" s="26" t="str">
        <f>[280]ARITMATIK!C483</f>
        <v>Kaca 5 mm</v>
      </c>
      <c r="C1026" s="27">
        <f>[280]ARITMATIK!F483</f>
        <v>4.5500000000000007</v>
      </c>
      <c r="D1026" s="23" t="str">
        <f>[280]ARITMATIK!G483</f>
        <v>m2</v>
      </c>
      <c r="E1026" s="28">
        <f>$F$944</f>
        <v>326462.5</v>
      </c>
      <c r="F1026" s="29">
        <f t="shared" si="52"/>
        <v>1485404.3750000002</v>
      </c>
    </row>
    <row r="1027" spans="1:6" ht="15" customHeight="1">
      <c r="A1027" s="20"/>
      <c r="B1027" s="26" t="str">
        <f>[280]ARITMATIK!C484</f>
        <v>Pemasangan Lock Case</v>
      </c>
      <c r="C1027" s="27">
        <f>[280]ARITMATIK!F484</f>
        <v>1</v>
      </c>
      <c r="D1027" s="23" t="str">
        <f>[280]ARITMATIK!G484</f>
        <v>Unit</v>
      </c>
      <c r="E1027" s="28">
        <f>GAJI!$D$75</f>
        <v>350000</v>
      </c>
      <c r="F1027" s="29">
        <f t="shared" si="52"/>
        <v>350000</v>
      </c>
    </row>
    <row r="1028" spans="1:6" ht="15" customHeight="1">
      <c r="A1028" s="20"/>
      <c r="B1028" s="26" t="str">
        <f>[280]ARITMATIK!C485</f>
        <v>Pemasangan Handle Pintu Tunggal</v>
      </c>
      <c r="C1028" s="27">
        <f>[280]ARITMATIK!F485</f>
        <v>1</v>
      </c>
      <c r="D1028" s="23" t="str">
        <f>[280]ARITMATIK!G485</f>
        <v>Stel</v>
      </c>
      <c r="E1028" s="28">
        <f>GAJI!$D$76</f>
        <v>250000</v>
      </c>
      <c r="F1028" s="29">
        <f t="shared" si="52"/>
        <v>250000</v>
      </c>
    </row>
    <row r="1029" spans="1:6" ht="15" customHeight="1">
      <c r="A1029" s="20"/>
      <c r="B1029" s="26" t="str">
        <f>[280]ARITMATIK!C486</f>
        <v>Pemasangan Steel Hinge</v>
      </c>
      <c r="C1029" s="27">
        <f>[280]ARITMATIK!F486</f>
        <v>2</v>
      </c>
      <c r="D1029" s="23" t="str">
        <f>[280]ARITMATIK!G486</f>
        <v>Stel</v>
      </c>
      <c r="E1029" s="28">
        <f>GAJI!$D$78</f>
        <v>75000</v>
      </c>
      <c r="F1029" s="29">
        <f t="shared" si="52"/>
        <v>150000</v>
      </c>
    </row>
    <row r="1030" spans="1:6" ht="15" customHeight="1">
      <c r="A1030" s="20"/>
      <c r="B1030" s="26" t="str">
        <f>[280]ARITMATIK!C487</f>
        <v>Pemasangan Pivot Hinge</v>
      </c>
      <c r="C1030" s="27">
        <f>[280]ARITMATIK!F487</f>
        <v>1</v>
      </c>
      <c r="D1030" s="23" t="str">
        <f>[280]ARITMATIK!G487</f>
        <v>Stel</v>
      </c>
      <c r="E1030" s="28">
        <f>GAJI!$D$79</f>
        <v>425000</v>
      </c>
      <c r="F1030" s="29">
        <f t="shared" si="52"/>
        <v>425000</v>
      </c>
    </row>
    <row r="1031" spans="1:6" ht="15" customHeight="1">
      <c r="A1031" s="20"/>
      <c r="B1031" s="26" t="str">
        <f>[280]ARITMATIK!C488</f>
        <v>Pemasangan Rambuncis</v>
      </c>
      <c r="C1031" s="27">
        <f>[280]ARITMATIK!F488</f>
        <v>1</v>
      </c>
      <c r="D1031" s="23" t="str">
        <f>[280]ARITMATIK!G488</f>
        <v>Unit</v>
      </c>
      <c r="E1031" s="28">
        <f>GAJI!$D$82</f>
        <v>15000</v>
      </c>
      <c r="F1031" s="29">
        <f t="shared" si="52"/>
        <v>15000</v>
      </c>
    </row>
    <row r="1032" spans="1:6" ht="15" customHeight="1">
      <c r="A1032" s="20"/>
      <c r="B1032" s="26" t="str">
        <f>[280]ARITMATIK!C489</f>
        <v>Pemasangan Door Stoper</v>
      </c>
      <c r="C1032" s="27">
        <f>[280]ARITMATIK!F489</f>
        <v>1</v>
      </c>
      <c r="D1032" s="23" t="str">
        <f>[280]ARITMATIK!G489</f>
        <v>Unit</v>
      </c>
      <c r="E1032" s="28">
        <f>GAJI!$D$80</f>
        <v>35000</v>
      </c>
      <c r="F1032" s="29">
        <f t="shared" si="52"/>
        <v>35000</v>
      </c>
    </row>
    <row r="1033" spans="1:6" ht="15" customHeight="1">
      <c r="A1033" s="20"/>
      <c r="B1033" s="26"/>
      <c r="C1033" s="27"/>
      <c r="D1033" s="23"/>
      <c r="E1033" s="30" t="s">
        <v>6</v>
      </c>
      <c r="F1033" s="31">
        <f>SUM(F1023:F1032)</f>
        <v>6876327.8750000009</v>
      </c>
    </row>
    <row r="1034" spans="1:6" ht="15" customHeight="1">
      <c r="A1034" s="20"/>
      <c r="B1034" s="26"/>
      <c r="C1034" s="27"/>
      <c r="D1034" s="23"/>
      <c r="E1034" s="30" t="s">
        <v>12</v>
      </c>
      <c r="F1034" s="32">
        <f>F1033</f>
        <v>6876327.8750000009</v>
      </c>
    </row>
    <row r="1035" spans="1:6" ht="15" customHeight="1">
      <c r="A1035" s="20"/>
      <c r="B1035" s="26"/>
      <c r="C1035" s="27"/>
      <c r="D1035" s="23"/>
      <c r="E1035" s="28"/>
      <c r="F1035" s="29"/>
    </row>
    <row r="1036" spans="1:6" ht="15" customHeight="1">
      <c r="A1036" s="14"/>
      <c r="B1036" s="15" t="s">
        <v>1042</v>
      </c>
      <c r="C1036" s="16"/>
      <c r="D1036" s="17" t="s">
        <v>158</v>
      </c>
      <c r="E1036" s="18"/>
      <c r="F1036" s="19"/>
    </row>
    <row r="1037" spans="1:6" ht="15" customHeight="1">
      <c r="A1037" s="20"/>
      <c r="B1037" s="26" t="str">
        <f>[280]A10!B17</f>
        <v>Kusen Alumunium Profil 4" Dark Brown</v>
      </c>
      <c r="C1037" s="27">
        <f>[280]A10!D17</f>
        <v>12.709999999999999</v>
      </c>
      <c r="D1037" s="23" t="str">
        <f>[280]A10!K17</f>
        <v>m1</v>
      </c>
      <c r="E1037" s="28">
        <f>$F$993</f>
        <v>152542</v>
      </c>
      <c r="F1037" s="29">
        <f t="shared" ref="F1037:F1046" si="54">C1037*E1037</f>
        <v>1938808.8199999998</v>
      </c>
    </row>
    <row r="1038" spans="1:6" ht="15" customHeight="1">
      <c r="A1038" s="20"/>
      <c r="B1038" s="26" t="str">
        <f>[280]A10!B18</f>
        <v>Daun Pintu WPC</v>
      </c>
      <c r="C1038" s="27">
        <f>[280]A10!D18</f>
        <v>2.6105</v>
      </c>
      <c r="D1038" s="23" t="str">
        <f>[280]A10!K18</f>
        <v>m2</v>
      </c>
      <c r="E1038" s="28">
        <v>1250000</v>
      </c>
      <c r="F1038" s="29">
        <f t="shared" si="54"/>
        <v>3263125</v>
      </c>
    </row>
    <row r="1039" spans="1:6" ht="15" customHeight="1">
      <c r="A1039" s="20"/>
      <c r="B1039" s="26" t="str">
        <f>[280]A10!B19</f>
        <v>Slimar Jendela Alumunium 3/5 Dark Brown</v>
      </c>
      <c r="C1039" s="27">
        <f>[280]A10!D19</f>
        <v>11.16</v>
      </c>
      <c r="D1039" s="23" t="str">
        <f>[280]A10!K19</f>
        <v>m1</v>
      </c>
      <c r="E1039" s="28">
        <f>$F$1006</f>
        <v>169057</v>
      </c>
      <c r="F1039" s="29">
        <f t="shared" si="54"/>
        <v>1886676.12</v>
      </c>
    </row>
    <row r="1040" spans="1:6" ht="15" customHeight="1">
      <c r="A1040" s="20"/>
      <c r="B1040" s="26" t="str">
        <f>[280]A10!B20</f>
        <v>Kaca 5 mm</v>
      </c>
      <c r="C1040" s="27">
        <f>[280]A10!D20</f>
        <v>1.9259999999999999</v>
      </c>
      <c r="D1040" s="23" t="str">
        <f>[280]A10!K20</f>
        <v>m2</v>
      </c>
      <c r="E1040" s="28">
        <f>$F$944</f>
        <v>326462.5</v>
      </c>
      <c r="F1040" s="29">
        <f t="shared" si="54"/>
        <v>628766.77500000002</v>
      </c>
    </row>
    <row r="1041" spans="1:6" ht="15" customHeight="1">
      <c r="A1041" s="20"/>
      <c r="B1041" s="26" t="str">
        <f>[280]A10!B21</f>
        <v>Pemasangan Lock Case</v>
      </c>
      <c r="C1041" s="27">
        <f>[280]A10!D21</f>
        <v>2</v>
      </c>
      <c r="D1041" s="23" t="str">
        <f>[280]A10!K21</f>
        <v>Unit</v>
      </c>
      <c r="E1041" s="28">
        <f>GAJI!$D$75</f>
        <v>350000</v>
      </c>
      <c r="F1041" s="29">
        <f t="shared" si="54"/>
        <v>700000</v>
      </c>
    </row>
    <row r="1042" spans="1:6" ht="15" customHeight="1">
      <c r="A1042" s="20"/>
      <c r="B1042" s="26" t="str">
        <f>[280]A10!B22</f>
        <v>Pemasangan Handle Pintu Tunggal</v>
      </c>
      <c r="C1042" s="27">
        <f>[280]A10!D22</f>
        <v>2</v>
      </c>
      <c r="D1042" s="23" t="str">
        <f>[280]A10!K22</f>
        <v>Stel</v>
      </c>
      <c r="E1042" s="28">
        <f>GAJI!$D$76</f>
        <v>250000</v>
      </c>
      <c r="F1042" s="29">
        <f t="shared" si="54"/>
        <v>500000</v>
      </c>
    </row>
    <row r="1043" spans="1:6" ht="15" customHeight="1">
      <c r="A1043" s="20"/>
      <c r="B1043" s="26" t="str">
        <f>[280]A10!B23</f>
        <v>Pemasangan Steel Hinge</v>
      </c>
      <c r="C1043" s="27">
        <f>[280]A10!D23</f>
        <v>2</v>
      </c>
      <c r="D1043" s="23" t="str">
        <f>[280]A10!K23</f>
        <v>Stel</v>
      </c>
      <c r="E1043" s="28">
        <f>GAJI!$D$78</f>
        <v>75000</v>
      </c>
      <c r="F1043" s="29">
        <f t="shared" si="54"/>
        <v>150000</v>
      </c>
    </row>
    <row r="1044" spans="1:6" ht="15" customHeight="1">
      <c r="A1044" s="20"/>
      <c r="B1044" s="26" t="str">
        <f>[280]A10!B24</f>
        <v>Pemasangan Pivot Hinge</v>
      </c>
      <c r="C1044" s="27">
        <f>[280]A10!D24</f>
        <v>2</v>
      </c>
      <c r="D1044" s="23" t="str">
        <f>[280]A10!K24</f>
        <v>Stel</v>
      </c>
      <c r="E1044" s="28">
        <f>GAJI!$D$79</f>
        <v>425000</v>
      </c>
      <c r="F1044" s="29">
        <f t="shared" si="54"/>
        <v>850000</v>
      </c>
    </row>
    <row r="1045" spans="1:6" ht="15" customHeight="1">
      <c r="A1045" s="20"/>
      <c r="B1045" s="26" t="str">
        <f>[280]A10!B25</f>
        <v>Pemasangan Rambuncis</v>
      </c>
      <c r="C1045" s="27">
        <f>[280]A10!D25</f>
        <v>2</v>
      </c>
      <c r="D1045" s="23" t="str">
        <f>[280]A10!K25</f>
        <v>Unit</v>
      </c>
      <c r="E1045" s="28">
        <f>GAJI!$D$82</f>
        <v>15000</v>
      </c>
      <c r="F1045" s="29">
        <f t="shared" si="54"/>
        <v>30000</v>
      </c>
    </row>
    <row r="1046" spans="1:6" ht="15" customHeight="1">
      <c r="A1046" s="20"/>
      <c r="B1046" s="26" t="str">
        <f>[280]A10!B26</f>
        <v>Pemasangan Door Stoper</v>
      </c>
      <c r="C1046" s="27">
        <f>[280]A10!D26</f>
        <v>2</v>
      </c>
      <c r="D1046" s="23" t="str">
        <f>[280]A10!K26</f>
        <v>Unit</v>
      </c>
      <c r="E1046" s="28">
        <f>GAJI!$D$80</f>
        <v>35000</v>
      </c>
      <c r="F1046" s="29">
        <f t="shared" si="54"/>
        <v>70000</v>
      </c>
    </row>
    <row r="1047" spans="1:6" ht="15" customHeight="1">
      <c r="A1047" s="20"/>
      <c r="B1047" s="26"/>
      <c r="C1047" s="22"/>
      <c r="D1047" s="23"/>
      <c r="E1047" s="30" t="s">
        <v>6</v>
      </c>
      <c r="F1047" s="31">
        <f>SUM(F1037:F1046)</f>
        <v>10017376.715</v>
      </c>
    </row>
    <row r="1048" spans="1:6" ht="15" customHeight="1">
      <c r="A1048" s="20"/>
      <c r="B1048" s="26"/>
      <c r="C1048" s="22"/>
      <c r="D1048" s="23"/>
      <c r="E1048" s="30" t="s">
        <v>12</v>
      </c>
      <c r="F1048" s="32">
        <f>F1047</f>
        <v>10017376.715</v>
      </c>
    </row>
    <row r="1049" spans="1:6" ht="15" customHeight="1">
      <c r="A1049" s="20"/>
      <c r="B1049" s="26"/>
      <c r="C1049" s="27"/>
      <c r="D1049" s="23"/>
      <c r="E1049" s="28"/>
      <c r="F1049" s="29"/>
    </row>
    <row r="1050" spans="1:6" ht="15" customHeight="1">
      <c r="A1050" s="14"/>
      <c r="B1050" s="15" t="s">
        <v>1044</v>
      </c>
      <c r="C1050" s="16"/>
      <c r="D1050" s="17" t="s">
        <v>158</v>
      </c>
      <c r="E1050" s="18"/>
      <c r="F1050" s="19"/>
    </row>
    <row r="1051" spans="1:6" ht="15" customHeight="1">
      <c r="A1051" s="20"/>
      <c r="B1051" s="26" t="str">
        <f>[280]ARITMATIK!C242</f>
        <v>Kusen Alumunium Profil 4" Dark Brown</v>
      </c>
      <c r="C1051" s="27">
        <f>[280]ARITMATIK!F242</f>
        <v>5.0599999999999996</v>
      </c>
      <c r="D1051" s="23" t="str">
        <f>[280]ARITMATIK!G242</f>
        <v>m1</v>
      </c>
      <c r="E1051" s="28">
        <f>$F$993</f>
        <v>152542</v>
      </c>
      <c r="F1051" s="29">
        <f t="shared" si="52"/>
        <v>771862.5199999999</v>
      </c>
    </row>
    <row r="1052" spans="1:6" ht="15" customHeight="1">
      <c r="A1052" s="20"/>
      <c r="B1052" s="26" t="str">
        <f>[280]ARITMATIK!C243</f>
        <v>Daun Pintu WPC</v>
      </c>
      <c r="C1052" s="27">
        <f>[280]ARITMATIK!F243</f>
        <v>1.65</v>
      </c>
      <c r="D1052" s="23" t="str">
        <f>[280]ARITMATIK!G243</f>
        <v>m2</v>
      </c>
      <c r="E1052" s="28">
        <v>1250000</v>
      </c>
      <c r="F1052" s="29">
        <f t="shared" si="52"/>
        <v>2062500</v>
      </c>
    </row>
    <row r="1053" spans="1:6" ht="15" customHeight="1">
      <c r="A1053" s="20"/>
      <c r="B1053" s="26" t="str">
        <f>[280]ARITMATIK!C244</f>
        <v>Pemasangan Lock Case</v>
      </c>
      <c r="C1053" s="27">
        <f>[280]ARITMATIK!F244</f>
        <v>1</v>
      </c>
      <c r="D1053" s="23" t="str">
        <f>[280]ARITMATIK!G244</f>
        <v>Unit</v>
      </c>
      <c r="E1053" s="28">
        <f>GAJI!$D$75</f>
        <v>350000</v>
      </c>
      <c r="F1053" s="29">
        <f t="shared" si="52"/>
        <v>350000</v>
      </c>
    </row>
    <row r="1054" spans="1:6" ht="15" customHeight="1">
      <c r="A1054" s="20"/>
      <c r="B1054" s="26" t="str">
        <f>[280]ARITMATIK!C245</f>
        <v>Pemasangan Handle Pintu Tunggal</v>
      </c>
      <c r="C1054" s="27">
        <f>[280]ARITMATIK!F245</f>
        <v>1</v>
      </c>
      <c r="D1054" s="23" t="str">
        <f>[280]ARITMATIK!G245</f>
        <v>Stel</v>
      </c>
      <c r="E1054" s="28">
        <f>GAJI!$D$76</f>
        <v>250000</v>
      </c>
      <c r="F1054" s="29">
        <f t="shared" si="52"/>
        <v>250000</v>
      </c>
    </row>
    <row r="1055" spans="1:6" ht="15" customHeight="1">
      <c r="A1055" s="20"/>
      <c r="B1055" s="26" t="str">
        <f>[280]ARITMATIK!C246</f>
        <v>Pemasangan Steel Hinge</v>
      </c>
      <c r="C1055" s="27">
        <f>[280]ARITMATIK!F246</f>
        <v>1</v>
      </c>
      <c r="D1055" s="23" t="str">
        <f>[280]ARITMATIK!G246</f>
        <v>Stel</v>
      </c>
      <c r="E1055" s="28">
        <f>GAJI!$D$78</f>
        <v>75000</v>
      </c>
      <c r="F1055" s="29">
        <f t="shared" si="52"/>
        <v>75000</v>
      </c>
    </row>
    <row r="1056" spans="1:6" ht="15" customHeight="1">
      <c r="A1056" s="20"/>
      <c r="B1056" s="26" t="str">
        <f>[280]ARITMATIK!C247</f>
        <v>Pemasangan Door Stoper</v>
      </c>
      <c r="C1056" s="27">
        <f>[280]ARITMATIK!F247</f>
        <v>1</v>
      </c>
      <c r="D1056" s="23" t="str">
        <f>[280]ARITMATIK!G247</f>
        <v>Unit</v>
      </c>
      <c r="E1056" s="28">
        <f>GAJI!$D$80</f>
        <v>35000</v>
      </c>
      <c r="F1056" s="29">
        <f t="shared" si="52"/>
        <v>35000</v>
      </c>
    </row>
    <row r="1057" spans="1:6" ht="15" customHeight="1">
      <c r="A1057" s="20"/>
      <c r="B1057" s="26"/>
      <c r="C1057" s="27"/>
      <c r="D1057" s="23"/>
      <c r="E1057" s="30" t="s">
        <v>6</v>
      </c>
      <c r="F1057" s="31">
        <f>SUM(F1051:F1056)</f>
        <v>3544362.52</v>
      </c>
    </row>
    <row r="1058" spans="1:6" ht="15" customHeight="1">
      <c r="A1058" s="20"/>
      <c r="B1058" s="26"/>
      <c r="C1058" s="27"/>
      <c r="D1058" s="23"/>
      <c r="E1058" s="30" t="s">
        <v>12</v>
      </c>
      <c r="F1058" s="32">
        <f>F1057</f>
        <v>3544362.52</v>
      </c>
    </row>
    <row r="1059" spans="1:6" ht="15" customHeight="1">
      <c r="A1059" s="20"/>
      <c r="B1059" s="26"/>
      <c r="C1059" s="27"/>
      <c r="D1059" s="23"/>
      <c r="E1059" s="28"/>
      <c r="F1059" s="29"/>
    </row>
    <row r="1060" spans="1:6" ht="15" customHeight="1">
      <c r="A1060" s="14"/>
      <c r="B1060" s="15" t="s">
        <v>1045</v>
      </c>
      <c r="C1060" s="16"/>
      <c r="D1060" s="17" t="s">
        <v>158</v>
      </c>
      <c r="E1060" s="18"/>
      <c r="F1060" s="19"/>
    </row>
    <row r="1061" spans="1:6" ht="15" customHeight="1">
      <c r="A1061" s="20"/>
      <c r="B1061" s="26" t="str">
        <f>[280]ARITMATIK!C500</f>
        <v>Kusen Alumunium Profil 4" Dark Brown</v>
      </c>
      <c r="C1061" s="27">
        <f>[280]ARITMATIK!F500</f>
        <v>5.0600000000000005</v>
      </c>
      <c r="D1061" s="23" t="str">
        <f>[280]ARITMATIK!G500</f>
        <v>m1</v>
      </c>
      <c r="E1061" s="28">
        <f>$F$993</f>
        <v>152542</v>
      </c>
      <c r="F1061" s="29">
        <f t="shared" si="52"/>
        <v>771862.52</v>
      </c>
    </row>
    <row r="1062" spans="1:6" ht="15" customHeight="1">
      <c r="A1062" s="20"/>
      <c r="B1062" s="26" t="str">
        <f>[280]ARITMATIK!C501</f>
        <v>Slimar Pintu Alumunium 3/8 Dark Brown</v>
      </c>
      <c r="C1062" s="27">
        <f>[280]ARITMATIK!F501</f>
        <v>5.75</v>
      </c>
      <c r="D1062" s="23" t="str">
        <f>[280]ARITMATIK!G501</f>
        <v>m1</v>
      </c>
      <c r="E1062" s="28">
        <f t="shared" ref="E1062" si="55">$F$1006</f>
        <v>169057</v>
      </c>
      <c r="F1062" s="29">
        <f t="shared" si="52"/>
        <v>972077.75</v>
      </c>
    </row>
    <row r="1063" spans="1:6" ht="15" customHeight="1">
      <c r="A1063" s="20"/>
      <c r="B1063" s="26" t="str">
        <f>[280]ARITMATIK!C502</f>
        <v>Kaca 5 mm</v>
      </c>
      <c r="C1063" s="27">
        <f>[280]ARITMATIK!F502</f>
        <v>1.3</v>
      </c>
      <c r="D1063" s="23" t="str">
        <f>[280]ARITMATIK!G502</f>
        <v>m2</v>
      </c>
      <c r="E1063" s="28">
        <f>$F$944</f>
        <v>326462.5</v>
      </c>
      <c r="F1063" s="29">
        <f t="shared" si="52"/>
        <v>424401.25</v>
      </c>
    </row>
    <row r="1064" spans="1:6" ht="15" customHeight="1">
      <c r="A1064" s="20"/>
      <c r="B1064" s="26" t="str">
        <f>[280]ARITMATIK!C503</f>
        <v>Pemasangan Lock Case</v>
      </c>
      <c r="C1064" s="27">
        <f>[280]ARITMATIK!F503</f>
        <v>1</v>
      </c>
      <c r="D1064" s="23" t="str">
        <f>[280]ARITMATIK!G503</f>
        <v>Unit</v>
      </c>
      <c r="E1064" s="28">
        <f>GAJI!$D$75</f>
        <v>350000</v>
      </c>
      <c r="F1064" s="29">
        <f t="shared" si="52"/>
        <v>350000</v>
      </c>
    </row>
    <row r="1065" spans="1:6" ht="15" customHeight="1">
      <c r="A1065" s="20"/>
      <c r="B1065" s="26" t="str">
        <f>[280]ARITMATIK!C504</f>
        <v>Pemasangan Handle Pintu Tunggal</v>
      </c>
      <c r="C1065" s="27">
        <f>[280]ARITMATIK!F504</f>
        <v>1</v>
      </c>
      <c r="D1065" s="23" t="str">
        <f>[280]ARITMATIK!G504</f>
        <v>Stel</v>
      </c>
      <c r="E1065" s="28">
        <f>GAJI!$D$76</f>
        <v>250000</v>
      </c>
      <c r="F1065" s="29">
        <f t="shared" si="52"/>
        <v>250000</v>
      </c>
    </row>
    <row r="1066" spans="1:6" ht="15" customHeight="1">
      <c r="A1066" s="20"/>
      <c r="B1066" s="26" t="str">
        <f>[280]ARITMATIK!C505</f>
        <v>Pemasangan Steel Hinge</v>
      </c>
      <c r="C1066" s="27">
        <f>[280]ARITMATIK!F505</f>
        <v>1</v>
      </c>
      <c r="D1066" s="23" t="str">
        <f>[280]ARITMATIK!G505</f>
        <v>Stel</v>
      </c>
      <c r="E1066" s="28">
        <f>GAJI!$D$78</f>
        <v>75000</v>
      </c>
      <c r="F1066" s="29">
        <f t="shared" si="52"/>
        <v>75000</v>
      </c>
    </row>
    <row r="1067" spans="1:6" ht="15" customHeight="1">
      <c r="A1067" s="20"/>
      <c r="B1067" s="26" t="str">
        <f>[280]ARITMATIK!C506</f>
        <v>Pemasangan Door Stoper</v>
      </c>
      <c r="C1067" s="27">
        <f>[280]ARITMATIK!F506</f>
        <v>1</v>
      </c>
      <c r="D1067" s="23" t="str">
        <f>[280]ARITMATIK!G506</f>
        <v>Unit</v>
      </c>
      <c r="E1067" s="28">
        <f>GAJI!$D$80</f>
        <v>35000</v>
      </c>
      <c r="F1067" s="29">
        <f t="shared" si="52"/>
        <v>35000</v>
      </c>
    </row>
    <row r="1068" spans="1:6" ht="15" customHeight="1">
      <c r="A1068" s="20"/>
      <c r="B1068" s="26"/>
      <c r="C1068" s="27"/>
      <c r="D1068" s="23"/>
      <c r="E1068" s="30" t="s">
        <v>6</v>
      </c>
      <c r="F1068" s="31">
        <f>SUM(F1061:F1067)</f>
        <v>2878341.52</v>
      </c>
    </row>
    <row r="1069" spans="1:6" ht="15" customHeight="1">
      <c r="A1069" s="20"/>
      <c r="B1069" s="26"/>
      <c r="C1069" s="27"/>
      <c r="D1069" s="23"/>
      <c r="E1069" s="30" t="s">
        <v>12</v>
      </c>
      <c r="F1069" s="32">
        <f>F1068</f>
        <v>2878341.52</v>
      </c>
    </row>
    <row r="1070" spans="1:6" ht="15" customHeight="1">
      <c r="A1070" s="20"/>
      <c r="B1070" s="26"/>
      <c r="C1070" s="27"/>
      <c r="D1070" s="23"/>
      <c r="E1070" s="28"/>
      <c r="F1070" s="29"/>
    </row>
    <row r="1071" spans="1:6" ht="15" customHeight="1">
      <c r="A1071" s="14"/>
      <c r="B1071" s="15" t="s">
        <v>1046</v>
      </c>
      <c r="C1071" s="16"/>
      <c r="D1071" s="17" t="s">
        <v>158</v>
      </c>
      <c r="E1071" s="18"/>
      <c r="F1071" s="19"/>
    </row>
    <row r="1072" spans="1:6" ht="15" customHeight="1">
      <c r="A1072" s="20"/>
      <c r="B1072" s="26" t="str">
        <f>[280]ARITMATIK!C260</f>
        <v>Kusen Alumunium Profil 4" Dark Brown</v>
      </c>
      <c r="C1072" s="27">
        <f>[280]ARITMATIK!F260</f>
        <v>9.6999999999999993</v>
      </c>
      <c r="D1072" s="23" t="str">
        <f>[280]ARITMATIK!G260</f>
        <v>m1</v>
      </c>
      <c r="E1072" s="28">
        <f>$F$993</f>
        <v>152542</v>
      </c>
      <c r="F1072" s="29">
        <f t="shared" si="52"/>
        <v>1479657.4</v>
      </c>
    </row>
    <row r="1073" spans="1:6" ht="15" customHeight="1">
      <c r="A1073" s="20"/>
      <c r="B1073" s="26" t="str">
        <f>[280]ARITMATIK!C261</f>
        <v>Slimar Jendela Alumunium 3/5 Dark Brown</v>
      </c>
      <c r="C1073" s="27">
        <f>[280]ARITMATIK!F261</f>
        <v>11.6</v>
      </c>
      <c r="D1073" s="23" t="str">
        <f>[280]ARITMATIK!G261</f>
        <v>m1</v>
      </c>
      <c r="E1073" s="28">
        <f t="shared" ref="E1073" si="56">$F$1006</f>
        <v>169057</v>
      </c>
      <c r="F1073" s="29">
        <f t="shared" si="52"/>
        <v>1961061.2</v>
      </c>
    </row>
    <row r="1074" spans="1:6" ht="15" customHeight="1">
      <c r="A1074" s="20"/>
      <c r="B1074" s="26" t="str">
        <f>[280]ARITMATIK!C262</f>
        <v>Kaca 5 mm</v>
      </c>
      <c r="C1074" s="27">
        <f>[280]ARITMATIK!F262</f>
        <v>2.84</v>
      </c>
      <c r="D1074" s="23" t="str">
        <f>[280]ARITMATIK!G262</f>
        <v>m2</v>
      </c>
      <c r="E1074" s="28">
        <f>$F$944</f>
        <v>326462.5</v>
      </c>
      <c r="F1074" s="29">
        <f t="shared" si="52"/>
        <v>927153.5</v>
      </c>
    </row>
    <row r="1075" spans="1:6" ht="15" customHeight="1">
      <c r="A1075" s="20"/>
      <c r="B1075" s="26" t="str">
        <f>[280]ARITMATIK!C263</f>
        <v>Pemasangan Rambuncis</v>
      </c>
      <c r="C1075" s="27">
        <f>[280]ARITMATIK!F263</f>
        <v>2</v>
      </c>
      <c r="D1075" s="23" t="str">
        <f>[280]ARITMATIK!G263</f>
        <v>Unit</v>
      </c>
      <c r="E1075" s="28">
        <f>GAJI!$D$82</f>
        <v>15000</v>
      </c>
      <c r="F1075" s="29">
        <f t="shared" si="52"/>
        <v>30000</v>
      </c>
    </row>
    <row r="1076" spans="1:6" ht="15" customHeight="1">
      <c r="A1076" s="20"/>
      <c r="B1076" s="26" t="str">
        <f>[280]ARITMATIK!C264</f>
        <v>Pemasangan Rel Jendela</v>
      </c>
      <c r="C1076" s="27">
        <f>[280]ARITMATIK!F264</f>
        <v>2</v>
      </c>
      <c r="D1076" s="23" t="str">
        <f>[280]ARITMATIK!G264</f>
        <v>Stel</v>
      </c>
      <c r="E1076" s="28">
        <f>GAJI!$D$79</f>
        <v>425000</v>
      </c>
      <c r="F1076" s="29">
        <f t="shared" si="52"/>
        <v>850000</v>
      </c>
    </row>
    <row r="1077" spans="1:6" ht="15" customHeight="1">
      <c r="A1077" s="20"/>
      <c r="B1077" s="26"/>
      <c r="C1077" s="27"/>
      <c r="D1077" s="23"/>
      <c r="E1077" s="30" t="s">
        <v>6</v>
      </c>
      <c r="F1077" s="31">
        <f>SUM(F1072:F1076)</f>
        <v>5247872.0999999996</v>
      </c>
    </row>
    <row r="1078" spans="1:6" ht="15" customHeight="1">
      <c r="A1078" s="20"/>
      <c r="B1078" s="26"/>
      <c r="C1078" s="27"/>
      <c r="D1078" s="23"/>
      <c r="E1078" s="30" t="s">
        <v>12</v>
      </c>
      <c r="F1078" s="32">
        <f>F1077</f>
        <v>5247872.0999999996</v>
      </c>
    </row>
    <row r="1079" spans="1:6" ht="15" customHeight="1">
      <c r="A1079" s="20"/>
      <c r="B1079" s="26"/>
      <c r="C1079" s="27"/>
      <c r="D1079" s="23"/>
      <c r="E1079" s="28"/>
      <c r="F1079" s="29"/>
    </row>
    <row r="1080" spans="1:6" ht="15" customHeight="1">
      <c r="A1080" s="14"/>
      <c r="B1080" s="15" t="s">
        <v>1047</v>
      </c>
      <c r="C1080" s="16"/>
      <c r="D1080" s="17" t="s">
        <v>158</v>
      </c>
      <c r="E1080" s="18"/>
      <c r="F1080" s="19"/>
    </row>
    <row r="1081" spans="1:6" ht="15" customHeight="1">
      <c r="A1081" s="20"/>
      <c r="B1081" s="26" t="str">
        <f>[280]ARITMATIK!C515</f>
        <v>Kusen Alumunium Profil 4" Dark Brown</v>
      </c>
      <c r="C1081" s="27">
        <f>[280]ARITMATIK!F515</f>
        <v>9.8999999999999986</v>
      </c>
      <c r="D1081" s="23" t="str">
        <f>[280]ARITMATIK!G271</f>
        <v>m1</v>
      </c>
      <c r="E1081" s="28">
        <f>$F$993</f>
        <v>152542</v>
      </c>
      <c r="F1081" s="29">
        <f t="shared" si="52"/>
        <v>1510165.7999999998</v>
      </c>
    </row>
    <row r="1082" spans="1:6" ht="15" customHeight="1">
      <c r="A1082" s="20"/>
      <c r="B1082" s="26" t="str">
        <f>[280]ARITMATIK!C516</f>
        <v>Slimar Jendela Alumunium 3/5 Dark Brown</v>
      </c>
      <c r="C1082" s="27">
        <f>[280]ARITMATIK!F516</f>
        <v>5.9</v>
      </c>
      <c r="D1082" s="23" t="str">
        <f>[280]ARITMATIK!G272</f>
        <v>m1</v>
      </c>
      <c r="E1082" s="28">
        <f t="shared" ref="E1082" si="57">$F$1006</f>
        <v>169057</v>
      </c>
      <c r="F1082" s="29">
        <f t="shared" si="52"/>
        <v>997436.3</v>
      </c>
    </row>
    <row r="1083" spans="1:6" ht="15" customHeight="1">
      <c r="A1083" s="20"/>
      <c r="B1083" s="26" t="str">
        <f>[280]ARITMATIK!C517</f>
        <v>Kaca 5 mm</v>
      </c>
      <c r="C1083" s="27">
        <f>[280]ARITMATIK!F517</f>
        <v>2.8</v>
      </c>
      <c r="D1083" s="23" t="str">
        <f>[280]ARITMATIK!G273</f>
        <v>m2</v>
      </c>
      <c r="E1083" s="28">
        <f>$F$944</f>
        <v>326462.5</v>
      </c>
      <c r="F1083" s="29">
        <f t="shared" si="52"/>
        <v>914095</v>
      </c>
    </row>
    <row r="1084" spans="1:6" ht="15" customHeight="1">
      <c r="A1084" s="20"/>
      <c r="B1084" s="26" t="str">
        <f>[280]ARITMATIK!C518</f>
        <v>Pemasangan Rambuncis</v>
      </c>
      <c r="C1084" s="27">
        <f>[280]ARITMATIK!F518</f>
        <v>1</v>
      </c>
      <c r="D1084" s="23" t="str">
        <f>[280]ARITMATIK!G274</f>
        <v>Unit</v>
      </c>
      <c r="E1084" s="28">
        <f>GAJI!$D$82</f>
        <v>15000</v>
      </c>
      <c r="F1084" s="29">
        <f t="shared" si="52"/>
        <v>15000</v>
      </c>
    </row>
    <row r="1085" spans="1:6" ht="15" customHeight="1">
      <c r="A1085" s="20"/>
      <c r="B1085" s="26" t="str">
        <f>[280]ARITMATIK!C519</f>
        <v>Pemasangan Pivot Hinge</v>
      </c>
      <c r="C1085" s="27">
        <f>[280]ARITMATIK!F519</f>
        <v>1</v>
      </c>
      <c r="D1085" s="23" t="str">
        <f>[280]ARITMATIK!G275</f>
        <v>Stel</v>
      </c>
      <c r="E1085" s="28">
        <f>GAJI!$D$79</f>
        <v>425000</v>
      </c>
      <c r="F1085" s="29">
        <f t="shared" si="52"/>
        <v>425000</v>
      </c>
    </row>
    <row r="1086" spans="1:6" ht="15" customHeight="1">
      <c r="A1086" s="20"/>
      <c r="B1086" s="26"/>
      <c r="C1086" s="27"/>
      <c r="D1086" s="23"/>
      <c r="E1086" s="30" t="s">
        <v>6</v>
      </c>
      <c r="F1086" s="31">
        <f>SUM(F1081:F1085)</f>
        <v>3861697.0999999996</v>
      </c>
    </row>
    <row r="1087" spans="1:6" ht="15" customHeight="1">
      <c r="A1087" s="20"/>
      <c r="B1087" s="26"/>
      <c r="C1087" s="27"/>
      <c r="D1087" s="23"/>
      <c r="E1087" s="30" t="s">
        <v>12</v>
      </c>
      <c r="F1087" s="32">
        <f>F1086</f>
        <v>3861697.0999999996</v>
      </c>
    </row>
    <row r="1088" spans="1:6" ht="15" customHeight="1">
      <c r="A1088" s="20"/>
      <c r="B1088" s="26"/>
      <c r="C1088" s="27"/>
      <c r="D1088" s="23"/>
      <c r="E1088" s="28"/>
      <c r="F1088" s="29"/>
    </row>
    <row r="1089" spans="1:6" ht="15" customHeight="1">
      <c r="A1089" s="14"/>
      <c r="B1089" s="15" t="s">
        <v>1048</v>
      </c>
      <c r="C1089" s="16"/>
      <c r="D1089" s="17" t="s">
        <v>158</v>
      </c>
      <c r="E1089" s="18"/>
      <c r="F1089" s="19"/>
    </row>
    <row r="1090" spans="1:6" ht="15" customHeight="1">
      <c r="A1090" s="20"/>
      <c r="B1090" s="26" t="str">
        <f>[280]ARITMATIK!C282</f>
        <v>Kusen Alumunium Profil 4" Dark Brown</v>
      </c>
      <c r="C1090" s="27">
        <f>[280]ARITMATIK!F282</f>
        <v>3.64</v>
      </c>
      <c r="D1090" s="23" t="str">
        <f>[280]ARITMATIK!G282</f>
        <v>m1</v>
      </c>
      <c r="E1090" s="28">
        <f>$F$993</f>
        <v>152542</v>
      </c>
      <c r="F1090" s="29">
        <f t="shared" si="52"/>
        <v>555252.88</v>
      </c>
    </row>
    <row r="1091" spans="1:6" ht="15" customHeight="1">
      <c r="A1091" s="20"/>
      <c r="B1091" s="26" t="str">
        <f>[280]ARITMATIK!C283</f>
        <v>Slimar Jendela Alumunium 3/5 Dark Brown</v>
      </c>
      <c r="C1091" s="27">
        <f>[280]ARITMATIK!F283</f>
        <v>4.7</v>
      </c>
      <c r="D1091" s="23" t="str">
        <f>[280]ARITMATIK!G283</f>
        <v>m1</v>
      </c>
      <c r="E1091" s="28">
        <f t="shared" ref="E1091" si="58">$F$1006</f>
        <v>169057</v>
      </c>
      <c r="F1091" s="29">
        <f t="shared" si="52"/>
        <v>794567.9</v>
      </c>
    </row>
    <row r="1092" spans="1:6" ht="15" customHeight="1">
      <c r="A1092" s="20"/>
      <c r="B1092" s="26" t="str">
        <f>[280]ARITMATIK!C284</f>
        <v>Kaca 5 mm</v>
      </c>
      <c r="C1092" s="27">
        <f>[280]ARITMATIK!F284</f>
        <v>0.5</v>
      </c>
      <c r="D1092" s="23" t="str">
        <f>[280]ARITMATIK!G284</f>
        <v>m2</v>
      </c>
      <c r="E1092" s="28">
        <f>$F$944</f>
        <v>326462.5</v>
      </c>
      <c r="F1092" s="29">
        <f t="shared" si="52"/>
        <v>163231.25</v>
      </c>
    </row>
    <row r="1093" spans="1:6" ht="15" customHeight="1">
      <c r="A1093" s="20"/>
      <c r="B1093" s="26" t="str">
        <f>[280]ARITMATIK!C285</f>
        <v>Pemasangan Rambuncis</v>
      </c>
      <c r="C1093" s="27">
        <f>[280]ARITMATIK!F285</f>
        <v>2</v>
      </c>
      <c r="D1093" s="23" t="str">
        <f>[280]ARITMATIK!G285</f>
        <v>Unit</v>
      </c>
      <c r="E1093" s="28">
        <f>GAJI!$D$82</f>
        <v>15000</v>
      </c>
      <c r="F1093" s="29">
        <f t="shared" si="52"/>
        <v>30000</v>
      </c>
    </row>
    <row r="1094" spans="1:6" ht="15" customHeight="1">
      <c r="A1094" s="20"/>
      <c r="B1094" s="26" t="str">
        <f>[280]ARITMATIK!C286</f>
        <v>Pemasangan Rel Jendela</v>
      </c>
      <c r="C1094" s="27">
        <f>[280]ARITMATIK!F286</f>
        <v>2</v>
      </c>
      <c r="D1094" s="23" t="str">
        <f>[280]ARITMATIK!G286</f>
        <v>Stel</v>
      </c>
      <c r="E1094" s="28">
        <f>GAJI!$D$78</f>
        <v>75000</v>
      </c>
      <c r="F1094" s="29">
        <f t="shared" si="52"/>
        <v>150000</v>
      </c>
    </row>
    <row r="1095" spans="1:6" ht="15" customHeight="1">
      <c r="A1095" s="20"/>
      <c r="B1095" s="26"/>
      <c r="C1095" s="27"/>
      <c r="D1095" s="23"/>
      <c r="E1095" s="30" t="s">
        <v>6</v>
      </c>
      <c r="F1095" s="31">
        <f>SUM(F1090:F1094)</f>
        <v>1693052.03</v>
      </c>
    </row>
    <row r="1096" spans="1:6" ht="15" customHeight="1">
      <c r="A1096" s="20"/>
      <c r="B1096" s="26"/>
      <c r="C1096" s="27"/>
      <c r="D1096" s="23"/>
      <c r="E1096" s="30" t="s">
        <v>12</v>
      </c>
      <c r="F1096" s="32">
        <f>F1095</f>
        <v>1693052.03</v>
      </c>
    </row>
    <row r="1097" spans="1:6" ht="15" customHeight="1">
      <c r="A1097" s="20"/>
      <c r="B1097" s="26"/>
      <c r="C1097" s="27"/>
      <c r="D1097" s="23"/>
      <c r="E1097" s="28"/>
      <c r="F1097" s="29"/>
    </row>
    <row r="1098" spans="1:6" ht="15" customHeight="1">
      <c r="A1098" s="14"/>
      <c r="B1098" s="15" t="s">
        <v>1049</v>
      </c>
      <c r="C1098" s="16"/>
      <c r="D1098" s="17" t="s">
        <v>158</v>
      </c>
      <c r="E1098" s="18"/>
      <c r="F1098" s="19"/>
    </row>
    <row r="1099" spans="1:6" ht="15" customHeight="1">
      <c r="A1099" s="20"/>
      <c r="B1099" s="26" t="str">
        <f>[280]ARITMATIK!C526</f>
        <v>Kusen Alumunium Profil 4" Dark Brown</v>
      </c>
      <c r="C1099" s="27">
        <f>[280]ARITMATIK!F526</f>
        <v>9</v>
      </c>
      <c r="D1099" s="23" t="str">
        <f>[280]ARITMATIK!G526</f>
        <v>m1</v>
      </c>
      <c r="E1099" s="28">
        <f>$F$993</f>
        <v>152542</v>
      </c>
      <c r="F1099" s="29">
        <f t="shared" si="52"/>
        <v>1372878</v>
      </c>
    </row>
    <row r="1100" spans="1:6" ht="15" customHeight="1">
      <c r="A1100" s="20"/>
      <c r="B1100" s="26" t="str">
        <f>[280]ARITMATIK!C527</f>
        <v>Kaca 5 mm</v>
      </c>
      <c r="C1100" s="27">
        <f>[280]ARITMATIK!F527</f>
        <v>4.4000000000000004</v>
      </c>
      <c r="D1100" s="23" t="str">
        <f>[280]ARITMATIK!G527</f>
        <v>m2</v>
      </c>
      <c r="E1100" s="28">
        <f>$F$944</f>
        <v>326462.5</v>
      </c>
      <c r="F1100" s="29">
        <f t="shared" si="52"/>
        <v>1436435</v>
      </c>
    </row>
    <row r="1101" spans="1:6" ht="15" customHeight="1">
      <c r="A1101" s="20"/>
      <c r="B1101" s="26"/>
      <c r="C1101" s="27"/>
      <c r="D1101" s="23"/>
      <c r="E1101" s="30" t="s">
        <v>6</v>
      </c>
      <c r="F1101" s="31">
        <f>SUM(F1099:F1100)</f>
        <v>2809313</v>
      </c>
    </row>
    <row r="1102" spans="1:6" ht="15" customHeight="1">
      <c r="A1102" s="20"/>
      <c r="B1102" s="26"/>
      <c r="C1102" s="27"/>
      <c r="D1102" s="23"/>
      <c r="E1102" s="30" t="s">
        <v>12</v>
      </c>
      <c r="F1102" s="32">
        <f>F1101</f>
        <v>2809313</v>
      </c>
    </row>
    <row r="1103" spans="1:6" ht="15" customHeight="1">
      <c r="A1103" s="20"/>
      <c r="B1103" s="26"/>
      <c r="C1103" s="27"/>
      <c r="D1103" s="23"/>
      <c r="E1103" s="28"/>
      <c r="F1103" s="29"/>
    </row>
    <row r="1104" spans="1:6" ht="15" customHeight="1">
      <c r="A1104" s="14"/>
      <c r="B1104" s="15" t="s">
        <v>1050</v>
      </c>
      <c r="C1104" s="16"/>
      <c r="D1104" s="17" t="s">
        <v>158</v>
      </c>
      <c r="E1104" s="18"/>
      <c r="F1104" s="19"/>
    </row>
    <row r="1105" spans="1:6" ht="15" customHeight="1">
      <c r="A1105" s="20"/>
      <c r="B1105" s="26" t="str">
        <f>[280]ARITMATIK!C534</f>
        <v>Kusen Alumunium Profil 4" Dark Brown</v>
      </c>
      <c r="C1105" s="27">
        <f>[280]ARITMATIK!F534</f>
        <v>3.2</v>
      </c>
      <c r="D1105" s="23" t="str">
        <f>[280]ARITMATIK!G534</f>
        <v>m1</v>
      </c>
      <c r="E1105" s="28">
        <f>$F$993</f>
        <v>152542</v>
      </c>
      <c r="F1105" s="29">
        <f t="shared" si="52"/>
        <v>488134.40000000002</v>
      </c>
    </row>
    <row r="1106" spans="1:6" ht="15" customHeight="1">
      <c r="A1106" s="20"/>
      <c r="B1106" s="26" t="str">
        <f>[280]ARITMATIK!C535</f>
        <v>Kaca 5 mm</v>
      </c>
      <c r="C1106" s="27">
        <f>[280]ARITMATIK!F535</f>
        <v>0.36</v>
      </c>
      <c r="D1106" s="23" t="str">
        <f>[280]ARITMATIK!G535</f>
        <v>m2</v>
      </c>
      <c r="E1106" s="28">
        <f>$F$944</f>
        <v>326462.5</v>
      </c>
      <c r="F1106" s="29">
        <f t="shared" si="52"/>
        <v>117526.5</v>
      </c>
    </row>
    <row r="1107" spans="1:6" ht="15" customHeight="1">
      <c r="A1107" s="20"/>
      <c r="B1107" s="26"/>
      <c r="C1107" s="27"/>
      <c r="D1107" s="23"/>
      <c r="E1107" s="30" t="s">
        <v>6</v>
      </c>
      <c r="F1107" s="31">
        <f>SUM(F1105:F1106)</f>
        <v>605660.9</v>
      </c>
    </row>
    <row r="1108" spans="1:6" ht="15" customHeight="1">
      <c r="A1108" s="20"/>
      <c r="B1108" s="26"/>
      <c r="C1108" s="27"/>
      <c r="D1108" s="23"/>
      <c r="E1108" s="30" t="s">
        <v>12</v>
      </c>
      <c r="F1108" s="32">
        <f>F1107</f>
        <v>605660.9</v>
      </c>
    </row>
    <row r="1109" spans="1:6" ht="15" customHeight="1">
      <c r="A1109" s="20"/>
      <c r="B1109" s="26"/>
      <c r="C1109" s="27"/>
      <c r="D1109" s="23"/>
      <c r="E1109" s="28"/>
      <c r="F1109" s="29"/>
    </row>
    <row r="1110" spans="1:6" ht="15" customHeight="1">
      <c r="A1110" s="14"/>
      <c r="B1110" s="15" t="s">
        <v>1051</v>
      </c>
      <c r="C1110" s="16"/>
      <c r="D1110" s="17" t="s">
        <v>158</v>
      </c>
      <c r="E1110" s="18"/>
      <c r="F1110" s="19"/>
    </row>
    <row r="1111" spans="1:6" ht="15" customHeight="1">
      <c r="A1111" s="20"/>
      <c r="B1111" s="26" t="str">
        <f>[280]B8!B10</f>
        <v>Kusen Alumunium Profil 4" Dark Brown</v>
      </c>
      <c r="C1111" s="27">
        <f>[280]B8!C10</f>
        <v>9</v>
      </c>
      <c r="D1111" s="23" t="str">
        <f>[280]B8!K10</f>
        <v>m</v>
      </c>
      <c r="E1111" s="28">
        <f>$F$993</f>
        <v>152542</v>
      </c>
      <c r="F1111" s="29">
        <f t="shared" ref="F1111:F1112" si="59">C1111*E1111</f>
        <v>1372878</v>
      </c>
    </row>
    <row r="1112" spans="1:6" ht="15" customHeight="1">
      <c r="A1112" s="20"/>
      <c r="B1112" s="26" t="str">
        <f>[280]B8!B11</f>
        <v>Kaca 5 mm</v>
      </c>
      <c r="C1112" s="27">
        <f>[280]B8!C11</f>
        <v>2.1680000000000001</v>
      </c>
      <c r="D1112" s="23" t="str">
        <f>[280]B8!K11</f>
        <v>m2</v>
      </c>
      <c r="E1112" s="28">
        <f>$F$944</f>
        <v>326462.5</v>
      </c>
      <c r="F1112" s="29">
        <f t="shared" si="59"/>
        <v>707770.70000000007</v>
      </c>
    </row>
    <row r="1113" spans="1:6" ht="15" customHeight="1">
      <c r="A1113" s="20"/>
      <c r="B1113" s="26"/>
      <c r="C1113" s="27"/>
      <c r="D1113" s="23"/>
      <c r="E1113" s="30" t="s">
        <v>6</v>
      </c>
      <c r="F1113" s="31">
        <f>SUM(F1111:F1112)</f>
        <v>2080648.7000000002</v>
      </c>
    </row>
    <row r="1114" spans="1:6" ht="15" customHeight="1">
      <c r="A1114" s="20"/>
      <c r="B1114" s="26"/>
      <c r="C1114" s="27"/>
      <c r="D1114" s="23"/>
      <c r="E1114" s="30" t="s">
        <v>12</v>
      </c>
      <c r="F1114" s="32">
        <f>F1113</f>
        <v>2080648.7000000002</v>
      </c>
    </row>
    <row r="1115" spans="1:6" ht="15" customHeight="1">
      <c r="A1115" s="14"/>
      <c r="B1115" s="15" t="s">
        <v>1052</v>
      </c>
      <c r="C1115" s="16"/>
      <c r="D1115" s="17" t="s">
        <v>4</v>
      </c>
      <c r="E1115" s="18"/>
      <c r="F1115" s="19"/>
    </row>
    <row r="1116" spans="1:6" ht="15" customHeight="1">
      <c r="A1116" s="20"/>
      <c r="B1116" s="111" t="s">
        <v>624</v>
      </c>
      <c r="C1116" s="22"/>
      <c r="D1116" s="23"/>
      <c r="E1116" s="24"/>
      <c r="F1116" s="25"/>
    </row>
    <row r="1117" spans="1:6" ht="15" customHeight="1">
      <c r="A1117" s="20"/>
      <c r="B1117" s="26" t="s">
        <v>999</v>
      </c>
      <c r="C1117" s="27">
        <v>0.05</v>
      </c>
      <c r="D1117" s="23" t="s">
        <v>15</v>
      </c>
      <c r="E1117" s="28">
        <f>GAJI!D14</f>
        <v>140000</v>
      </c>
      <c r="F1117" s="29">
        <f>C1117*E1117</f>
        <v>7000</v>
      </c>
    </row>
    <row r="1118" spans="1:6" ht="15" customHeight="1">
      <c r="A1118" s="20"/>
      <c r="B1118" s="26" t="s">
        <v>991</v>
      </c>
      <c r="C1118" s="27">
        <v>0.2</v>
      </c>
      <c r="D1118" s="23" t="s">
        <v>15</v>
      </c>
      <c r="E1118" s="28">
        <f>GAJI!D23</f>
        <v>135000</v>
      </c>
      <c r="F1118" s="29">
        <f>C1118*E1118</f>
        <v>27000</v>
      </c>
    </row>
    <row r="1119" spans="1:6" ht="15" customHeight="1">
      <c r="A1119" s="20"/>
      <c r="B1119" s="26" t="s">
        <v>993</v>
      </c>
      <c r="C1119" s="27">
        <v>1E-3</v>
      </c>
      <c r="D1119" s="23" t="s">
        <v>15</v>
      </c>
      <c r="E1119" s="28">
        <f>GAJI!D26</f>
        <v>100000</v>
      </c>
      <c r="F1119" s="29">
        <f>C1119*E1119</f>
        <v>100</v>
      </c>
    </row>
    <row r="1120" spans="1:6" ht="15" customHeight="1">
      <c r="A1120" s="20"/>
      <c r="B1120" s="111" t="s">
        <v>1001</v>
      </c>
      <c r="C1120" s="22"/>
      <c r="D1120" s="23"/>
      <c r="E1120" s="30" t="s">
        <v>6</v>
      </c>
      <c r="F1120" s="31">
        <f>SUM(F1117:F1119)</f>
        <v>34100</v>
      </c>
    </row>
    <row r="1121" spans="1:6" ht="15" customHeight="1">
      <c r="A1121" s="20"/>
      <c r="B1121" s="26" t="s">
        <v>159</v>
      </c>
      <c r="C1121" s="27">
        <v>1</v>
      </c>
      <c r="D1121" s="23" t="s">
        <v>79</v>
      </c>
      <c r="E1121" s="28">
        <f>GAJI!D88</f>
        <v>27300</v>
      </c>
      <c r="F1121" s="29">
        <f>C1121*E1121</f>
        <v>27300</v>
      </c>
    </row>
    <row r="1122" spans="1:6" ht="15" customHeight="1">
      <c r="A1122" s="20"/>
      <c r="B1122" s="26" t="s">
        <v>160</v>
      </c>
      <c r="C1122" s="27">
        <v>10</v>
      </c>
      <c r="D1122" s="23" t="s">
        <v>16</v>
      </c>
      <c r="E1122" s="28">
        <f>GAJI!D90</f>
        <v>15600</v>
      </c>
      <c r="F1122" s="29">
        <f>C1122*E1122</f>
        <v>156000</v>
      </c>
    </row>
    <row r="1123" spans="1:6" ht="15" customHeight="1">
      <c r="A1123" s="20"/>
      <c r="B1123" s="26" t="s">
        <v>161</v>
      </c>
      <c r="C1123" s="27">
        <v>2.5</v>
      </c>
      <c r="D1123" s="23" t="s">
        <v>162</v>
      </c>
      <c r="E1123" s="28">
        <f>GAJI!D91</f>
        <v>7800</v>
      </c>
      <c r="F1123" s="29">
        <f>C1123*E1123</f>
        <v>19500</v>
      </c>
    </row>
    <row r="1124" spans="1:6" ht="15" customHeight="1">
      <c r="A1124" s="20"/>
      <c r="B1124" s="26" t="s">
        <v>163</v>
      </c>
      <c r="C1124" s="27">
        <v>1</v>
      </c>
      <c r="D1124" s="23" t="s">
        <v>79</v>
      </c>
      <c r="E1124" s="28">
        <f>GAJI!D92</f>
        <v>3900</v>
      </c>
      <c r="F1124" s="29">
        <f>C1124*E1124</f>
        <v>3900</v>
      </c>
    </row>
    <row r="1125" spans="1:6" ht="15" customHeight="1">
      <c r="A1125" s="20"/>
      <c r="B1125" s="26"/>
      <c r="C1125" s="22"/>
      <c r="D1125" s="23"/>
      <c r="E1125" s="30" t="s">
        <v>6</v>
      </c>
      <c r="F1125" s="31">
        <f>SUM(F1121:F1124)</f>
        <v>206700</v>
      </c>
    </row>
    <row r="1126" spans="1:6" ht="15" customHeight="1">
      <c r="A1126" s="20"/>
      <c r="B1126" s="26"/>
      <c r="C1126" s="22"/>
      <c r="D1126" s="23"/>
      <c r="E1126" s="30" t="s">
        <v>12</v>
      </c>
      <c r="F1126" s="32">
        <f>SUM(F1125,F1120)</f>
        <v>240800</v>
      </c>
    </row>
    <row r="1127" spans="1:6" ht="15" customHeight="1">
      <c r="A1127" s="20"/>
      <c r="B1127" s="26"/>
      <c r="C1127" s="22"/>
      <c r="D1127" s="23"/>
      <c r="E1127" s="30"/>
      <c r="F1127" s="31"/>
    </row>
    <row r="1128" spans="1:6" ht="15" customHeight="1">
      <c r="A1128" s="14"/>
      <c r="B1128" s="15" t="s">
        <v>1053</v>
      </c>
      <c r="C1128" s="16"/>
      <c r="D1128" s="17" t="s">
        <v>4</v>
      </c>
      <c r="E1128" s="18"/>
      <c r="F1128" s="19"/>
    </row>
    <row r="1129" spans="1:6" ht="15" customHeight="1">
      <c r="A1129" s="20"/>
      <c r="B1129" s="111" t="s">
        <v>624</v>
      </c>
      <c r="C1129" s="22"/>
      <c r="D1129" s="23"/>
      <c r="E1129" s="24"/>
      <c r="F1129" s="25"/>
    </row>
    <row r="1130" spans="1:6" ht="15" customHeight="1">
      <c r="A1130" s="20"/>
      <c r="B1130" s="26" t="s">
        <v>999</v>
      </c>
      <c r="C1130" s="27">
        <v>0.05</v>
      </c>
      <c r="D1130" s="23" t="s">
        <v>15</v>
      </c>
      <c r="E1130" s="28">
        <f>E1117</f>
        <v>140000</v>
      </c>
      <c r="F1130" s="29">
        <f>C1130*E1130</f>
        <v>7000</v>
      </c>
    </row>
    <row r="1131" spans="1:6" ht="15" customHeight="1">
      <c r="A1131" s="20"/>
      <c r="B1131" s="26" t="s">
        <v>991</v>
      </c>
      <c r="C1131" s="27">
        <v>0.2</v>
      </c>
      <c r="D1131" s="23" t="s">
        <v>15</v>
      </c>
      <c r="E1131" s="28">
        <f>E1118</f>
        <v>135000</v>
      </c>
      <c r="F1131" s="29">
        <f>C1131*E1131</f>
        <v>27000</v>
      </c>
    </row>
    <row r="1132" spans="1:6" ht="15" customHeight="1">
      <c r="A1132" s="20"/>
      <c r="B1132" s="26" t="s">
        <v>993</v>
      </c>
      <c r="C1132" s="27">
        <v>1E-3</v>
      </c>
      <c r="D1132" s="23" t="s">
        <v>15</v>
      </c>
      <c r="E1132" s="28">
        <f>E1119</f>
        <v>100000</v>
      </c>
      <c r="F1132" s="29">
        <f>C1132*E1132</f>
        <v>100</v>
      </c>
    </row>
    <row r="1133" spans="1:6" ht="15" customHeight="1">
      <c r="A1133" s="20"/>
      <c r="B1133" s="111" t="s">
        <v>1001</v>
      </c>
      <c r="C1133" s="22"/>
      <c r="D1133" s="23"/>
      <c r="E1133" s="30" t="s">
        <v>6</v>
      </c>
      <c r="F1133" s="31">
        <f>SUM(F1130:F1132)</f>
        <v>34100</v>
      </c>
    </row>
    <row r="1134" spans="1:6" ht="15" customHeight="1">
      <c r="A1134" s="20"/>
      <c r="B1134" s="26" t="s">
        <v>164</v>
      </c>
      <c r="C1134" s="27">
        <v>1</v>
      </c>
      <c r="D1134" s="23" t="s">
        <v>79</v>
      </c>
      <c r="E1134" s="28">
        <v>40000</v>
      </c>
      <c r="F1134" s="29">
        <f>C1134*E1134</f>
        <v>40000</v>
      </c>
    </row>
    <row r="1135" spans="1:6" ht="15" customHeight="1">
      <c r="A1135" s="20"/>
      <c r="B1135" s="26" t="s">
        <v>160</v>
      </c>
      <c r="C1135" s="27">
        <v>10</v>
      </c>
      <c r="D1135" s="23" t="s">
        <v>16</v>
      </c>
      <c r="E1135" s="28">
        <f>E1122</f>
        <v>15600</v>
      </c>
      <c r="F1135" s="29">
        <f>C1135*E1135</f>
        <v>156000</v>
      </c>
    </row>
    <row r="1136" spans="1:6" ht="15" customHeight="1">
      <c r="A1136" s="20"/>
      <c r="B1136" s="26" t="s">
        <v>161</v>
      </c>
      <c r="C1136" s="27">
        <v>2.5</v>
      </c>
      <c r="D1136" s="23" t="s">
        <v>162</v>
      </c>
      <c r="E1136" s="28">
        <f>E1123</f>
        <v>7800</v>
      </c>
      <c r="F1136" s="29">
        <f>C1136*E1136</f>
        <v>19500</v>
      </c>
    </row>
    <row r="1137" spans="1:6" ht="15" customHeight="1">
      <c r="A1137" s="20"/>
      <c r="B1137" s="26" t="s">
        <v>163</v>
      </c>
      <c r="C1137" s="27">
        <v>1</v>
      </c>
      <c r="D1137" s="23" t="s">
        <v>79</v>
      </c>
      <c r="E1137" s="28">
        <f>E1124</f>
        <v>3900</v>
      </c>
      <c r="F1137" s="29">
        <f>C1137*E1137</f>
        <v>3900</v>
      </c>
    </row>
    <row r="1138" spans="1:6" ht="15" customHeight="1">
      <c r="A1138" s="20"/>
      <c r="B1138" s="26"/>
      <c r="C1138" s="22"/>
      <c r="D1138" s="23"/>
      <c r="E1138" s="30" t="s">
        <v>6</v>
      </c>
      <c r="F1138" s="31">
        <f>SUM(F1134:F1137)</f>
        <v>219400</v>
      </c>
    </row>
    <row r="1139" spans="1:6" ht="15" customHeight="1">
      <c r="A1139" s="20"/>
      <c r="B1139" s="26"/>
      <c r="C1139" s="22"/>
      <c r="D1139" s="23"/>
      <c r="E1139" s="30" t="s">
        <v>12</v>
      </c>
      <c r="F1139" s="32">
        <v>253500</v>
      </c>
    </row>
    <row r="1140" spans="1:6" ht="15" customHeight="1" thickBot="1">
      <c r="A1140" s="75"/>
      <c r="B1140" s="76"/>
      <c r="C1140" s="63"/>
      <c r="D1140" s="64"/>
      <c r="E1140" s="65"/>
      <c r="F1140" s="66"/>
    </row>
    <row r="1141" spans="1:6" ht="15" customHeight="1">
      <c r="A1141" s="67"/>
      <c r="B1141" s="74" t="s">
        <v>1054</v>
      </c>
      <c r="C1141" s="69"/>
      <c r="D1141" s="70" t="s">
        <v>4</v>
      </c>
      <c r="E1141" s="71"/>
      <c r="F1141" s="72"/>
    </row>
    <row r="1142" spans="1:6" ht="15" customHeight="1">
      <c r="A1142" s="20"/>
      <c r="B1142" s="111" t="s">
        <v>624</v>
      </c>
      <c r="C1142" s="22"/>
      <c r="D1142" s="23"/>
      <c r="E1142" s="24"/>
      <c r="F1142" s="25"/>
    </row>
    <row r="1143" spans="1:6" ht="15" customHeight="1">
      <c r="A1143" s="20"/>
      <c r="B1143" s="26" t="s">
        <v>999</v>
      </c>
      <c r="C1143" s="27">
        <v>0.05</v>
      </c>
      <c r="D1143" s="23" t="s">
        <v>15</v>
      </c>
      <c r="E1143" s="28">
        <f>GAJI!D14</f>
        <v>140000</v>
      </c>
      <c r="F1143" s="29">
        <f>C1143*E1143</f>
        <v>7000</v>
      </c>
    </row>
    <row r="1144" spans="1:6" ht="15" customHeight="1">
      <c r="A1144" s="20"/>
      <c r="B1144" s="26" t="s">
        <v>991</v>
      </c>
      <c r="C1144" s="27">
        <v>0.5</v>
      </c>
      <c r="D1144" s="23" t="s">
        <v>15</v>
      </c>
      <c r="E1144" s="28">
        <f>GAJI!D23</f>
        <v>135000</v>
      </c>
      <c r="F1144" s="29">
        <f>C1144*E1144</f>
        <v>67500</v>
      </c>
    </row>
    <row r="1145" spans="1:6" ht="15" customHeight="1">
      <c r="A1145" s="20"/>
      <c r="B1145" s="26" t="s">
        <v>993</v>
      </c>
      <c r="C1145" s="27">
        <v>0.3</v>
      </c>
      <c r="D1145" s="23" t="s">
        <v>15</v>
      </c>
      <c r="E1145" s="28">
        <f>GAJI!D26</f>
        <v>100000</v>
      </c>
      <c r="F1145" s="29">
        <f>C1145*E1145</f>
        <v>30000</v>
      </c>
    </row>
    <row r="1146" spans="1:6" ht="15" customHeight="1">
      <c r="A1146" s="20"/>
      <c r="B1146" s="111" t="s">
        <v>1001</v>
      </c>
      <c r="C1146" s="22"/>
      <c r="D1146" s="23"/>
      <c r="E1146" s="30" t="s">
        <v>6</v>
      </c>
      <c r="F1146" s="31">
        <f>SUM(F1143:F1145)</f>
        <v>104500</v>
      </c>
    </row>
    <row r="1147" spans="1:6" ht="15" customHeight="1">
      <c r="A1147" s="20"/>
      <c r="B1147" s="26" t="s">
        <v>165</v>
      </c>
      <c r="C1147" s="27">
        <v>4</v>
      </c>
      <c r="D1147" s="23" t="s">
        <v>79</v>
      </c>
      <c r="E1147" s="28">
        <f>GAJI!D93</f>
        <v>8000</v>
      </c>
      <c r="F1147" s="29">
        <f>C1147*E1147</f>
        <v>32000</v>
      </c>
    </row>
    <row r="1148" spans="1:6" ht="15" customHeight="1">
      <c r="A1148" s="20"/>
      <c r="B1148" s="26" t="s">
        <v>160</v>
      </c>
      <c r="C1148" s="27">
        <v>10</v>
      </c>
      <c r="D1148" s="23" t="s">
        <v>16</v>
      </c>
      <c r="E1148" s="28">
        <f>GAJI!D90</f>
        <v>15600</v>
      </c>
      <c r="F1148" s="29">
        <f>C1148*E1148</f>
        <v>156000</v>
      </c>
    </row>
    <row r="1149" spans="1:6" ht="15" customHeight="1">
      <c r="A1149" s="20"/>
      <c r="B1149" s="26" t="s">
        <v>161</v>
      </c>
      <c r="C1149" s="27">
        <v>2.5</v>
      </c>
      <c r="D1149" s="23" t="s">
        <v>162</v>
      </c>
      <c r="E1149" s="28">
        <f>GAJI!D91</f>
        <v>7800</v>
      </c>
      <c r="F1149" s="29">
        <f>C1149*E1149</f>
        <v>19500</v>
      </c>
    </row>
    <row r="1150" spans="1:6" ht="15" customHeight="1">
      <c r="A1150" s="20"/>
      <c r="B1150" s="26" t="s">
        <v>163</v>
      </c>
      <c r="C1150" s="27">
        <v>1</v>
      </c>
      <c r="D1150" s="23" t="s">
        <v>79</v>
      </c>
      <c r="E1150" s="28">
        <f>GAJI!D92</f>
        <v>3900</v>
      </c>
      <c r="F1150" s="29">
        <f>C1150*E1150</f>
        <v>3900</v>
      </c>
    </row>
    <row r="1151" spans="1:6" ht="15" customHeight="1">
      <c r="A1151" s="20"/>
      <c r="B1151" s="26" t="s">
        <v>166</v>
      </c>
      <c r="C1151" s="27">
        <v>1</v>
      </c>
      <c r="D1151" s="23" t="s">
        <v>79</v>
      </c>
      <c r="E1151" s="28">
        <f>GAJI!D94</f>
        <v>14300</v>
      </c>
      <c r="F1151" s="29">
        <f>C1151*E1151</f>
        <v>14300</v>
      </c>
    </row>
    <row r="1152" spans="1:6" ht="15" customHeight="1">
      <c r="A1152" s="20"/>
      <c r="B1152" s="26"/>
      <c r="C1152" s="22"/>
      <c r="D1152" s="23"/>
      <c r="E1152" s="30" t="s">
        <v>6</v>
      </c>
      <c r="F1152" s="31">
        <f>SUM(F1147:F1151)</f>
        <v>225700</v>
      </c>
    </row>
    <row r="1153" spans="1:6" ht="15" customHeight="1">
      <c r="A1153" s="20"/>
      <c r="B1153" s="26"/>
      <c r="C1153" s="22"/>
      <c r="D1153" s="23"/>
      <c r="E1153" s="30" t="s">
        <v>12</v>
      </c>
      <c r="F1153" s="32">
        <f>SUM(F1152,F1146)</f>
        <v>330200</v>
      </c>
    </row>
    <row r="1154" spans="1:6" ht="15" customHeight="1">
      <c r="A1154" s="20"/>
      <c r="B1154" s="26"/>
      <c r="C1154" s="22"/>
      <c r="D1154" s="23"/>
      <c r="E1154" s="30"/>
      <c r="F1154" s="31"/>
    </row>
    <row r="1155" spans="1:6" ht="15" customHeight="1">
      <c r="A1155" s="14"/>
      <c r="B1155" s="15" t="s">
        <v>1055</v>
      </c>
      <c r="C1155" s="16"/>
      <c r="D1155" s="17" t="s">
        <v>4</v>
      </c>
      <c r="E1155" s="18"/>
      <c r="F1155" s="19"/>
    </row>
    <row r="1156" spans="1:6" ht="15" customHeight="1">
      <c r="A1156" s="20"/>
      <c r="B1156" s="111" t="s">
        <v>624</v>
      </c>
      <c r="C1156" s="22"/>
      <c r="D1156" s="23"/>
      <c r="E1156" s="24"/>
      <c r="F1156" s="25"/>
    </row>
    <row r="1157" spans="1:6" ht="15" customHeight="1">
      <c r="A1157" s="20"/>
      <c r="B1157" s="26" t="s">
        <v>999</v>
      </c>
      <c r="C1157" s="27">
        <v>0.05</v>
      </c>
      <c r="D1157" s="23" t="s">
        <v>15</v>
      </c>
      <c r="E1157" s="28">
        <f>E1143</f>
        <v>140000</v>
      </c>
      <c r="F1157" s="29">
        <f>C1157*E1157</f>
        <v>7000</v>
      </c>
    </row>
    <row r="1158" spans="1:6" ht="15" customHeight="1">
      <c r="A1158" s="20"/>
      <c r="B1158" s="26" t="s">
        <v>991</v>
      </c>
      <c r="C1158" s="27">
        <v>0.5</v>
      </c>
      <c r="D1158" s="23" t="s">
        <v>15</v>
      </c>
      <c r="E1158" s="28">
        <f>E1144</f>
        <v>135000</v>
      </c>
      <c r="F1158" s="29">
        <f>C1158*E1158</f>
        <v>67500</v>
      </c>
    </row>
    <row r="1159" spans="1:6" ht="15" customHeight="1">
      <c r="A1159" s="20"/>
      <c r="B1159" s="26" t="s">
        <v>993</v>
      </c>
      <c r="C1159" s="27">
        <v>0.3</v>
      </c>
      <c r="D1159" s="23" t="s">
        <v>15</v>
      </c>
      <c r="E1159" s="28">
        <f>E1145</f>
        <v>100000</v>
      </c>
      <c r="F1159" s="29">
        <f>C1159*E1159</f>
        <v>30000</v>
      </c>
    </row>
    <row r="1160" spans="1:6" ht="15" customHeight="1">
      <c r="A1160" s="20"/>
      <c r="B1160" s="111" t="s">
        <v>1001</v>
      </c>
      <c r="C1160" s="22"/>
      <c r="D1160" s="23"/>
      <c r="E1160" s="30" t="s">
        <v>6</v>
      </c>
      <c r="F1160" s="31">
        <f>SUM(F1157:F1159)</f>
        <v>104500</v>
      </c>
    </row>
    <row r="1161" spans="1:6" ht="15" customHeight="1">
      <c r="A1161" s="20"/>
      <c r="B1161" s="26" t="s">
        <v>165</v>
      </c>
      <c r="C1161" s="27">
        <v>4</v>
      </c>
      <c r="D1161" s="23" t="s">
        <v>79</v>
      </c>
      <c r="E1161" s="28">
        <f>E1147</f>
        <v>8000</v>
      </c>
      <c r="F1161" s="29">
        <f>C1161*E1161</f>
        <v>32000</v>
      </c>
    </row>
    <row r="1162" spans="1:6" ht="15" customHeight="1">
      <c r="A1162" s="20"/>
      <c r="B1162" s="26" t="s">
        <v>160</v>
      </c>
      <c r="C1162" s="27">
        <v>10</v>
      </c>
      <c r="D1162" s="23" t="s">
        <v>16</v>
      </c>
      <c r="E1162" s="28">
        <f>E1148</f>
        <v>15600</v>
      </c>
      <c r="F1162" s="29">
        <f>C1162*E1162</f>
        <v>156000</v>
      </c>
    </row>
    <row r="1163" spans="1:6" ht="15" customHeight="1">
      <c r="A1163" s="20"/>
      <c r="B1163" s="26" t="s">
        <v>161</v>
      </c>
      <c r="C1163" s="27">
        <v>2.5</v>
      </c>
      <c r="D1163" s="23" t="s">
        <v>162</v>
      </c>
      <c r="E1163" s="28">
        <f>E1149</f>
        <v>7800</v>
      </c>
      <c r="F1163" s="29">
        <f>C1163*E1163</f>
        <v>19500</v>
      </c>
    </row>
    <row r="1164" spans="1:6" ht="15" customHeight="1">
      <c r="A1164" s="20"/>
      <c r="B1164" s="26" t="s">
        <v>163</v>
      </c>
      <c r="C1164" s="27">
        <v>1</v>
      </c>
      <c r="D1164" s="23" t="s">
        <v>79</v>
      </c>
      <c r="E1164" s="28">
        <f>E1150</f>
        <v>3900</v>
      </c>
      <c r="F1164" s="29">
        <f>C1164*E1164</f>
        <v>3900</v>
      </c>
    </row>
    <row r="1165" spans="1:6" ht="15" customHeight="1">
      <c r="A1165" s="20"/>
      <c r="B1165" s="26" t="s">
        <v>167</v>
      </c>
      <c r="C1165" s="27">
        <v>1</v>
      </c>
      <c r="D1165" s="23" t="s">
        <v>79</v>
      </c>
      <c r="E1165" s="28">
        <f>GAJI!$D$95</f>
        <v>55000</v>
      </c>
      <c r="F1165" s="29">
        <f>C1165*E1165</f>
        <v>55000</v>
      </c>
    </row>
    <row r="1166" spans="1:6" ht="15" customHeight="1">
      <c r="A1166" s="20"/>
      <c r="B1166" s="26"/>
      <c r="C1166" s="22"/>
      <c r="D1166" s="23"/>
      <c r="E1166" s="30" t="s">
        <v>6</v>
      </c>
      <c r="F1166" s="31">
        <f>SUM(F1161:F1165)</f>
        <v>266400</v>
      </c>
    </row>
    <row r="1167" spans="1:6" ht="15" customHeight="1">
      <c r="A1167" s="20"/>
      <c r="B1167" s="26"/>
      <c r="C1167" s="22"/>
      <c r="D1167" s="23"/>
      <c r="E1167" s="30" t="s">
        <v>12</v>
      </c>
      <c r="F1167" s="32">
        <f>SUM(F1166,F1160)</f>
        <v>370900</v>
      </c>
    </row>
    <row r="1168" spans="1:6" ht="15" customHeight="1" thickBot="1">
      <c r="A1168" s="75"/>
      <c r="B1168" s="76"/>
      <c r="C1168" s="63"/>
      <c r="D1168" s="64"/>
      <c r="E1168" s="65"/>
      <c r="F1168" s="66"/>
    </row>
    <row r="1169" spans="1:6" ht="15" customHeight="1">
      <c r="A1169" s="67"/>
      <c r="B1169" s="74" t="s">
        <v>1056</v>
      </c>
      <c r="C1169" s="69"/>
      <c r="D1169" s="70" t="s">
        <v>4</v>
      </c>
      <c r="E1169" s="71"/>
      <c r="F1169" s="72"/>
    </row>
    <row r="1170" spans="1:6" ht="15" customHeight="1">
      <c r="A1170" s="20"/>
      <c r="B1170" s="111" t="s">
        <v>624</v>
      </c>
      <c r="C1170" s="22"/>
      <c r="D1170" s="23"/>
      <c r="E1170" s="24"/>
      <c r="F1170" s="25"/>
    </row>
    <row r="1171" spans="1:6" ht="15" customHeight="1">
      <c r="A1171" s="20"/>
      <c r="B1171" s="26" t="s">
        <v>999</v>
      </c>
      <c r="C1171" s="27">
        <v>0.05</v>
      </c>
      <c r="D1171" s="23" t="s">
        <v>15</v>
      </c>
      <c r="E1171" s="28">
        <f>E1157</f>
        <v>140000</v>
      </c>
      <c r="F1171" s="29">
        <f>C1171*E1171</f>
        <v>7000</v>
      </c>
    </row>
    <row r="1172" spans="1:6" ht="15" customHeight="1">
      <c r="A1172" s="20"/>
      <c r="B1172" s="26" t="s">
        <v>991</v>
      </c>
      <c r="C1172" s="27">
        <v>0.5</v>
      </c>
      <c r="D1172" s="23" t="s">
        <v>15</v>
      </c>
      <c r="E1172" s="28">
        <f>E1158</f>
        <v>135000</v>
      </c>
      <c r="F1172" s="29">
        <f>C1172*E1172</f>
        <v>67500</v>
      </c>
    </row>
    <row r="1173" spans="1:6" ht="15" customHeight="1">
      <c r="A1173" s="20"/>
      <c r="B1173" s="26" t="s">
        <v>993</v>
      </c>
      <c r="C1173" s="27">
        <v>0.3</v>
      </c>
      <c r="D1173" s="23" t="s">
        <v>15</v>
      </c>
      <c r="E1173" s="28">
        <f>E1159</f>
        <v>100000</v>
      </c>
      <c r="F1173" s="29">
        <f>C1173*E1173</f>
        <v>30000</v>
      </c>
    </row>
    <row r="1174" spans="1:6" ht="15" customHeight="1">
      <c r="A1174" s="20"/>
      <c r="B1174" s="111" t="s">
        <v>1001</v>
      </c>
      <c r="C1174" s="22"/>
      <c r="D1174" s="23"/>
      <c r="E1174" s="30" t="s">
        <v>6</v>
      </c>
      <c r="F1174" s="31">
        <f>SUM(F1171:F1173)</f>
        <v>104500</v>
      </c>
    </row>
    <row r="1175" spans="1:6" ht="15" customHeight="1">
      <c r="A1175" s="20"/>
      <c r="B1175" s="26" t="s">
        <v>165</v>
      </c>
      <c r="C1175" s="27">
        <v>4</v>
      </c>
      <c r="D1175" s="23" t="s">
        <v>79</v>
      </c>
      <c r="E1175" s="28">
        <f>E1161</f>
        <v>8000</v>
      </c>
      <c r="F1175" s="29">
        <f>C1175*E1175</f>
        <v>32000</v>
      </c>
    </row>
    <row r="1176" spans="1:6" ht="15" customHeight="1">
      <c r="A1176" s="20"/>
      <c r="B1176" s="26" t="s">
        <v>160</v>
      </c>
      <c r="C1176" s="27">
        <v>10</v>
      </c>
      <c r="D1176" s="23" t="s">
        <v>16</v>
      </c>
      <c r="E1176" s="28">
        <f>E1162</f>
        <v>15600</v>
      </c>
      <c r="F1176" s="29">
        <f>C1176*E1176</f>
        <v>156000</v>
      </c>
    </row>
    <row r="1177" spans="1:6" ht="15" customHeight="1">
      <c r="A1177" s="20"/>
      <c r="B1177" s="26" t="s">
        <v>161</v>
      </c>
      <c r="C1177" s="27">
        <v>2.5</v>
      </c>
      <c r="D1177" s="23" t="s">
        <v>162</v>
      </c>
      <c r="E1177" s="28">
        <f>E1163</f>
        <v>7800</v>
      </c>
      <c r="F1177" s="29">
        <f>C1177*E1177</f>
        <v>19500</v>
      </c>
    </row>
    <row r="1178" spans="1:6" ht="15" customHeight="1">
      <c r="A1178" s="20"/>
      <c r="B1178" s="26" t="s">
        <v>163</v>
      </c>
      <c r="C1178" s="27">
        <v>1</v>
      </c>
      <c r="D1178" s="23" t="s">
        <v>79</v>
      </c>
      <c r="E1178" s="28">
        <f>E1164</f>
        <v>3900</v>
      </c>
      <c r="F1178" s="29">
        <f>C1178*E1178</f>
        <v>3900</v>
      </c>
    </row>
    <row r="1179" spans="1:6" ht="15" customHeight="1">
      <c r="A1179" s="20"/>
      <c r="B1179" s="26" t="s">
        <v>168</v>
      </c>
      <c r="C1179" s="27">
        <v>1</v>
      </c>
      <c r="D1179" s="23" t="s">
        <v>79</v>
      </c>
      <c r="E1179" s="28">
        <f>GAJI!$D$96</f>
        <v>35000</v>
      </c>
      <c r="F1179" s="29">
        <f>C1179*E1179</f>
        <v>35000</v>
      </c>
    </row>
    <row r="1180" spans="1:6" ht="15" customHeight="1">
      <c r="A1180" s="20"/>
      <c r="B1180" s="26"/>
      <c r="C1180" s="22"/>
      <c r="D1180" s="23"/>
      <c r="E1180" s="30" t="s">
        <v>6</v>
      </c>
      <c r="F1180" s="31">
        <f>SUM(F1175:F1179)</f>
        <v>246400</v>
      </c>
    </row>
    <row r="1181" spans="1:6" ht="15" customHeight="1">
      <c r="A1181" s="20"/>
      <c r="B1181" s="26"/>
      <c r="C1181" s="22"/>
      <c r="D1181" s="23"/>
      <c r="E1181" s="30" t="s">
        <v>12</v>
      </c>
      <c r="F1181" s="32">
        <f>SUM(F1180,F1174)</f>
        <v>350900</v>
      </c>
    </row>
    <row r="1182" spans="1:6" ht="15" customHeight="1">
      <c r="A1182" s="20"/>
      <c r="B1182" s="26"/>
      <c r="C1182" s="22"/>
      <c r="D1182" s="23"/>
      <c r="E1182" s="30"/>
      <c r="F1182" s="31"/>
    </row>
    <row r="1183" spans="1:6" ht="15" customHeight="1">
      <c r="A1183" s="14"/>
      <c r="B1183" s="15" t="s">
        <v>1057</v>
      </c>
      <c r="C1183" s="16"/>
      <c r="D1183" s="17" t="s">
        <v>4</v>
      </c>
      <c r="E1183" s="18"/>
      <c r="F1183" s="19"/>
    </row>
    <row r="1184" spans="1:6" ht="15" customHeight="1">
      <c r="A1184" s="20"/>
      <c r="B1184" s="111" t="s">
        <v>624</v>
      </c>
      <c r="C1184" s="22"/>
      <c r="D1184" s="23"/>
      <c r="E1184" s="24"/>
      <c r="F1184" s="25"/>
    </row>
    <row r="1185" spans="1:6" ht="15" customHeight="1">
      <c r="A1185" s="20"/>
      <c r="B1185" s="26" t="s">
        <v>999</v>
      </c>
      <c r="C1185" s="27">
        <v>0.05</v>
      </c>
      <c r="D1185" s="23" t="s">
        <v>15</v>
      </c>
      <c r="E1185" s="28">
        <f>E1171</f>
        <v>140000</v>
      </c>
      <c r="F1185" s="29">
        <f>C1185*E1185</f>
        <v>7000</v>
      </c>
    </row>
    <row r="1186" spans="1:6" ht="15" customHeight="1">
      <c r="A1186" s="20"/>
      <c r="B1186" s="26" t="s">
        <v>991</v>
      </c>
      <c r="C1186" s="27">
        <v>0.5</v>
      </c>
      <c r="D1186" s="23" t="s">
        <v>15</v>
      </c>
      <c r="E1186" s="28">
        <f>E1172</f>
        <v>135000</v>
      </c>
      <c r="F1186" s="29">
        <f>C1186*E1186</f>
        <v>67500</v>
      </c>
    </row>
    <row r="1187" spans="1:6" ht="15" customHeight="1">
      <c r="A1187" s="20"/>
      <c r="B1187" s="26" t="s">
        <v>993</v>
      </c>
      <c r="C1187" s="27">
        <v>0.3</v>
      </c>
      <c r="D1187" s="23" t="s">
        <v>15</v>
      </c>
      <c r="E1187" s="28">
        <f>E1173</f>
        <v>100000</v>
      </c>
      <c r="F1187" s="29">
        <f>C1187*E1187</f>
        <v>30000</v>
      </c>
    </row>
    <row r="1188" spans="1:6" ht="15" customHeight="1">
      <c r="A1188" s="20"/>
      <c r="B1188" s="111" t="s">
        <v>1001</v>
      </c>
      <c r="C1188" s="22"/>
      <c r="D1188" s="23"/>
      <c r="E1188" s="30" t="s">
        <v>6</v>
      </c>
      <c r="F1188" s="31">
        <f>SUM(F1185:F1187)</f>
        <v>104500</v>
      </c>
    </row>
    <row r="1189" spans="1:6" ht="15" customHeight="1">
      <c r="A1189" s="20"/>
      <c r="B1189" s="26" t="s">
        <v>165</v>
      </c>
      <c r="C1189" s="27">
        <v>4</v>
      </c>
      <c r="D1189" s="23" t="s">
        <v>79</v>
      </c>
      <c r="E1189" s="28">
        <f>E1175</f>
        <v>8000</v>
      </c>
      <c r="F1189" s="29">
        <f>C1189*E1189</f>
        <v>32000</v>
      </c>
    </row>
    <row r="1190" spans="1:6" ht="15" customHeight="1">
      <c r="A1190" s="20"/>
      <c r="B1190" s="26" t="s">
        <v>160</v>
      </c>
      <c r="C1190" s="27">
        <v>10</v>
      </c>
      <c r="D1190" s="23" t="s">
        <v>16</v>
      </c>
      <c r="E1190" s="28">
        <f>E1176</f>
        <v>15600</v>
      </c>
      <c r="F1190" s="29">
        <f>C1190*E1190</f>
        <v>156000</v>
      </c>
    </row>
    <row r="1191" spans="1:6" ht="15" customHeight="1">
      <c r="A1191" s="20"/>
      <c r="B1191" s="26" t="s">
        <v>161</v>
      </c>
      <c r="C1191" s="27">
        <v>2.5</v>
      </c>
      <c r="D1191" s="23" t="s">
        <v>162</v>
      </c>
      <c r="E1191" s="28">
        <f>E1177</f>
        <v>7800</v>
      </c>
      <c r="F1191" s="29">
        <f>C1191*E1191</f>
        <v>19500</v>
      </c>
    </row>
    <row r="1192" spans="1:6" ht="15" customHeight="1">
      <c r="A1192" s="20"/>
      <c r="B1192" s="26" t="s">
        <v>163</v>
      </c>
      <c r="C1192" s="27">
        <v>1</v>
      </c>
      <c r="D1192" s="23" t="s">
        <v>79</v>
      </c>
      <c r="E1192" s="28">
        <f>E1178</f>
        <v>3900</v>
      </c>
      <c r="F1192" s="29">
        <f>C1192*E1192</f>
        <v>3900</v>
      </c>
    </row>
    <row r="1193" spans="1:6" ht="15" customHeight="1">
      <c r="A1193" s="20"/>
      <c r="B1193" s="26" t="s">
        <v>169</v>
      </c>
      <c r="C1193" s="27">
        <v>1</v>
      </c>
      <c r="D1193" s="23" t="s">
        <v>79</v>
      </c>
      <c r="E1193" s="28">
        <f>GAJI!$D$97</f>
        <v>45000</v>
      </c>
      <c r="F1193" s="29">
        <f>C1193*E1193</f>
        <v>45000</v>
      </c>
    </row>
    <row r="1194" spans="1:6" ht="15" customHeight="1">
      <c r="A1194" s="20"/>
      <c r="B1194" s="26"/>
      <c r="C1194" s="22"/>
      <c r="D1194" s="23"/>
      <c r="E1194" s="30" t="s">
        <v>6</v>
      </c>
      <c r="F1194" s="31">
        <f>SUM(F1189:F1193)</f>
        <v>256400</v>
      </c>
    </row>
    <row r="1195" spans="1:6" ht="15" customHeight="1">
      <c r="A1195" s="20"/>
      <c r="B1195" s="26"/>
      <c r="C1195" s="22"/>
      <c r="D1195" s="23"/>
      <c r="E1195" s="30" t="s">
        <v>12</v>
      </c>
      <c r="F1195" s="32">
        <f>SUM(F1194,F1188)</f>
        <v>360900</v>
      </c>
    </row>
    <row r="1196" spans="1:6" ht="15" customHeight="1" thickBot="1">
      <c r="A1196" s="75"/>
      <c r="B1196" s="76"/>
      <c r="C1196" s="63"/>
      <c r="D1196" s="64"/>
      <c r="E1196" s="65"/>
      <c r="F1196" s="66"/>
    </row>
    <row r="1197" spans="1:6" ht="15" hidden="1" customHeight="1">
      <c r="A1197" s="67"/>
      <c r="B1197" s="74" t="s">
        <v>1058</v>
      </c>
      <c r="C1197" s="69"/>
      <c r="D1197" s="70" t="s">
        <v>4</v>
      </c>
      <c r="E1197" s="71"/>
      <c r="F1197" s="72"/>
    </row>
    <row r="1198" spans="1:6" ht="15" hidden="1" customHeight="1">
      <c r="A1198" s="20"/>
      <c r="B1198" s="111" t="s">
        <v>624</v>
      </c>
      <c r="C1198" s="22"/>
      <c r="D1198" s="23"/>
      <c r="E1198" s="24"/>
      <c r="F1198" s="25"/>
    </row>
    <row r="1199" spans="1:6" ht="15" hidden="1" customHeight="1">
      <c r="A1199" s="20"/>
      <c r="B1199" s="26" t="s">
        <v>999</v>
      </c>
      <c r="C1199" s="27">
        <v>0.05</v>
      </c>
      <c r="D1199" s="23" t="s">
        <v>15</v>
      </c>
      <c r="E1199" s="28">
        <f>E1185</f>
        <v>140000</v>
      </c>
      <c r="F1199" s="29">
        <f>C1199*E1199</f>
        <v>7000</v>
      </c>
    </row>
    <row r="1200" spans="1:6" ht="15" hidden="1" customHeight="1">
      <c r="A1200" s="20"/>
      <c r="B1200" s="26" t="s">
        <v>991</v>
      </c>
      <c r="C1200" s="27">
        <v>0.5</v>
      </c>
      <c r="D1200" s="23" t="s">
        <v>15</v>
      </c>
      <c r="E1200" s="28">
        <f>E1186</f>
        <v>135000</v>
      </c>
      <c r="F1200" s="29">
        <f>C1200*E1200</f>
        <v>67500</v>
      </c>
    </row>
    <row r="1201" spans="1:6" ht="15" hidden="1" customHeight="1">
      <c r="A1201" s="20"/>
      <c r="B1201" s="26" t="s">
        <v>993</v>
      </c>
      <c r="C1201" s="27">
        <v>0.3</v>
      </c>
      <c r="D1201" s="23" t="s">
        <v>15</v>
      </c>
      <c r="E1201" s="28">
        <f>E1187</f>
        <v>100000</v>
      </c>
      <c r="F1201" s="29">
        <f>C1201*E1201</f>
        <v>30000</v>
      </c>
    </row>
    <row r="1202" spans="1:6" ht="15" hidden="1" customHeight="1">
      <c r="A1202" s="20"/>
      <c r="B1202" s="111" t="s">
        <v>1001</v>
      </c>
      <c r="C1202" s="22"/>
      <c r="D1202" s="23"/>
      <c r="E1202" s="30" t="s">
        <v>6</v>
      </c>
      <c r="F1202" s="31">
        <f>SUM(F1199:F1201)</f>
        <v>104500</v>
      </c>
    </row>
    <row r="1203" spans="1:6" ht="15" hidden="1" customHeight="1">
      <c r="A1203" s="20"/>
      <c r="B1203" s="26" t="s">
        <v>165</v>
      </c>
      <c r="C1203" s="27">
        <v>4</v>
      </c>
      <c r="D1203" s="23" t="s">
        <v>79</v>
      </c>
      <c r="E1203" s="28">
        <f>E1189</f>
        <v>8000</v>
      </c>
      <c r="F1203" s="29">
        <f>C1203*E1203</f>
        <v>32000</v>
      </c>
    </row>
    <row r="1204" spans="1:6" ht="15" hidden="1" customHeight="1">
      <c r="A1204" s="20"/>
      <c r="B1204" s="26" t="s">
        <v>160</v>
      </c>
      <c r="C1204" s="27">
        <v>10</v>
      </c>
      <c r="D1204" s="23" t="s">
        <v>16</v>
      </c>
      <c r="E1204" s="28">
        <f>E1190</f>
        <v>15600</v>
      </c>
      <c r="F1204" s="29">
        <f>C1204*E1204</f>
        <v>156000</v>
      </c>
    </row>
    <row r="1205" spans="1:6" ht="15" hidden="1" customHeight="1">
      <c r="A1205" s="20"/>
      <c r="B1205" s="26" t="s">
        <v>161</v>
      </c>
      <c r="C1205" s="27">
        <v>2.5</v>
      </c>
      <c r="D1205" s="23" t="s">
        <v>162</v>
      </c>
      <c r="E1205" s="28">
        <f>E1191</f>
        <v>7800</v>
      </c>
      <c r="F1205" s="29">
        <f>C1205*E1205</f>
        <v>19500</v>
      </c>
    </row>
    <row r="1206" spans="1:6" ht="15" hidden="1" customHeight="1">
      <c r="A1206" s="20"/>
      <c r="B1206" s="26" t="s">
        <v>163</v>
      </c>
      <c r="C1206" s="27">
        <v>1</v>
      </c>
      <c r="D1206" s="23" t="s">
        <v>79</v>
      </c>
      <c r="E1206" s="28">
        <f>E1192</f>
        <v>3900</v>
      </c>
      <c r="F1206" s="29">
        <f>C1206*E1206</f>
        <v>3900</v>
      </c>
    </row>
    <row r="1207" spans="1:6" ht="15" hidden="1" customHeight="1">
      <c r="A1207" s="20"/>
      <c r="B1207" s="26"/>
      <c r="C1207" s="22"/>
      <c r="D1207" s="23"/>
      <c r="E1207" s="30" t="s">
        <v>6</v>
      </c>
      <c r="F1207" s="31">
        <f>SUM(F1203:F1206)</f>
        <v>211400</v>
      </c>
    </row>
    <row r="1208" spans="1:6" ht="15" hidden="1" customHeight="1">
      <c r="A1208" s="20"/>
      <c r="B1208" s="26"/>
      <c r="C1208" s="22"/>
      <c r="D1208" s="23"/>
      <c r="E1208" s="30" t="s">
        <v>12</v>
      </c>
      <c r="F1208" s="31">
        <f>SUM(F1207,F1202)</f>
        <v>315900</v>
      </c>
    </row>
    <row r="1209" spans="1:6" ht="15" hidden="1" customHeight="1">
      <c r="A1209" s="20"/>
      <c r="B1209" s="26"/>
      <c r="C1209" s="22"/>
      <c r="D1209" s="23"/>
      <c r="E1209" s="30"/>
      <c r="F1209" s="31"/>
    </row>
    <row r="1210" spans="1:6" ht="15" customHeight="1">
      <c r="A1210" s="14"/>
      <c r="B1210" s="15" t="s">
        <v>1059</v>
      </c>
      <c r="C1210" s="16"/>
      <c r="D1210" s="17" t="s">
        <v>4</v>
      </c>
      <c r="E1210" s="18"/>
      <c r="F1210" s="19"/>
    </row>
    <row r="1211" spans="1:6" ht="15" customHeight="1">
      <c r="A1211" s="20"/>
      <c r="B1211" s="111" t="s">
        <v>624</v>
      </c>
      <c r="C1211" s="22"/>
      <c r="D1211" s="23"/>
      <c r="E1211" s="24"/>
      <c r="F1211" s="25"/>
    </row>
    <row r="1212" spans="1:6" ht="15" customHeight="1">
      <c r="A1212" s="20"/>
      <c r="B1212" s="26" t="s">
        <v>999</v>
      </c>
      <c r="C1212" s="27">
        <v>0.05</v>
      </c>
      <c r="D1212" s="23" t="s">
        <v>15</v>
      </c>
      <c r="E1212" s="28">
        <f>$E$1185</f>
        <v>140000</v>
      </c>
      <c r="F1212" s="29">
        <f>C1212*E1212</f>
        <v>7000</v>
      </c>
    </row>
    <row r="1213" spans="1:6" ht="15" customHeight="1">
      <c r="A1213" s="20"/>
      <c r="B1213" s="26" t="s">
        <v>991</v>
      </c>
      <c r="C1213" s="27">
        <v>0.5</v>
      </c>
      <c r="D1213" s="23" t="s">
        <v>15</v>
      </c>
      <c r="E1213" s="28">
        <f>$E$1186</f>
        <v>135000</v>
      </c>
      <c r="F1213" s="29">
        <f>C1213*E1213</f>
        <v>67500</v>
      </c>
    </row>
    <row r="1214" spans="1:6" ht="15" customHeight="1">
      <c r="A1214" s="20"/>
      <c r="B1214" s="26" t="s">
        <v>993</v>
      </c>
      <c r="C1214" s="27">
        <v>0.3</v>
      </c>
      <c r="D1214" s="23" t="s">
        <v>15</v>
      </c>
      <c r="E1214" s="28">
        <f>$E$1187</f>
        <v>100000</v>
      </c>
      <c r="F1214" s="29">
        <f>C1214*E1214</f>
        <v>30000</v>
      </c>
    </row>
    <row r="1215" spans="1:6" ht="15" customHeight="1">
      <c r="A1215" s="20"/>
      <c r="B1215" s="111" t="s">
        <v>1001</v>
      </c>
      <c r="C1215" s="22"/>
      <c r="D1215" s="23"/>
      <c r="E1215" s="30" t="s">
        <v>6</v>
      </c>
      <c r="F1215" s="31">
        <f>SUM(F1212:F1214)</f>
        <v>104500</v>
      </c>
    </row>
    <row r="1216" spans="1:6" ht="15" customHeight="1">
      <c r="A1216" s="20"/>
      <c r="B1216" s="26" t="s">
        <v>165</v>
      </c>
      <c r="C1216" s="27">
        <v>4</v>
      </c>
      <c r="D1216" s="23" t="s">
        <v>79</v>
      </c>
      <c r="E1216" s="28">
        <f>$E$1189</f>
        <v>8000</v>
      </c>
      <c r="F1216" s="29">
        <f>C1216*E1216</f>
        <v>32000</v>
      </c>
    </row>
    <row r="1217" spans="1:6" ht="15" customHeight="1">
      <c r="A1217" s="20"/>
      <c r="B1217" s="26" t="s">
        <v>160</v>
      </c>
      <c r="C1217" s="27">
        <v>10</v>
      </c>
      <c r="D1217" s="23" t="s">
        <v>16</v>
      </c>
      <c r="E1217" s="28">
        <f>$E$1190</f>
        <v>15600</v>
      </c>
      <c r="F1217" s="29">
        <f>C1217*E1217</f>
        <v>156000</v>
      </c>
    </row>
    <row r="1218" spans="1:6" ht="15" customHeight="1">
      <c r="A1218" s="20"/>
      <c r="B1218" s="26" t="s">
        <v>161</v>
      </c>
      <c r="C1218" s="27">
        <v>2.5</v>
      </c>
      <c r="D1218" s="23" t="s">
        <v>162</v>
      </c>
      <c r="E1218" s="28">
        <f>$E$1191</f>
        <v>7800</v>
      </c>
      <c r="F1218" s="29">
        <f>C1218*E1218</f>
        <v>19500</v>
      </c>
    </row>
    <row r="1219" spans="1:6" ht="15" customHeight="1">
      <c r="A1219" s="20"/>
      <c r="B1219" s="26" t="s">
        <v>163</v>
      </c>
      <c r="C1219" s="27">
        <v>1</v>
      </c>
      <c r="D1219" s="23" t="s">
        <v>79</v>
      </c>
      <c r="E1219" s="28">
        <f>$E$1192</f>
        <v>3900</v>
      </c>
      <c r="F1219" s="29">
        <f>C1219*E1219</f>
        <v>3900</v>
      </c>
    </row>
    <row r="1220" spans="1:6" ht="15" customHeight="1">
      <c r="A1220" s="20"/>
      <c r="B1220" s="26" t="s">
        <v>170</v>
      </c>
      <c r="C1220" s="27">
        <v>1</v>
      </c>
      <c r="D1220" s="23" t="s">
        <v>79</v>
      </c>
      <c r="E1220" s="28">
        <f>GAJI!D98</f>
        <v>250000</v>
      </c>
      <c r="F1220" s="29">
        <f>C1220*E1220</f>
        <v>250000</v>
      </c>
    </row>
    <row r="1221" spans="1:6" ht="15" customHeight="1">
      <c r="A1221" s="20"/>
      <c r="B1221" s="26"/>
      <c r="C1221" s="22"/>
      <c r="D1221" s="23"/>
      <c r="E1221" s="30" t="s">
        <v>6</v>
      </c>
      <c r="F1221" s="31">
        <f>SUM(F1216:F1220)</f>
        <v>461400</v>
      </c>
    </row>
    <row r="1222" spans="1:6" ht="15" customHeight="1">
      <c r="A1222" s="20"/>
      <c r="B1222" s="26"/>
      <c r="C1222" s="22"/>
      <c r="D1222" s="23"/>
      <c r="E1222" s="30" t="s">
        <v>12</v>
      </c>
      <c r="F1222" s="32">
        <f>SUM(F1221,F1215)</f>
        <v>565900</v>
      </c>
    </row>
    <row r="1223" spans="1:6" ht="15" customHeight="1" thickBot="1">
      <c r="A1223" s="33"/>
      <c r="B1223" s="34"/>
      <c r="C1223" s="35"/>
      <c r="D1223" s="36"/>
      <c r="E1223" s="37"/>
      <c r="F1223" s="38"/>
    </row>
    <row r="1224" spans="1:6" ht="15" hidden="1" customHeight="1">
      <c r="A1224" s="14"/>
      <c r="B1224" s="15" t="s">
        <v>1060</v>
      </c>
      <c r="C1224" s="16"/>
      <c r="D1224" s="17" t="s">
        <v>4</v>
      </c>
      <c r="E1224" s="18"/>
      <c r="F1224" s="19"/>
    </row>
    <row r="1225" spans="1:6" ht="15" hidden="1" customHeight="1">
      <c r="A1225" s="20"/>
      <c r="B1225" s="111" t="s">
        <v>624</v>
      </c>
      <c r="C1225" s="22"/>
      <c r="D1225" s="23"/>
      <c r="E1225" s="24"/>
      <c r="F1225" s="25"/>
    </row>
    <row r="1226" spans="1:6" ht="15" hidden="1" customHeight="1">
      <c r="A1226" s="20"/>
      <c r="B1226" s="26" t="s">
        <v>999</v>
      </c>
      <c r="C1226" s="27">
        <v>0.05</v>
      </c>
      <c r="D1226" s="23" t="s">
        <v>15</v>
      </c>
      <c r="E1226" s="28">
        <f>$E$1185</f>
        <v>140000</v>
      </c>
      <c r="F1226" s="29">
        <f>C1226*E1226</f>
        <v>7000</v>
      </c>
    </row>
    <row r="1227" spans="1:6" ht="15" hidden="1" customHeight="1">
      <c r="A1227" s="20"/>
      <c r="B1227" s="26" t="s">
        <v>991</v>
      </c>
      <c r="C1227" s="27">
        <v>0.5</v>
      </c>
      <c r="D1227" s="23" t="s">
        <v>15</v>
      </c>
      <c r="E1227" s="28">
        <f>$E$1186</f>
        <v>135000</v>
      </c>
      <c r="F1227" s="29">
        <f>C1227*E1227</f>
        <v>67500</v>
      </c>
    </row>
    <row r="1228" spans="1:6" ht="15" hidden="1" customHeight="1">
      <c r="A1228" s="20"/>
      <c r="B1228" s="26" t="s">
        <v>993</v>
      </c>
      <c r="C1228" s="27">
        <v>0.3</v>
      </c>
      <c r="D1228" s="23" t="s">
        <v>15</v>
      </c>
      <c r="E1228" s="28">
        <f>$E$1187</f>
        <v>100000</v>
      </c>
      <c r="F1228" s="29">
        <f>C1228*E1228</f>
        <v>30000</v>
      </c>
    </row>
    <row r="1229" spans="1:6" ht="15" hidden="1" customHeight="1">
      <c r="A1229" s="20"/>
      <c r="B1229" s="111" t="s">
        <v>1001</v>
      </c>
      <c r="C1229" s="22"/>
      <c r="D1229" s="23"/>
      <c r="E1229" s="30" t="s">
        <v>6</v>
      </c>
      <c r="F1229" s="31">
        <f>SUM(F1226:F1228)</f>
        <v>104500</v>
      </c>
    </row>
    <row r="1230" spans="1:6" ht="15" hidden="1" customHeight="1">
      <c r="A1230" s="20"/>
      <c r="B1230" s="26" t="s">
        <v>165</v>
      </c>
      <c r="C1230" s="27">
        <v>4</v>
      </c>
      <c r="D1230" s="23" t="s">
        <v>79</v>
      </c>
      <c r="E1230" s="28">
        <f>$E$1189</f>
        <v>8000</v>
      </c>
      <c r="F1230" s="29">
        <f>C1230*E1230</f>
        <v>32000</v>
      </c>
    </row>
    <row r="1231" spans="1:6" ht="15" hidden="1" customHeight="1">
      <c r="A1231" s="20"/>
      <c r="B1231" s="26" t="s">
        <v>160</v>
      </c>
      <c r="C1231" s="27">
        <v>10</v>
      </c>
      <c r="D1231" s="23" t="s">
        <v>16</v>
      </c>
      <c r="E1231" s="28">
        <f>$E$1190</f>
        <v>15600</v>
      </c>
      <c r="F1231" s="29">
        <f>C1231*E1231</f>
        <v>156000</v>
      </c>
    </row>
    <row r="1232" spans="1:6" ht="15" hidden="1" customHeight="1">
      <c r="A1232" s="20"/>
      <c r="B1232" s="26" t="s">
        <v>161</v>
      </c>
      <c r="C1232" s="27">
        <v>2.5</v>
      </c>
      <c r="D1232" s="23" t="s">
        <v>162</v>
      </c>
      <c r="E1232" s="28">
        <f>$E$1191</f>
        <v>7800</v>
      </c>
      <c r="F1232" s="29">
        <f>C1232*E1232</f>
        <v>19500</v>
      </c>
    </row>
    <row r="1233" spans="1:6" ht="15" hidden="1" customHeight="1">
      <c r="A1233" s="20"/>
      <c r="B1233" s="26" t="s">
        <v>163</v>
      </c>
      <c r="C1233" s="27">
        <v>1</v>
      </c>
      <c r="D1233" s="23" t="s">
        <v>79</v>
      </c>
      <c r="E1233" s="28">
        <f>$E$1192</f>
        <v>3900</v>
      </c>
      <c r="F1233" s="29">
        <f>C1233*E1233</f>
        <v>3900</v>
      </c>
    </row>
    <row r="1234" spans="1:6" ht="15" hidden="1" customHeight="1">
      <c r="A1234" s="20"/>
      <c r="B1234" s="26" t="s">
        <v>171</v>
      </c>
      <c r="C1234" s="27">
        <v>1</v>
      </c>
      <c r="D1234" s="23" t="s">
        <v>79</v>
      </c>
      <c r="E1234" s="28">
        <f>GAJI!$D$99</f>
        <v>500000</v>
      </c>
      <c r="F1234" s="29">
        <f>C1234*E1234</f>
        <v>500000</v>
      </c>
    </row>
    <row r="1235" spans="1:6" ht="15" hidden="1" customHeight="1">
      <c r="A1235" s="20"/>
      <c r="B1235" s="26"/>
      <c r="C1235" s="22"/>
      <c r="D1235" s="23"/>
      <c r="E1235" s="30" t="s">
        <v>6</v>
      </c>
      <c r="F1235" s="31">
        <f>SUM(F1230:F1234)</f>
        <v>711400</v>
      </c>
    </row>
    <row r="1236" spans="1:6" ht="15" hidden="1" customHeight="1">
      <c r="A1236" s="20"/>
      <c r="B1236" s="26"/>
      <c r="C1236" s="22"/>
      <c r="D1236" s="23"/>
      <c r="E1236" s="30" t="s">
        <v>12</v>
      </c>
      <c r="F1236" s="44">
        <f>SUM(F1235,F1229)</f>
        <v>815900</v>
      </c>
    </row>
    <row r="1237" spans="1:6" ht="15" hidden="1" customHeight="1">
      <c r="A1237" s="51"/>
      <c r="B1237" s="52"/>
      <c r="C1237" s="53"/>
      <c r="D1237" s="54"/>
      <c r="E1237" s="55"/>
      <c r="F1237" s="56"/>
    </row>
    <row r="1238" spans="1:6" ht="15" hidden="1" customHeight="1">
      <c r="A1238" s="14"/>
      <c r="B1238" s="15" t="s">
        <v>1061</v>
      </c>
      <c r="C1238" s="16"/>
      <c r="D1238" s="17" t="s">
        <v>16</v>
      </c>
      <c r="E1238" s="18"/>
      <c r="F1238" s="19"/>
    </row>
    <row r="1239" spans="1:6" ht="15" hidden="1" customHeight="1">
      <c r="A1239" s="20"/>
      <c r="B1239" s="111" t="s">
        <v>624</v>
      </c>
      <c r="C1239" s="22"/>
      <c r="D1239" s="23"/>
      <c r="E1239" s="24"/>
      <c r="F1239" s="25"/>
    </row>
    <row r="1240" spans="1:6" ht="15" hidden="1" customHeight="1">
      <c r="A1240" s="20"/>
      <c r="B1240" s="26" t="s">
        <v>999</v>
      </c>
      <c r="C1240" s="27">
        <v>0.05</v>
      </c>
      <c r="D1240" s="23" t="s">
        <v>15</v>
      </c>
      <c r="E1240" s="28">
        <f>E1226</f>
        <v>140000</v>
      </c>
      <c r="F1240" s="29">
        <f>C1240*E1240</f>
        <v>7000</v>
      </c>
    </row>
    <row r="1241" spans="1:6" ht="15" hidden="1" customHeight="1">
      <c r="A1241" s="20"/>
      <c r="B1241" s="26" t="s">
        <v>991</v>
      </c>
      <c r="C1241" s="27">
        <v>0.5</v>
      </c>
      <c r="D1241" s="23" t="s">
        <v>15</v>
      </c>
      <c r="E1241" s="28">
        <f>E1227</f>
        <v>135000</v>
      </c>
      <c r="F1241" s="29">
        <f>C1241*E1241</f>
        <v>67500</v>
      </c>
    </row>
    <row r="1242" spans="1:6" ht="15" hidden="1" customHeight="1">
      <c r="A1242" s="20"/>
      <c r="B1242" s="26" t="s">
        <v>993</v>
      </c>
      <c r="C1242" s="27">
        <v>0.3</v>
      </c>
      <c r="D1242" s="23" t="s">
        <v>15</v>
      </c>
      <c r="E1242" s="28">
        <f>E1228</f>
        <v>100000</v>
      </c>
      <c r="F1242" s="29">
        <f>C1242*E1242</f>
        <v>30000</v>
      </c>
    </row>
    <row r="1243" spans="1:6" ht="15" hidden="1" customHeight="1">
      <c r="A1243" s="20"/>
      <c r="B1243" s="111" t="s">
        <v>1001</v>
      </c>
      <c r="C1243" s="22"/>
      <c r="D1243" s="23"/>
      <c r="E1243" s="30" t="s">
        <v>6</v>
      </c>
      <c r="F1243" s="31">
        <f>SUM(F1240:F1242)</f>
        <v>104500</v>
      </c>
    </row>
    <row r="1244" spans="1:6" ht="15" hidden="1" customHeight="1">
      <c r="A1244" s="20"/>
      <c r="B1244" s="26" t="s">
        <v>165</v>
      </c>
      <c r="C1244" s="27">
        <v>4</v>
      </c>
      <c r="D1244" s="23" t="s">
        <v>79</v>
      </c>
      <c r="E1244" s="28">
        <f>E1230</f>
        <v>8000</v>
      </c>
      <c r="F1244" s="29">
        <f>C1244*E1244</f>
        <v>32000</v>
      </c>
    </row>
    <row r="1245" spans="1:6" ht="15" hidden="1" customHeight="1">
      <c r="A1245" s="20"/>
      <c r="B1245" s="26" t="s">
        <v>160</v>
      </c>
      <c r="C1245" s="27">
        <v>10</v>
      </c>
      <c r="D1245" s="23" t="s">
        <v>16</v>
      </c>
      <c r="E1245" s="28">
        <f>E1231</f>
        <v>15600</v>
      </c>
      <c r="F1245" s="29">
        <f>C1245*E1245</f>
        <v>156000</v>
      </c>
    </row>
    <row r="1246" spans="1:6" ht="15" hidden="1" customHeight="1">
      <c r="A1246" s="20"/>
      <c r="B1246" s="26" t="s">
        <v>161</v>
      </c>
      <c r="C1246" s="27">
        <v>2.5</v>
      </c>
      <c r="D1246" s="23" t="s">
        <v>162</v>
      </c>
      <c r="E1246" s="28">
        <f>E1232</f>
        <v>7800</v>
      </c>
      <c r="F1246" s="29">
        <f>C1246*E1246</f>
        <v>19500</v>
      </c>
    </row>
    <row r="1247" spans="1:6" ht="15" hidden="1" customHeight="1">
      <c r="A1247" s="20"/>
      <c r="B1247" s="26" t="s">
        <v>163</v>
      </c>
      <c r="C1247" s="27">
        <v>1</v>
      </c>
      <c r="D1247" s="23" t="s">
        <v>79</v>
      </c>
      <c r="E1247" s="28">
        <f>E1233</f>
        <v>3900</v>
      </c>
      <c r="F1247" s="29">
        <f>C1247*E1247</f>
        <v>3900</v>
      </c>
    </row>
    <row r="1248" spans="1:6" ht="15" hidden="1" customHeight="1">
      <c r="A1248" s="20"/>
      <c r="B1248" s="26"/>
      <c r="C1248" s="22"/>
      <c r="D1248" s="23"/>
      <c r="E1248" s="30" t="s">
        <v>6</v>
      </c>
      <c r="F1248" s="31">
        <f>SUM(F1244:F1247)</f>
        <v>211400</v>
      </c>
    </row>
    <row r="1249" spans="1:6" ht="15" hidden="1" customHeight="1">
      <c r="A1249" s="20"/>
      <c r="B1249" s="26"/>
      <c r="C1249" s="22"/>
      <c r="D1249" s="23"/>
      <c r="E1249" s="30" t="s">
        <v>12</v>
      </c>
      <c r="F1249" s="44">
        <f>SUM(F1248,F1243)</f>
        <v>315900</v>
      </c>
    </row>
    <row r="1250" spans="1:6" ht="15" hidden="1" customHeight="1" thickBot="1">
      <c r="A1250" s="51"/>
      <c r="B1250" s="52"/>
      <c r="C1250" s="53"/>
      <c r="D1250" s="54"/>
      <c r="E1250" s="55"/>
      <c r="F1250" s="56"/>
    </row>
    <row r="1251" spans="1:6" ht="15" customHeight="1">
      <c r="A1251" s="67"/>
      <c r="B1251" s="74" t="s">
        <v>1062</v>
      </c>
      <c r="C1251" s="69"/>
      <c r="D1251" s="70" t="s">
        <v>4</v>
      </c>
      <c r="E1251" s="71"/>
      <c r="F1251" s="72"/>
    </row>
    <row r="1252" spans="1:6" ht="15" customHeight="1">
      <c r="A1252" s="20"/>
      <c r="B1252" s="111" t="s">
        <v>624</v>
      </c>
      <c r="C1252" s="22"/>
      <c r="D1252" s="23"/>
      <c r="E1252" s="24"/>
      <c r="F1252" s="25"/>
    </row>
    <row r="1253" spans="1:6" ht="15" customHeight="1">
      <c r="A1253" s="20"/>
      <c r="B1253" s="26" t="s">
        <v>999</v>
      </c>
      <c r="C1253" s="27">
        <v>0.05</v>
      </c>
      <c r="D1253" s="23" t="s">
        <v>15</v>
      </c>
      <c r="E1253" s="28">
        <f>GAJI!D14</f>
        <v>140000</v>
      </c>
      <c r="F1253" s="29">
        <f>C1253*E1253</f>
        <v>7000</v>
      </c>
    </row>
    <row r="1254" spans="1:6" ht="15" customHeight="1">
      <c r="A1254" s="20"/>
      <c r="B1254" s="26" t="s">
        <v>991</v>
      </c>
      <c r="C1254" s="27">
        <v>0.2</v>
      </c>
      <c r="D1254" s="23" t="s">
        <v>15</v>
      </c>
      <c r="E1254" s="28">
        <f>GAJI!D23</f>
        <v>135000</v>
      </c>
      <c r="F1254" s="29">
        <f>C1254*E1254</f>
        <v>27000</v>
      </c>
    </row>
    <row r="1255" spans="1:6" ht="15" customHeight="1">
      <c r="A1255" s="20"/>
      <c r="B1255" s="26" t="s">
        <v>993</v>
      </c>
      <c r="C1255" s="27">
        <v>1E-3</v>
      </c>
      <c r="D1255" s="23" t="s">
        <v>15</v>
      </c>
      <c r="E1255" s="28">
        <f>GAJI!D26</f>
        <v>100000</v>
      </c>
      <c r="F1255" s="29">
        <f>C1255*E1255</f>
        <v>100</v>
      </c>
    </row>
    <row r="1256" spans="1:6" ht="15" customHeight="1">
      <c r="A1256" s="20"/>
      <c r="B1256" s="111" t="s">
        <v>1001</v>
      </c>
      <c r="C1256" s="22"/>
      <c r="D1256" s="23"/>
      <c r="E1256" s="30" t="s">
        <v>6</v>
      </c>
      <c r="F1256" s="31">
        <f>SUM(F1253:F1255)</f>
        <v>34100</v>
      </c>
    </row>
    <row r="1257" spans="1:6" ht="15" customHeight="1">
      <c r="A1257" s="20"/>
      <c r="B1257" s="26" t="s">
        <v>172</v>
      </c>
      <c r="C1257" s="27">
        <v>1</v>
      </c>
      <c r="D1257" s="23" t="s">
        <v>79</v>
      </c>
      <c r="E1257" s="28">
        <f>GAJI!D105</f>
        <v>32450</v>
      </c>
      <c r="F1257" s="29">
        <f>C1257*E1257</f>
        <v>32450</v>
      </c>
    </row>
    <row r="1258" spans="1:6" ht="15" customHeight="1">
      <c r="A1258" s="20"/>
      <c r="B1258" s="26"/>
      <c r="C1258" s="22"/>
      <c r="D1258" s="23"/>
      <c r="E1258" s="30" t="s">
        <v>6</v>
      </c>
      <c r="F1258" s="31">
        <f>SUM(F1257)</f>
        <v>32450</v>
      </c>
    </row>
    <row r="1259" spans="1:6" ht="15" customHeight="1">
      <c r="A1259" s="20"/>
      <c r="B1259" s="26"/>
      <c r="C1259" s="22"/>
      <c r="D1259" s="23"/>
      <c r="E1259" s="30" t="s">
        <v>12</v>
      </c>
      <c r="F1259" s="32">
        <f>SUM(F1258,F1256)</f>
        <v>66550</v>
      </c>
    </row>
    <row r="1260" spans="1:6" ht="15" customHeight="1" thickBot="1">
      <c r="A1260" s="75"/>
      <c r="B1260" s="76"/>
      <c r="C1260" s="63"/>
      <c r="D1260" s="64"/>
      <c r="E1260" s="65"/>
      <c r="F1260" s="66"/>
    </row>
    <row r="1261" spans="1:6" ht="15" customHeight="1">
      <c r="A1261" s="67"/>
      <c r="B1261" s="74" t="s">
        <v>1063</v>
      </c>
      <c r="C1261" s="69"/>
      <c r="D1261" s="70" t="s">
        <v>4</v>
      </c>
      <c r="E1261" s="71"/>
      <c r="F1261" s="72"/>
    </row>
    <row r="1262" spans="1:6" ht="15" customHeight="1">
      <c r="A1262" s="20"/>
      <c r="B1262" s="111" t="s">
        <v>624</v>
      </c>
      <c r="C1262" s="22"/>
      <c r="D1262" s="23"/>
      <c r="E1262" s="24"/>
      <c r="F1262" s="25"/>
    </row>
    <row r="1263" spans="1:6" ht="15" customHeight="1">
      <c r="A1263" s="20"/>
      <c r="B1263" s="26" t="s">
        <v>999</v>
      </c>
      <c r="C1263" s="27">
        <v>0.05</v>
      </c>
      <c r="D1263" s="23" t="s">
        <v>15</v>
      </c>
      <c r="E1263" s="28">
        <f>GAJI!D14</f>
        <v>140000</v>
      </c>
      <c r="F1263" s="29">
        <f>C1263*E1263</f>
        <v>7000</v>
      </c>
    </row>
    <row r="1264" spans="1:6" ht="15" customHeight="1">
      <c r="A1264" s="20"/>
      <c r="B1264" s="26" t="s">
        <v>991</v>
      </c>
      <c r="C1264" s="27">
        <v>0.2</v>
      </c>
      <c r="D1264" s="23" t="s">
        <v>15</v>
      </c>
      <c r="E1264" s="28">
        <f>GAJI!D23</f>
        <v>135000</v>
      </c>
      <c r="F1264" s="29">
        <f>C1264*E1264</f>
        <v>27000</v>
      </c>
    </row>
    <row r="1265" spans="1:6" ht="15" customHeight="1">
      <c r="A1265" s="20"/>
      <c r="B1265" s="26" t="s">
        <v>993</v>
      </c>
      <c r="C1265" s="27">
        <v>1E-3</v>
      </c>
      <c r="D1265" s="23" t="s">
        <v>15</v>
      </c>
      <c r="E1265" s="28">
        <f>GAJI!D26</f>
        <v>100000</v>
      </c>
      <c r="F1265" s="29">
        <f>C1265*E1265</f>
        <v>100</v>
      </c>
    </row>
    <row r="1266" spans="1:6" ht="15" customHeight="1">
      <c r="A1266" s="20"/>
      <c r="B1266" s="111" t="s">
        <v>1001</v>
      </c>
      <c r="C1266" s="22"/>
      <c r="D1266" s="23"/>
      <c r="E1266" s="30" t="s">
        <v>6</v>
      </c>
      <c r="F1266" s="31">
        <f>SUM(F1263:F1265)</f>
        <v>34100</v>
      </c>
    </row>
    <row r="1267" spans="1:6" ht="15" customHeight="1">
      <c r="A1267" s="20"/>
      <c r="B1267" s="26" t="s">
        <v>173</v>
      </c>
      <c r="C1267" s="27">
        <v>1</v>
      </c>
      <c r="D1267" s="23" t="s">
        <v>79</v>
      </c>
      <c r="E1267" s="28">
        <f>GAJI!D106</f>
        <v>49400</v>
      </c>
      <c r="F1267" s="29">
        <f>C1267*E1267</f>
        <v>49400</v>
      </c>
    </row>
    <row r="1268" spans="1:6" ht="15" customHeight="1">
      <c r="A1268" s="20"/>
      <c r="B1268" s="26"/>
      <c r="C1268" s="22"/>
      <c r="D1268" s="23"/>
      <c r="E1268" s="30" t="s">
        <v>6</v>
      </c>
      <c r="F1268" s="31">
        <f>SUM(F1267)</f>
        <v>49400</v>
      </c>
    </row>
    <row r="1269" spans="1:6" ht="15" customHeight="1">
      <c r="A1269" s="20"/>
      <c r="B1269" s="26"/>
      <c r="C1269" s="22"/>
      <c r="D1269" s="23"/>
      <c r="E1269" s="30" t="s">
        <v>12</v>
      </c>
      <c r="F1269" s="32">
        <f>SUM(F1268,F1266)</f>
        <v>83500</v>
      </c>
    </row>
    <row r="1270" spans="1:6" ht="15" customHeight="1">
      <c r="A1270" s="20"/>
      <c r="B1270" s="26"/>
      <c r="C1270" s="22"/>
      <c r="D1270" s="23"/>
      <c r="E1270" s="30"/>
      <c r="F1270" s="31"/>
    </row>
    <row r="1271" spans="1:6" ht="15" customHeight="1">
      <c r="A1271" s="14"/>
      <c r="B1271" s="15" t="s">
        <v>1064</v>
      </c>
      <c r="C1271" s="16"/>
      <c r="D1271" s="17" t="s">
        <v>16</v>
      </c>
      <c r="E1271" s="18"/>
      <c r="F1271" s="19"/>
    </row>
    <row r="1272" spans="1:6" ht="15" customHeight="1">
      <c r="A1272" s="20"/>
      <c r="B1272" s="111" t="s">
        <v>624</v>
      </c>
      <c r="C1272" s="22"/>
      <c r="D1272" s="23"/>
      <c r="E1272" s="24"/>
      <c r="F1272" s="25"/>
    </row>
    <row r="1273" spans="1:6" ht="15" customHeight="1">
      <c r="A1273" s="20"/>
      <c r="B1273" s="26" t="s">
        <v>627</v>
      </c>
      <c r="C1273" s="27">
        <v>1.8E-3</v>
      </c>
      <c r="D1273" s="23" t="s">
        <v>15</v>
      </c>
      <c r="E1273" s="28">
        <f>GAJI!D8</f>
        <v>150000</v>
      </c>
      <c r="F1273" s="29">
        <f>C1273*E1273</f>
        <v>270</v>
      </c>
    </row>
    <row r="1274" spans="1:6" ht="15" customHeight="1">
      <c r="A1274" s="20"/>
      <c r="B1274" s="26" t="s">
        <v>995</v>
      </c>
      <c r="C1274" s="27">
        <v>6.0000000000000001E-3</v>
      </c>
      <c r="D1274" s="23" t="s">
        <v>15</v>
      </c>
      <c r="E1274" s="28">
        <f>GAJI!D10</f>
        <v>140000</v>
      </c>
      <c r="F1274" s="29">
        <f>C1274*E1274</f>
        <v>840</v>
      </c>
    </row>
    <row r="1275" spans="1:6" ht="15" customHeight="1">
      <c r="A1275" s="20"/>
      <c r="B1275" s="26" t="s">
        <v>988</v>
      </c>
      <c r="C1275" s="27">
        <v>0.06</v>
      </c>
      <c r="D1275" s="23" t="s">
        <v>15</v>
      </c>
      <c r="E1275" s="28">
        <f>GAJI!D17</f>
        <v>135000</v>
      </c>
      <c r="F1275" s="29">
        <f>C1275*E1275</f>
        <v>8100</v>
      </c>
    </row>
    <row r="1276" spans="1:6" ht="15" customHeight="1">
      <c r="A1276" s="20"/>
      <c r="B1276" s="26" t="s">
        <v>993</v>
      </c>
      <c r="C1276" s="27">
        <v>3.5999999999999997E-2</v>
      </c>
      <c r="D1276" s="23" t="s">
        <v>15</v>
      </c>
      <c r="E1276" s="28">
        <f>GAJI!D26</f>
        <v>100000</v>
      </c>
      <c r="F1276" s="29">
        <f>C1276*E1276</f>
        <v>3599.9999999999995</v>
      </c>
    </row>
    <row r="1277" spans="1:6" ht="15" customHeight="1">
      <c r="A1277" s="20"/>
      <c r="B1277" s="111" t="s">
        <v>1001</v>
      </c>
      <c r="C1277" s="22"/>
      <c r="D1277" s="23"/>
      <c r="E1277" s="30" t="s">
        <v>6</v>
      </c>
      <c r="F1277" s="31">
        <f>SUM(F1273:F1276)</f>
        <v>12810</v>
      </c>
    </row>
    <row r="1278" spans="1:6" ht="15" customHeight="1">
      <c r="A1278" s="20"/>
      <c r="B1278" s="26" t="s">
        <v>174</v>
      </c>
      <c r="C1278" s="27">
        <v>1</v>
      </c>
      <c r="D1278" s="23" t="s">
        <v>16</v>
      </c>
      <c r="E1278" s="28">
        <f>GAJI!$D$107</f>
        <v>27500</v>
      </c>
      <c r="F1278" s="29">
        <f>C1278*E1278</f>
        <v>27500</v>
      </c>
    </row>
    <row r="1279" spans="1:6" ht="15" customHeight="1">
      <c r="A1279" s="20"/>
      <c r="B1279" s="26" t="s">
        <v>175</v>
      </c>
      <c r="C1279" s="27">
        <v>0.105</v>
      </c>
      <c r="D1279" s="23" t="s">
        <v>176</v>
      </c>
      <c r="E1279" s="28">
        <f>GAJI!$D$107</f>
        <v>27500</v>
      </c>
      <c r="F1279" s="29">
        <f>C1279*E1279</f>
        <v>2887.5</v>
      </c>
    </row>
    <row r="1280" spans="1:6" ht="15" customHeight="1">
      <c r="A1280" s="20"/>
      <c r="B1280" s="26"/>
      <c r="C1280" s="22"/>
      <c r="D1280" s="23"/>
      <c r="E1280" s="30" t="s">
        <v>6</v>
      </c>
      <c r="F1280" s="31">
        <f>SUM(F1278:F1279)</f>
        <v>30387.5</v>
      </c>
    </row>
    <row r="1281" spans="1:6" ht="15" customHeight="1">
      <c r="A1281" s="20"/>
      <c r="B1281" s="26"/>
      <c r="C1281" s="22"/>
      <c r="D1281" s="23"/>
      <c r="E1281" s="30" t="s">
        <v>12</v>
      </c>
      <c r="F1281" s="32">
        <f>SUM(F1280,F1277)</f>
        <v>43197.5</v>
      </c>
    </row>
    <row r="1282" spans="1:6" ht="15" customHeight="1" thickBot="1">
      <c r="A1282" s="75"/>
      <c r="B1282" s="76"/>
      <c r="C1282" s="63"/>
      <c r="D1282" s="64"/>
      <c r="E1282" s="65"/>
      <c r="F1282" s="66"/>
    </row>
    <row r="1283" spans="1:6" ht="15" customHeight="1">
      <c r="A1283" s="67"/>
      <c r="B1283" s="74" t="s">
        <v>1065</v>
      </c>
      <c r="C1283" s="69"/>
      <c r="D1283" s="70" t="s">
        <v>16</v>
      </c>
      <c r="E1283" s="71"/>
      <c r="F1283" s="72"/>
    </row>
    <row r="1284" spans="1:6" ht="15" customHeight="1">
      <c r="A1284" s="20"/>
      <c r="B1284" s="111" t="s">
        <v>624</v>
      </c>
      <c r="C1284" s="22"/>
      <c r="D1284" s="23"/>
      <c r="E1284" s="24"/>
      <c r="F1284" s="25"/>
    </row>
    <row r="1285" spans="1:6" ht="15" customHeight="1">
      <c r="A1285" s="20"/>
      <c r="B1285" s="26" t="s">
        <v>627</v>
      </c>
      <c r="C1285" s="27">
        <v>1.8E-3</v>
      </c>
      <c r="D1285" s="23" t="s">
        <v>15</v>
      </c>
      <c r="E1285" s="28">
        <f>GAJI!D8</f>
        <v>150000</v>
      </c>
      <c r="F1285" s="29">
        <f>C1285*E1285</f>
        <v>270</v>
      </c>
    </row>
    <row r="1286" spans="1:6" ht="15" customHeight="1">
      <c r="A1286" s="20"/>
      <c r="B1286" s="26" t="s">
        <v>995</v>
      </c>
      <c r="C1286" s="27">
        <v>6.0000000000000001E-3</v>
      </c>
      <c r="D1286" s="23" t="s">
        <v>15</v>
      </c>
      <c r="E1286" s="28">
        <f>GAJI!D10</f>
        <v>140000</v>
      </c>
      <c r="F1286" s="29">
        <f>C1286*E1286</f>
        <v>840</v>
      </c>
    </row>
    <row r="1287" spans="1:6" ht="15" customHeight="1">
      <c r="A1287" s="20"/>
      <c r="B1287" s="26" t="s">
        <v>988</v>
      </c>
      <c r="C1287" s="27">
        <v>0.06</v>
      </c>
      <c r="D1287" s="23" t="s">
        <v>15</v>
      </c>
      <c r="E1287" s="28">
        <f>GAJI!D17</f>
        <v>135000</v>
      </c>
      <c r="F1287" s="29">
        <f>C1287*E1287</f>
        <v>8100</v>
      </c>
    </row>
    <row r="1288" spans="1:6" ht="15" customHeight="1">
      <c r="A1288" s="20"/>
      <c r="B1288" s="26" t="s">
        <v>993</v>
      </c>
      <c r="C1288" s="27">
        <v>3.5999999999999997E-2</v>
      </c>
      <c r="D1288" s="23" t="s">
        <v>15</v>
      </c>
      <c r="E1288" s="28">
        <f>GAJI!D26</f>
        <v>100000</v>
      </c>
      <c r="F1288" s="29">
        <f>C1288*E1288</f>
        <v>3599.9999999999995</v>
      </c>
    </row>
    <row r="1289" spans="1:6" ht="15" customHeight="1">
      <c r="A1289" s="20"/>
      <c r="B1289" s="111" t="s">
        <v>1001</v>
      </c>
      <c r="C1289" s="22"/>
      <c r="D1289" s="23"/>
      <c r="E1289" s="30" t="s">
        <v>6</v>
      </c>
      <c r="F1289" s="31">
        <f>SUM(F1285:F1288)</f>
        <v>12810</v>
      </c>
    </row>
    <row r="1290" spans="1:6" ht="15" customHeight="1">
      <c r="A1290" s="20"/>
      <c r="B1290" s="26" t="s">
        <v>177</v>
      </c>
      <c r="C1290" s="27">
        <v>0.3</v>
      </c>
      <c r="D1290" s="23" t="s">
        <v>176</v>
      </c>
      <c r="E1290" s="28">
        <f>GAJI!D108</f>
        <v>37000</v>
      </c>
      <c r="F1290" s="29">
        <f>C1290*E1290</f>
        <v>11100</v>
      </c>
    </row>
    <row r="1291" spans="1:6" ht="15" customHeight="1">
      <c r="A1291" s="20"/>
      <c r="B1291" s="26" t="s">
        <v>175</v>
      </c>
      <c r="C1291" s="27">
        <v>0.105</v>
      </c>
      <c r="D1291" s="23" t="s">
        <v>79</v>
      </c>
      <c r="E1291" s="28">
        <f>GAJI!D109</f>
        <v>39100</v>
      </c>
      <c r="F1291" s="29">
        <f>C1291*E1291</f>
        <v>4105.5</v>
      </c>
    </row>
    <row r="1292" spans="1:6" ht="15" customHeight="1">
      <c r="A1292" s="46"/>
      <c r="B1292" s="109"/>
      <c r="C1292" s="47"/>
      <c r="D1292" s="110"/>
      <c r="E1292" s="30" t="s">
        <v>6</v>
      </c>
      <c r="F1292" s="31">
        <f>SUM(F1290:F1291)</f>
        <v>15205.5</v>
      </c>
    </row>
    <row r="1293" spans="1:6" ht="15" customHeight="1">
      <c r="A1293" s="46"/>
      <c r="B1293" s="109"/>
      <c r="C1293" s="47"/>
      <c r="D1293" s="110"/>
      <c r="E1293" s="30" t="s">
        <v>12</v>
      </c>
      <c r="F1293" s="32">
        <f>SUM(F1292,F1289)</f>
        <v>28015.5</v>
      </c>
    </row>
    <row r="1294" spans="1:6" ht="15" customHeight="1">
      <c r="A1294" s="57"/>
      <c r="B1294" s="21"/>
      <c r="C1294" s="22"/>
      <c r="D1294" s="23"/>
      <c r="E1294" s="30"/>
      <c r="F1294" s="31"/>
    </row>
    <row r="1295" spans="1:6" ht="15" customHeight="1">
      <c r="A1295" s="14"/>
      <c r="B1295" s="15" t="s">
        <v>1066</v>
      </c>
      <c r="C1295" s="16"/>
      <c r="D1295" s="17" t="s">
        <v>16</v>
      </c>
      <c r="E1295" s="18"/>
      <c r="F1295" s="19"/>
    </row>
    <row r="1296" spans="1:6" ht="15" customHeight="1">
      <c r="A1296" s="20"/>
      <c r="B1296" s="111" t="s">
        <v>624</v>
      </c>
      <c r="C1296" s="22"/>
      <c r="D1296" s="23"/>
      <c r="E1296" s="24"/>
      <c r="F1296" s="25"/>
    </row>
    <row r="1297" spans="1:6" ht="15" customHeight="1">
      <c r="A1297" s="20"/>
      <c r="B1297" s="26" t="s">
        <v>627</v>
      </c>
      <c r="C1297" s="27">
        <v>4.1000000000000003E-3</v>
      </c>
      <c r="D1297" s="23" t="s">
        <v>15</v>
      </c>
      <c r="E1297" s="28">
        <f>GAJI!D8</f>
        <v>150000</v>
      </c>
      <c r="F1297" s="29">
        <f>C1297*E1297</f>
        <v>615</v>
      </c>
    </row>
    <row r="1298" spans="1:6" ht="15" customHeight="1">
      <c r="A1298" s="20"/>
      <c r="B1298" s="26" t="s">
        <v>995</v>
      </c>
      <c r="C1298" s="27">
        <v>1.35E-2</v>
      </c>
      <c r="D1298" s="23" t="s">
        <v>15</v>
      </c>
      <c r="E1298" s="28">
        <f>GAJI!D10</f>
        <v>140000</v>
      </c>
      <c r="F1298" s="29">
        <f>C1298*E1298</f>
        <v>1890</v>
      </c>
    </row>
    <row r="1299" spans="1:6" ht="15" customHeight="1">
      <c r="A1299" s="20"/>
      <c r="B1299" s="26" t="s">
        <v>988</v>
      </c>
      <c r="C1299" s="27">
        <v>0.13500000000000001</v>
      </c>
      <c r="D1299" s="23" t="s">
        <v>15</v>
      </c>
      <c r="E1299" s="28">
        <f>GAJI!D17</f>
        <v>135000</v>
      </c>
      <c r="F1299" s="29">
        <f>C1299*E1299</f>
        <v>18225</v>
      </c>
    </row>
    <row r="1300" spans="1:6" ht="15" customHeight="1">
      <c r="A1300" s="20"/>
      <c r="B1300" s="26" t="s">
        <v>993</v>
      </c>
      <c r="C1300" s="27">
        <v>8.1000000000000003E-2</v>
      </c>
      <c r="D1300" s="23" t="s">
        <v>15</v>
      </c>
      <c r="E1300" s="28">
        <f>GAJI!D26</f>
        <v>100000</v>
      </c>
      <c r="F1300" s="29">
        <f>C1300*E1300</f>
        <v>8100</v>
      </c>
    </row>
    <row r="1301" spans="1:6" ht="15" customHeight="1">
      <c r="A1301" s="20"/>
      <c r="B1301" s="111" t="s">
        <v>1001</v>
      </c>
      <c r="C1301" s="22"/>
      <c r="D1301" s="23"/>
      <c r="E1301" s="30" t="s">
        <v>6</v>
      </c>
      <c r="F1301" s="31">
        <f>SUM(F1297:F1300)</f>
        <v>28830</v>
      </c>
    </row>
    <row r="1302" spans="1:6" ht="15" customHeight="1">
      <c r="A1302" s="20"/>
      <c r="B1302" s="26" t="s">
        <v>178</v>
      </c>
      <c r="C1302" s="27">
        <v>0.3</v>
      </c>
      <c r="D1302" s="23" t="s">
        <v>176</v>
      </c>
      <c r="E1302" s="28">
        <f>GAJI!D110</f>
        <v>71033</v>
      </c>
      <c r="F1302" s="29">
        <f>C1302*E1302</f>
        <v>21309.899999999998</v>
      </c>
    </row>
    <row r="1303" spans="1:6" ht="15" customHeight="1">
      <c r="A1303" s="20"/>
      <c r="B1303" s="26" t="s">
        <v>175</v>
      </c>
      <c r="C1303" s="27">
        <v>0.105</v>
      </c>
      <c r="D1303" s="23" t="s">
        <v>79</v>
      </c>
      <c r="E1303" s="28">
        <f>GAJI!D111</f>
        <v>69600</v>
      </c>
      <c r="F1303" s="29">
        <f>C1303*E1303</f>
        <v>7308</v>
      </c>
    </row>
    <row r="1304" spans="1:6" ht="15" customHeight="1">
      <c r="A1304" s="20"/>
      <c r="B1304" s="26"/>
      <c r="C1304" s="22"/>
      <c r="D1304" s="23"/>
      <c r="E1304" s="30" t="s">
        <v>6</v>
      </c>
      <c r="F1304" s="31">
        <f>SUM(F1302:F1303)</f>
        <v>28617.899999999998</v>
      </c>
    </row>
    <row r="1305" spans="1:6" ht="15" customHeight="1">
      <c r="A1305" s="20"/>
      <c r="B1305" s="26"/>
      <c r="C1305" s="22"/>
      <c r="D1305" s="23"/>
      <c r="E1305" s="30" t="s">
        <v>12</v>
      </c>
      <c r="F1305" s="32">
        <f>SUM(F1304,F1301)</f>
        <v>57447.899999999994</v>
      </c>
    </row>
    <row r="1306" spans="1:6" ht="15" customHeight="1">
      <c r="A1306" s="20"/>
      <c r="B1306" s="26"/>
      <c r="C1306" s="22"/>
      <c r="D1306" s="23"/>
      <c r="E1306" s="30"/>
      <c r="F1306" s="31"/>
    </row>
    <row r="1307" spans="1:6" ht="15" customHeight="1">
      <c r="A1307" s="14"/>
      <c r="B1307" s="15" t="s">
        <v>1067</v>
      </c>
      <c r="C1307" s="16"/>
      <c r="D1307" s="17" t="s">
        <v>16</v>
      </c>
      <c r="E1307" s="18"/>
      <c r="F1307" s="19"/>
    </row>
    <row r="1308" spans="1:6" ht="15" customHeight="1">
      <c r="A1308" s="20"/>
      <c r="B1308" s="111" t="s">
        <v>624</v>
      </c>
      <c r="C1308" s="22"/>
      <c r="D1308" s="23"/>
      <c r="E1308" s="24"/>
      <c r="F1308" s="25"/>
    </row>
    <row r="1309" spans="1:6" ht="15" customHeight="1">
      <c r="A1309" s="20"/>
      <c r="B1309" s="26" t="s">
        <v>627</v>
      </c>
      <c r="C1309" s="27">
        <v>4.1000000000000003E-3</v>
      </c>
      <c r="D1309" s="23" t="s">
        <v>15</v>
      </c>
      <c r="E1309" s="28">
        <f>GAJI!D8</f>
        <v>150000</v>
      </c>
      <c r="F1309" s="29">
        <f>C1309*E1309</f>
        <v>615</v>
      </c>
    </row>
    <row r="1310" spans="1:6" ht="15" customHeight="1">
      <c r="A1310" s="20"/>
      <c r="B1310" s="26" t="s">
        <v>995</v>
      </c>
      <c r="C1310" s="27">
        <v>1.35E-2</v>
      </c>
      <c r="D1310" s="23" t="s">
        <v>15</v>
      </c>
      <c r="E1310" s="28">
        <f>GAJI!D10</f>
        <v>140000</v>
      </c>
      <c r="F1310" s="29">
        <f>C1310*E1310</f>
        <v>1890</v>
      </c>
    </row>
    <row r="1311" spans="1:6" ht="15" customHeight="1">
      <c r="A1311" s="20"/>
      <c r="B1311" s="26" t="s">
        <v>988</v>
      </c>
      <c r="C1311" s="27">
        <v>0.13500000000000001</v>
      </c>
      <c r="D1311" s="23" t="s">
        <v>15</v>
      </c>
      <c r="E1311" s="28">
        <f>GAJI!D18</f>
        <v>135000</v>
      </c>
      <c r="F1311" s="29">
        <f>C1311*E1311</f>
        <v>18225</v>
      </c>
    </row>
    <row r="1312" spans="1:6" ht="15" customHeight="1">
      <c r="A1312" s="20"/>
      <c r="B1312" s="26" t="s">
        <v>993</v>
      </c>
      <c r="C1312" s="27">
        <v>8.1000000000000003E-2</v>
      </c>
      <c r="D1312" s="23" t="s">
        <v>15</v>
      </c>
      <c r="E1312" s="28">
        <f>GAJI!D26</f>
        <v>100000</v>
      </c>
      <c r="F1312" s="29">
        <f>C1312*E1312</f>
        <v>8100</v>
      </c>
    </row>
    <row r="1313" spans="1:6" ht="15" customHeight="1">
      <c r="A1313" s="20"/>
      <c r="B1313" s="111" t="s">
        <v>1001</v>
      </c>
      <c r="C1313" s="22"/>
      <c r="D1313" s="23"/>
      <c r="E1313" s="30" t="s">
        <v>6</v>
      </c>
      <c r="F1313" s="31">
        <f>SUM(F1309:F1312)</f>
        <v>28830</v>
      </c>
    </row>
    <row r="1314" spans="1:6" ht="15" customHeight="1">
      <c r="A1314" s="20"/>
      <c r="B1314" s="26" t="s">
        <v>179</v>
      </c>
      <c r="C1314" s="27">
        <v>0.3</v>
      </c>
      <c r="D1314" s="23" t="s">
        <v>176</v>
      </c>
      <c r="E1314" s="28">
        <f>GAJI!D112</f>
        <v>91933</v>
      </c>
      <c r="F1314" s="29">
        <f>C1314*E1314</f>
        <v>27579.899999999998</v>
      </c>
    </row>
    <row r="1315" spans="1:6" ht="15" customHeight="1">
      <c r="A1315" s="20"/>
      <c r="B1315" s="26" t="s">
        <v>175</v>
      </c>
      <c r="C1315" s="27">
        <v>0.105</v>
      </c>
      <c r="D1315" s="23" t="s">
        <v>79</v>
      </c>
      <c r="E1315" s="28">
        <f>GAJI!D113</f>
        <v>89400</v>
      </c>
      <c r="F1315" s="29">
        <f>C1315*E1315</f>
        <v>9387</v>
      </c>
    </row>
    <row r="1316" spans="1:6" ht="15" customHeight="1">
      <c r="A1316" s="20"/>
      <c r="B1316" s="26"/>
      <c r="C1316" s="22"/>
      <c r="D1316" s="23"/>
      <c r="E1316" s="30" t="s">
        <v>6</v>
      </c>
      <c r="F1316" s="31">
        <f>SUM(F1314:F1315)</f>
        <v>36966.899999999994</v>
      </c>
    </row>
    <row r="1317" spans="1:6" ht="15" customHeight="1">
      <c r="A1317" s="20"/>
      <c r="B1317" s="26"/>
      <c r="C1317" s="22"/>
      <c r="D1317" s="23"/>
      <c r="E1317" s="30" t="s">
        <v>12</v>
      </c>
      <c r="F1317" s="32">
        <f>SUM(F1316,F1313)</f>
        <v>65796.899999999994</v>
      </c>
    </row>
    <row r="1318" spans="1:6" ht="15" customHeight="1">
      <c r="A1318" s="20"/>
      <c r="B1318" s="26"/>
      <c r="C1318" s="22"/>
      <c r="D1318" s="23"/>
      <c r="E1318" s="30"/>
      <c r="F1318" s="31"/>
    </row>
    <row r="1319" spans="1:6" ht="15" customHeight="1">
      <c r="A1319" s="14"/>
      <c r="B1319" s="15" t="s">
        <v>1068</v>
      </c>
      <c r="C1319" s="16"/>
      <c r="D1319" s="17" t="s">
        <v>79</v>
      </c>
      <c r="E1319" s="18"/>
      <c r="F1319" s="19"/>
    </row>
    <row r="1320" spans="1:6" ht="15" customHeight="1">
      <c r="A1320" s="20"/>
      <c r="B1320" s="111" t="s">
        <v>624</v>
      </c>
      <c r="C1320" s="22"/>
      <c r="D1320" s="23"/>
      <c r="E1320" s="24"/>
      <c r="F1320" s="25"/>
    </row>
    <row r="1321" spans="1:6" ht="15" customHeight="1">
      <c r="A1321" s="20"/>
      <c r="B1321" s="26" t="s">
        <v>1000</v>
      </c>
      <c r="C1321" s="27">
        <v>0.03</v>
      </c>
      <c r="D1321" s="23" t="s">
        <v>15</v>
      </c>
      <c r="E1321" s="28">
        <f>GAJI!D15</f>
        <v>140000</v>
      </c>
      <c r="F1321" s="29">
        <f>C1321*E1321</f>
        <v>4200</v>
      </c>
    </row>
    <row r="1322" spans="1:6" ht="15" customHeight="1">
      <c r="A1322" s="20"/>
      <c r="B1322" s="26" t="s">
        <v>992</v>
      </c>
      <c r="C1322" s="27">
        <v>0.15</v>
      </c>
      <c r="D1322" s="23" t="s">
        <v>15</v>
      </c>
      <c r="E1322" s="28">
        <f>GAJI!D24</f>
        <v>135000</v>
      </c>
      <c r="F1322" s="29">
        <f>C1322*E1322</f>
        <v>20250</v>
      </c>
    </row>
    <row r="1323" spans="1:6" ht="15" customHeight="1">
      <c r="A1323" s="20"/>
      <c r="B1323" s="111" t="s">
        <v>1001</v>
      </c>
      <c r="C1323" s="22"/>
      <c r="D1323" s="23"/>
      <c r="E1323" s="30" t="s">
        <v>6</v>
      </c>
      <c r="F1323" s="31">
        <f>SUM(F1321:F1322)</f>
        <v>24450</v>
      </c>
    </row>
    <row r="1324" spans="1:6" ht="15" customHeight="1">
      <c r="A1324" s="20"/>
      <c r="B1324" s="26" t="s">
        <v>180</v>
      </c>
      <c r="C1324" s="27">
        <v>1</v>
      </c>
      <c r="D1324" s="23" t="s">
        <v>79</v>
      </c>
      <c r="E1324" s="28">
        <f>GAJI!D139</f>
        <v>53167</v>
      </c>
      <c r="F1324" s="29">
        <f>C1324*E1324</f>
        <v>53167</v>
      </c>
    </row>
    <row r="1325" spans="1:6" ht="15" customHeight="1">
      <c r="A1325" s="20"/>
      <c r="B1325" s="26" t="s">
        <v>181</v>
      </c>
      <c r="C1325" s="27">
        <v>1</v>
      </c>
      <c r="D1325" s="23" t="s">
        <v>182</v>
      </c>
      <c r="E1325" s="28">
        <f>GAJI!D140</f>
        <v>11800</v>
      </c>
      <c r="F1325" s="29">
        <f>C1325*E1325</f>
        <v>11800</v>
      </c>
    </row>
    <row r="1326" spans="1:6" ht="15" customHeight="1">
      <c r="A1326" s="20"/>
      <c r="B1326" s="26"/>
      <c r="C1326" s="22"/>
      <c r="D1326" s="23"/>
      <c r="E1326" s="30" t="s">
        <v>6</v>
      </c>
      <c r="F1326" s="31">
        <f>SUM(F1324:F1325)</f>
        <v>64967</v>
      </c>
    </row>
    <row r="1327" spans="1:6" ht="15" customHeight="1">
      <c r="A1327" s="20"/>
      <c r="B1327" s="26"/>
      <c r="C1327" s="22"/>
      <c r="D1327" s="23"/>
      <c r="E1327" s="30" t="s">
        <v>12</v>
      </c>
      <c r="F1327" s="32">
        <f>SUM(F1326,F1323)</f>
        <v>89417</v>
      </c>
    </row>
    <row r="1328" spans="1:6" ht="15" customHeight="1" thickBot="1">
      <c r="A1328" s="75"/>
      <c r="B1328" s="76"/>
      <c r="C1328" s="63"/>
      <c r="D1328" s="64"/>
      <c r="E1328" s="65"/>
      <c r="F1328" s="66"/>
    </row>
    <row r="1329" spans="1:6" ht="15" customHeight="1">
      <c r="A1329" s="67"/>
      <c r="B1329" s="74" t="s">
        <v>1069</v>
      </c>
      <c r="C1329" s="69"/>
      <c r="D1329" s="70" t="s">
        <v>79</v>
      </c>
      <c r="E1329" s="71"/>
      <c r="F1329" s="72"/>
    </row>
    <row r="1330" spans="1:6" ht="15" customHeight="1">
      <c r="A1330" s="20"/>
      <c r="B1330" s="111" t="s">
        <v>624</v>
      </c>
      <c r="C1330" s="22"/>
      <c r="D1330" s="23"/>
      <c r="E1330" s="24"/>
      <c r="F1330" s="25"/>
    </row>
    <row r="1331" spans="1:6" ht="15" customHeight="1">
      <c r="A1331" s="20"/>
      <c r="B1331" s="26" t="s">
        <v>627</v>
      </c>
      <c r="C1331" s="27">
        <v>0.1</v>
      </c>
      <c r="D1331" s="23" t="s">
        <v>15</v>
      </c>
      <c r="E1331" s="28">
        <f>GAJI!D8</f>
        <v>150000</v>
      </c>
      <c r="F1331" s="29">
        <f>C1331*E1331</f>
        <v>15000</v>
      </c>
    </row>
    <row r="1332" spans="1:6" ht="15" customHeight="1">
      <c r="A1332" s="20"/>
      <c r="B1332" s="26" t="s">
        <v>995</v>
      </c>
      <c r="C1332" s="27">
        <v>0.15</v>
      </c>
      <c r="D1332" s="23" t="s">
        <v>15</v>
      </c>
      <c r="E1332" s="28">
        <f>GAJI!D10</f>
        <v>140000</v>
      </c>
      <c r="F1332" s="29">
        <f>C1332*E1332</f>
        <v>21000</v>
      </c>
    </row>
    <row r="1333" spans="1:6" ht="15" customHeight="1">
      <c r="A1333" s="20"/>
      <c r="B1333" s="26" t="s">
        <v>988</v>
      </c>
      <c r="C1333" s="27">
        <v>1.45</v>
      </c>
      <c r="D1333" s="23" t="s">
        <v>15</v>
      </c>
      <c r="E1333" s="28">
        <f>GAJI!D17</f>
        <v>135000</v>
      </c>
      <c r="F1333" s="29">
        <f>C1333*E1333</f>
        <v>195750</v>
      </c>
    </row>
    <row r="1334" spans="1:6" ht="15" customHeight="1">
      <c r="A1334" s="20"/>
      <c r="B1334" s="26" t="s">
        <v>993</v>
      </c>
      <c r="C1334" s="27">
        <v>1.2</v>
      </c>
      <c r="D1334" s="23" t="s">
        <v>15</v>
      </c>
      <c r="E1334" s="28">
        <f>GAJI!D26</f>
        <v>100000</v>
      </c>
      <c r="F1334" s="29">
        <f>C1334*E1334</f>
        <v>120000</v>
      </c>
    </row>
    <row r="1335" spans="1:6" ht="15" customHeight="1">
      <c r="A1335" s="20"/>
      <c r="B1335" s="111" t="s">
        <v>1001</v>
      </c>
      <c r="C1335" s="22"/>
      <c r="D1335" s="23"/>
      <c r="E1335" s="30" t="s">
        <v>6</v>
      </c>
      <c r="F1335" s="31">
        <f>SUM(F1331:F1334)</f>
        <v>351750</v>
      </c>
    </row>
    <row r="1336" spans="1:6" ht="15" customHeight="1">
      <c r="A1336" s="20"/>
      <c r="B1336" s="26" t="s">
        <v>183</v>
      </c>
      <c r="C1336" s="27">
        <v>1</v>
      </c>
      <c r="D1336" s="23" t="s">
        <v>79</v>
      </c>
      <c r="E1336" s="28">
        <f>GAJI!$D$118</f>
        <v>550000</v>
      </c>
      <c r="F1336" s="29">
        <f>C1336*E1336</f>
        <v>550000</v>
      </c>
    </row>
    <row r="1337" spans="1:6" ht="15" customHeight="1">
      <c r="A1337" s="20"/>
      <c r="B1337" s="26" t="s">
        <v>184</v>
      </c>
      <c r="C1337" s="27">
        <v>0.12</v>
      </c>
      <c r="D1337" s="23" t="s">
        <v>79</v>
      </c>
      <c r="E1337" s="28">
        <f>GAJI!$D$118</f>
        <v>550000</v>
      </c>
      <c r="F1337" s="29">
        <f>C1337*E1337</f>
        <v>66000</v>
      </c>
    </row>
    <row r="1338" spans="1:6" ht="15" customHeight="1">
      <c r="A1338" s="20"/>
      <c r="B1338" s="26" t="s">
        <v>185</v>
      </c>
      <c r="C1338" s="27">
        <v>0.12</v>
      </c>
      <c r="D1338" s="23" t="s">
        <v>22</v>
      </c>
      <c r="E1338" s="28">
        <f t="shared" ref="E1338:E1339" si="60">E1364</f>
        <v>53500</v>
      </c>
      <c r="F1338" s="29">
        <f>C1338*E1338</f>
        <v>6420</v>
      </c>
    </row>
    <row r="1339" spans="1:6" ht="15" customHeight="1">
      <c r="A1339" s="20"/>
      <c r="B1339" s="26" t="s">
        <v>23</v>
      </c>
      <c r="C1339" s="27">
        <v>0.01</v>
      </c>
      <c r="D1339" s="23" t="s">
        <v>10</v>
      </c>
      <c r="E1339" s="28">
        <f t="shared" si="60"/>
        <v>186666.66666666666</v>
      </c>
      <c r="F1339" s="29">
        <f>C1339*E1339</f>
        <v>1866.6666666666665</v>
      </c>
    </row>
    <row r="1340" spans="1:6" ht="15" customHeight="1">
      <c r="A1340" s="20"/>
      <c r="B1340" s="26"/>
      <c r="C1340" s="22"/>
      <c r="D1340" s="23"/>
      <c r="E1340" s="30" t="s">
        <v>6</v>
      </c>
      <c r="F1340" s="31">
        <f>SUM(F1336:F1339)</f>
        <v>624286.66666666663</v>
      </c>
    </row>
    <row r="1341" spans="1:6" ht="15" customHeight="1">
      <c r="A1341" s="20"/>
      <c r="B1341" s="26"/>
      <c r="C1341" s="22"/>
      <c r="D1341" s="23"/>
      <c r="E1341" s="30" t="s">
        <v>12</v>
      </c>
      <c r="F1341" s="32">
        <f>SUM(F1340,F1335)</f>
        <v>976036.66666666663</v>
      </c>
    </row>
    <row r="1342" spans="1:6" ht="15" customHeight="1" thickBot="1">
      <c r="A1342" s="75"/>
      <c r="B1342" s="76"/>
      <c r="C1342" s="63"/>
      <c r="D1342" s="64"/>
      <c r="E1342" s="65"/>
      <c r="F1342" s="66"/>
    </row>
    <row r="1343" spans="1:6" ht="15" customHeight="1">
      <c r="A1343" s="67"/>
      <c r="B1343" s="74" t="s">
        <v>186</v>
      </c>
      <c r="C1343" s="69"/>
      <c r="D1343" s="70" t="s">
        <v>79</v>
      </c>
      <c r="E1343" s="71"/>
      <c r="F1343" s="72"/>
    </row>
    <row r="1344" spans="1:6" ht="15" customHeight="1">
      <c r="A1344" s="20"/>
      <c r="B1344" s="111" t="s">
        <v>624</v>
      </c>
      <c r="C1344" s="22"/>
      <c r="D1344" s="23"/>
      <c r="E1344" s="24"/>
      <c r="F1344" s="25"/>
    </row>
    <row r="1345" spans="1:6" ht="15" customHeight="1">
      <c r="A1345" s="20"/>
      <c r="B1345" s="26" t="s">
        <v>627</v>
      </c>
      <c r="C1345" s="27">
        <v>0.16</v>
      </c>
      <c r="D1345" s="23" t="s">
        <v>15</v>
      </c>
      <c r="E1345" s="28">
        <f>GAJI!D8</f>
        <v>150000</v>
      </c>
      <c r="F1345" s="29">
        <f>C1345*E1345</f>
        <v>24000</v>
      </c>
    </row>
    <row r="1346" spans="1:6" ht="15" customHeight="1">
      <c r="A1346" s="20"/>
      <c r="B1346" s="26" t="s">
        <v>995</v>
      </c>
      <c r="C1346" s="27">
        <v>0.16</v>
      </c>
      <c r="D1346" s="23" t="s">
        <v>15</v>
      </c>
      <c r="E1346" s="28">
        <f>GAJI!D10</f>
        <v>140000</v>
      </c>
      <c r="F1346" s="29">
        <f>C1346*E1346</f>
        <v>22400</v>
      </c>
    </row>
    <row r="1347" spans="1:6" ht="15" customHeight="1">
      <c r="A1347" s="20"/>
      <c r="B1347" s="26" t="s">
        <v>988</v>
      </c>
      <c r="C1347" s="27">
        <v>1.1000000000000001</v>
      </c>
      <c r="D1347" s="23" t="s">
        <v>15</v>
      </c>
      <c r="E1347" s="28">
        <f>GAJI!D17</f>
        <v>135000</v>
      </c>
      <c r="F1347" s="29">
        <f>C1347*E1347</f>
        <v>148500</v>
      </c>
    </row>
    <row r="1348" spans="1:6" ht="15" customHeight="1">
      <c r="A1348" s="20"/>
      <c r="B1348" s="26" t="s">
        <v>993</v>
      </c>
      <c r="C1348" s="27">
        <v>1.1000000000000001</v>
      </c>
      <c r="D1348" s="23" t="s">
        <v>15</v>
      </c>
      <c r="E1348" s="28">
        <f>GAJI!D26</f>
        <v>100000</v>
      </c>
      <c r="F1348" s="29">
        <f>C1348*E1348</f>
        <v>110000.00000000001</v>
      </c>
    </row>
    <row r="1349" spans="1:6" ht="15" customHeight="1">
      <c r="A1349" s="20"/>
      <c r="B1349" s="111" t="s">
        <v>1001</v>
      </c>
      <c r="C1349" s="22"/>
      <c r="D1349" s="23"/>
      <c r="E1349" s="30" t="s">
        <v>6</v>
      </c>
      <c r="F1349" s="31">
        <f>SUM(F1345:F1348)</f>
        <v>304900</v>
      </c>
    </row>
    <row r="1350" spans="1:6" ht="15" customHeight="1">
      <c r="A1350" s="20"/>
      <c r="B1350" s="26" t="s">
        <v>187</v>
      </c>
      <c r="C1350" s="27">
        <v>1</v>
      </c>
      <c r="D1350" s="23" t="s">
        <v>79</v>
      </c>
      <c r="E1350" s="28">
        <f>GAJI!D114</f>
        <v>2500000</v>
      </c>
      <c r="F1350" s="29">
        <f>C1350*E1350</f>
        <v>2500000</v>
      </c>
    </row>
    <row r="1351" spans="1:6" ht="15" customHeight="1">
      <c r="A1351" s="20"/>
      <c r="B1351" s="26" t="s">
        <v>188</v>
      </c>
      <c r="C1351" s="27">
        <v>0.06</v>
      </c>
      <c r="D1351" s="23" t="s">
        <v>79</v>
      </c>
      <c r="E1351" s="28">
        <f>GAJI!D115</f>
        <v>2500000</v>
      </c>
      <c r="F1351" s="29">
        <f>C1351*E1351</f>
        <v>150000</v>
      </c>
    </row>
    <row r="1352" spans="1:6" ht="15" customHeight="1">
      <c r="A1352" s="20"/>
      <c r="B1352" s="26"/>
      <c r="C1352" s="22"/>
      <c r="D1352" s="23"/>
      <c r="E1352" s="30" t="s">
        <v>6</v>
      </c>
      <c r="F1352" s="31">
        <f>SUM(F1350:F1351)</f>
        <v>2650000</v>
      </c>
    </row>
    <row r="1353" spans="1:6" ht="15" customHeight="1">
      <c r="A1353" s="20"/>
      <c r="B1353" s="26"/>
      <c r="C1353" s="22"/>
      <c r="D1353" s="23"/>
      <c r="E1353" s="30" t="s">
        <v>12</v>
      </c>
      <c r="F1353" s="32">
        <f>SUM(F1352,F1349)</f>
        <v>2954900</v>
      </c>
    </row>
    <row r="1354" spans="1:6" ht="15" customHeight="1">
      <c r="A1354" s="20"/>
      <c r="B1354" s="26"/>
      <c r="C1354" s="22"/>
      <c r="D1354" s="23"/>
      <c r="E1354" s="30"/>
      <c r="F1354" s="31"/>
    </row>
    <row r="1355" spans="1:6" ht="15" customHeight="1">
      <c r="A1355" s="14"/>
      <c r="B1355" s="15" t="s">
        <v>1070</v>
      </c>
      <c r="C1355" s="16"/>
      <c r="D1355" s="17" t="s">
        <v>79</v>
      </c>
      <c r="E1355" s="18"/>
      <c r="F1355" s="19"/>
    </row>
    <row r="1356" spans="1:6" ht="15" customHeight="1">
      <c r="A1356" s="20"/>
      <c r="B1356" s="111" t="s">
        <v>624</v>
      </c>
      <c r="C1356" s="22"/>
      <c r="D1356" s="23"/>
      <c r="E1356" s="24"/>
      <c r="F1356" s="25"/>
    </row>
    <row r="1357" spans="1:6" ht="15" customHeight="1">
      <c r="A1357" s="20"/>
      <c r="B1357" s="26" t="s">
        <v>627</v>
      </c>
      <c r="C1357" s="27">
        <v>0.1</v>
      </c>
      <c r="D1357" s="23" t="s">
        <v>15</v>
      </c>
      <c r="E1357" s="28">
        <f>GAJI!D8</f>
        <v>150000</v>
      </c>
      <c r="F1357" s="29">
        <f>C1357*E1357</f>
        <v>15000</v>
      </c>
    </row>
    <row r="1358" spans="1:6" ht="15" customHeight="1">
      <c r="A1358" s="20"/>
      <c r="B1358" s="26" t="s">
        <v>995</v>
      </c>
      <c r="C1358" s="27">
        <v>0.15</v>
      </c>
      <c r="D1358" s="23" t="s">
        <v>15</v>
      </c>
      <c r="E1358" s="28">
        <f>GAJI!D10</f>
        <v>140000</v>
      </c>
      <c r="F1358" s="29">
        <f>C1358*E1358</f>
        <v>21000</v>
      </c>
    </row>
    <row r="1359" spans="1:6" ht="15" customHeight="1">
      <c r="A1359" s="20"/>
      <c r="B1359" s="26" t="s">
        <v>988</v>
      </c>
      <c r="C1359" s="27">
        <v>1.45</v>
      </c>
      <c r="D1359" s="23" t="s">
        <v>15</v>
      </c>
      <c r="E1359" s="28">
        <f>GAJI!D17</f>
        <v>135000</v>
      </c>
      <c r="F1359" s="29">
        <f>C1359*E1359</f>
        <v>195750</v>
      </c>
    </row>
    <row r="1360" spans="1:6" ht="15" customHeight="1">
      <c r="A1360" s="20"/>
      <c r="B1360" s="26" t="s">
        <v>993</v>
      </c>
      <c r="C1360" s="27">
        <v>1.2</v>
      </c>
      <c r="D1360" s="23" t="s">
        <v>15</v>
      </c>
      <c r="E1360" s="28">
        <f>GAJI!D26</f>
        <v>100000</v>
      </c>
      <c r="F1360" s="29">
        <f>C1360*E1360</f>
        <v>120000</v>
      </c>
    </row>
    <row r="1361" spans="1:6" ht="15" customHeight="1">
      <c r="A1361" s="20"/>
      <c r="B1361" s="111" t="s">
        <v>1001</v>
      </c>
      <c r="C1361" s="22"/>
      <c r="D1361" s="23"/>
      <c r="E1361" s="30" t="s">
        <v>6</v>
      </c>
      <c r="F1361" s="31">
        <f>SUM(F1357:F1360)</f>
        <v>351750</v>
      </c>
    </row>
    <row r="1362" spans="1:6" ht="15" customHeight="1">
      <c r="A1362" s="20"/>
      <c r="B1362" s="26" t="s">
        <v>189</v>
      </c>
      <c r="C1362" s="27">
        <v>1</v>
      </c>
      <c r="D1362" s="23" t="s">
        <v>79</v>
      </c>
      <c r="E1362" s="28">
        <f>GAJI!D116</f>
        <v>1600000</v>
      </c>
      <c r="F1362" s="29">
        <f>C1362*E1362</f>
        <v>1600000</v>
      </c>
    </row>
    <row r="1363" spans="1:6" ht="15" customHeight="1">
      <c r="A1363" s="20"/>
      <c r="B1363" s="26" t="s">
        <v>190</v>
      </c>
      <c r="C1363" s="27">
        <v>0.12</v>
      </c>
      <c r="D1363" s="23" t="s">
        <v>79</v>
      </c>
      <c r="E1363" s="28">
        <f>GAJI!D117</f>
        <v>1600000</v>
      </c>
      <c r="F1363" s="29">
        <f>C1363*E1363</f>
        <v>192000</v>
      </c>
    </row>
    <row r="1364" spans="1:6" ht="15" customHeight="1">
      <c r="A1364" s="20"/>
      <c r="B1364" s="26" t="s">
        <v>185</v>
      </c>
      <c r="C1364" s="27">
        <v>0.12</v>
      </c>
      <c r="D1364" s="23" t="s">
        <v>22</v>
      </c>
      <c r="E1364" s="28">
        <f>GAJI!D37</f>
        <v>53500</v>
      </c>
      <c r="F1364" s="29">
        <f>C1364*E1364</f>
        <v>6420</v>
      </c>
    </row>
    <row r="1365" spans="1:6" ht="15" customHeight="1">
      <c r="A1365" s="20"/>
      <c r="B1365" s="26" t="s">
        <v>23</v>
      </c>
      <c r="C1365" s="27">
        <v>0.01</v>
      </c>
      <c r="D1365" s="23" t="s">
        <v>10</v>
      </c>
      <c r="E1365" s="28">
        <f>GAJI!D38</f>
        <v>186666.66666666666</v>
      </c>
      <c r="F1365" s="29">
        <f>C1365*E1365</f>
        <v>1866.6666666666665</v>
      </c>
    </row>
    <row r="1366" spans="1:6" ht="15" customHeight="1">
      <c r="A1366" s="20"/>
      <c r="B1366" s="26"/>
      <c r="C1366" s="22"/>
      <c r="D1366" s="23"/>
      <c r="E1366" s="30" t="s">
        <v>6</v>
      </c>
      <c r="F1366" s="31">
        <f>SUM(F1362:F1365)</f>
        <v>1800286.6666666667</v>
      </c>
    </row>
    <row r="1367" spans="1:6" ht="15" customHeight="1">
      <c r="A1367" s="20"/>
      <c r="B1367" s="26"/>
      <c r="C1367" s="22"/>
      <c r="D1367" s="23"/>
      <c r="E1367" s="30" t="s">
        <v>12</v>
      </c>
      <c r="F1367" s="32">
        <f>SUM(F1366,F1361)</f>
        <v>2152036.666666667</v>
      </c>
    </row>
    <row r="1368" spans="1:6" ht="15" customHeight="1">
      <c r="A1368" s="20"/>
      <c r="B1368" s="26"/>
      <c r="C1368" s="22"/>
      <c r="D1368" s="23"/>
      <c r="E1368" s="30"/>
      <c r="F1368" s="31"/>
    </row>
    <row r="1369" spans="1:6" ht="15" customHeight="1">
      <c r="A1369" s="14"/>
      <c r="B1369" s="15" t="s">
        <v>1071</v>
      </c>
      <c r="C1369" s="16"/>
      <c r="D1369" s="17" t="s">
        <v>79</v>
      </c>
      <c r="E1369" s="18"/>
      <c r="F1369" s="19"/>
    </row>
    <row r="1370" spans="1:6" ht="15" customHeight="1">
      <c r="A1370" s="20"/>
      <c r="B1370" s="111" t="s">
        <v>624</v>
      </c>
      <c r="C1370" s="22"/>
      <c r="D1370" s="23"/>
      <c r="E1370" s="24"/>
      <c r="F1370" s="25"/>
    </row>
    <row r="1371" spans="1:6" ht="15" customHeight="1">
      <c r="A1371" s="20"/>
      <c r="B1371" s="26" t="s">
        <v>1000</v>
      </c>
      <c r="C1371" s="27">
        <v>0.03</v>
      </c>
      <c r="D1371" s="23" t="s">
        <v>15</v>
      </c>
      <c r="E1371" s="28">
        <f>GAJI!D15</f>
        <v>140000</v>
      </c>
      <c r="F1371" s="29">
        <f>C1371*E1371</f>
        <v>4200</v>
      </c>
    </row>
    <row r="1372" spans="1:6" ht="15" customHeight="1">
      <c r="A1372" s="20"/>
      <c r="B1372" s="26" t="s">
        <v>992</v>
      </c>
      <c r="C1372" s="27">
        <v>0.15</v>
      </c>
      <c r="D1372" s="23" t="s">
        <v>15</v>
      </c>
      <c r="E1372" s="28">
        <f>GAJI!D24</f>
        <v>135000</v>
      </c>
      <c r="F1372" s="29">
        <f>C1372*E1372</f>
        <v>20250</v>
      </c>
    </row>
    <row r="1373" spans="1:6" ht="15" customHeight="1">
      <c r="A1373" s="20"/>
      <c r="B1373" s="111" t="s">
        <v>1001</v>
      </c>
      <c r="C1373" s="22"/>
      <c r="D1373" s="23"/>
      <c r="E1373" s="30" t="s">
        <v>6</v>
      </c>
      <c r="F1373" s="31">
        <f>SUM(F1371:F1372)</f>
        <v>24450</v>
      </c>
    </row>
    <row r="1374" spans="1:6" ht="15" customHeight="1">
      <c r="A1374" s="20"/>
      <c r="B1374" s="26" t="s">
        <v>191</v>
      </c>
      <c r="C1374" s="27">
        <v>1</v>
      </c>
      <c r="D1374" s="23" t="s">
        <v>79</v>
      </c>
      <c r="E1374" s="28">
        <f>GAJI!$D$119</f>
        <v>1250000</v>
      </c>
      <c r="F1374" s="29">
        <f>C1374*E1374</f>
        <v>1250000</v>
      </c>
    </row>
    <row r="1375" spans="1:6" ht="15" customHeight="1">
      <c r="A1375" s="20"/>
      <c r="B1375" s="26" t="s">
        <v>181</v>
      </c>
      <c r="C1375" s="27">
        <v>1</v>
      </c>
      <c r="D1375" s="23" t="s">
        <v>182</v>
      </c>
      <c r="E1375" s="28">
        <f>$E$1325</f>
        <v>11800</v>
      </c>
      <c r="F1375" s="29">
        <f>C1375*E1375</f>
        <v>11800</v>
      </c>
    </row>
    <row r="1376" spans="1:6" ht="15" customHeight="1">
      <c r="A1376" s="20"/>
      <c r="B1376" s="26" t="s">
        <v>482</v>
      </c>
      <c r="C1376" s="27">
        <v>1</v>
      </c>
      <c r="D1376" s="23" t="s">
        <v>79</v>
      </c>
      <c r="E1376" s="28">
        <v>435000</v>
      </c>
      <c r="F1376" s="29">
        <f>C1376*E1376</f>
        <v>435000</v>
      </c>
    </row>
    <row r="1377" spans="1:6" ht="15" customHeight="1">
      <c r="A1377" s="20"/>
      <c r="B1377" s="26"/>
      <c r="C1377" s="22"/>
      <c r="D1377" s="23"/>
      <c r="E1377" s="30" t="s">
        <v>6</v>
      </c>
      <c r="F1377" s="31">
        <f>SUM(F1374:F1376)</f>
        <v>1696800</v>
      </c>
    </row>
    <row r="1378" spans="1:6" ht="15" customHeight="1">
      <c r="A1378" s="20"/>
      <c r="B1378" s="26"/>
      <c r="C1378" s="22"/>
      <c r="D1378" s="23"/>
      <c r="E1378" s="30" t="s">
        <v>12</v>
      </c>
      <c r="F1378" s="32">
        <f>SUM(F1377,F1373)</f>
        <v>1721250</v>
      </c>
    </row>
    <row r="1379" spans="1:6" ht="15" customHeight="1">
      <c r="A1379" s="20"/>
      <c r="B1379" s="26"/>
      <c r="C1379" s="22"/>
      <c r="D1379" s="23"/>
      <c r="E1379" s="30"/>
      <c r="F1379" s="31"/>
    </row>
    <row r="1380" spans="1:6" ht="15" hidden="1" customHeight="1">
      <c r="A1380" s="14"/>
      <c r="B1380" s="15" t="s">
        <v>1072</v>
      </c>
      <c r="C1380" s="16"/>
      <c r="D1380" s="17" t="s">
        <v>79</v>
      </c>
      <c r="E1380" s="18"/>
      <c r="F1380" s="19"/>
    </row>
    <row r="1381" spans="1:6" ht="15" hidden="1" customHeight="1">
      <c r="A1381" s="20"/>
      <c r="B1381" s="111" t="s">
        <v>624</v>
      </c>
      <c r="C1381" s="22"/>
      <c r="D1381" s="23"/>
      <c r="E1381" s="24"/>
      <c r="F1381" s="25"/>
    </row>
    <row r="1382" spans="1:6" ht="15" hidden="1" customHeight="1">
      <c r="A1382" s="20"/>
      <c r="B1382" s="26" t="s">
        <v>1000</v>
      </c>
      <c r="C1382" s="27">
        <v>0.03</v>
      </c>
      <c r="D1382" s="23" t="s">
        <v>15</v>
      </c>
      <c r="E1382" s="28">
        <f>E1371</f>
        <v>140000</v>
      </c>
      <c r="F1382" s="29">
        <f>C1382*E1382</f>
        <v>4200</v>
      </c>
    </row>
    <row r="1383" spans="1:6" ht="15" hidden="1" customHeight="1">
      <c r="A1383" s="20"/>
      <c r="B1383" s="26" t="s">
        <v>992</v>
      </c>
      <c r="C1383" s="27">
        <v>0.15</v>
      </c>
      <c r="D1383" s="23" t="s">
        <v>15</v>
      </c>
      <c r="E1383" s="28">
        <f>E1372</f>
        <v>135000</v>
      </c>
      <c r="F1383" s="29">
        <f>C1383*E1383</f>
        <v>20250</v>
      </c>
    </row>
    <row r="1384" spans="1:6" ht="15" hidden="1" customHeight="1">
      <c r="A1384" s="20"/>
      <c r="B1384" s="111" t="s">
        <v>1001</v>
      </c>
      <c r="C1384" s="22"/>
      <c r="D1384" s="23"/>
      <c r="E1384" s="30" t="s">
        <v>6</v>
      </c>
      <c r="F1384" s="31">
        <f>SUM(F1382:F1383)</f>
        <v>24450</v>
      </c>
    </row>
    <row r="1385" spans="1:6" ht="15" hidden="1" customHeight="1">
      <c r="A1385" s="20"/>
      <c r="B1385" s="26" t="s">
        <v>192</v>
      </c>
      <c r="C1385" s="27">
        <v>1</v>
      </c>
      <c r="D1385" s="23" t="s">
        <v>79</v>
      </c>
      <c r="E1385" s="28">
        <f>GAJI!$D$120</f>
        <v>5150000</v>
      </c>
      <c r="F1385" s="29">
        <f>C1385*E1385</f>
        <v>5150000</v>
      </c>
    </row>
    <row r="1386" spans="1:6" ht="15" hidden="1" customHeight="1">
      <c r="A1386" s="20"/>
      <c r="B1386" s="26" t="s">
        <v>181</v>
      </c>
      <c r="C1386" s="27">
        <v>1</v>
      </c>
      <c r="D1386" s="23" t="s">
        <v>182</v>
      </c>
      <c r="E1386" s="28">
        <f>$E$1325</f>
        <v>11800</v>
      </c>
      <c r="F1386" s="29">
        <f>C1386*E1386</f>
        <v>11800</v>
      </c>
    </row>
    <row r="1387" spans="1:6" ht="15" hidden="1" customHeight="1">
      <c r="A1387" s="20"/>
      <c r="B1387" s="26"/>
      <c r="C1387" s="22"/>
      <c r="D1387" s="23"/>
      <c r="E1387" s="30" t="s">
        <v>6</v>
      </c>
      <c r="F1387" s="31">
        <f>SUM(F1385:F1386)</f>
        <v>5161800</v>
      </c>
    </row>
    <row r="1388" spans="1:6" ht="15" hidden="1" customHeight="1">
      <c r="A1388" s="20"/>
      <c r="B1388" s="26"/>
      <c r="C1388" s="22"/>
      <c r="D1388" s="23"/>
      <c r="E1388" s="30" t="s">
        <v>12</v>
      </c>
      <c r="F1388" s="31">
        <f>SUM(F1387,F1384)</f>
        <v>5186250</v>
      </c>
    </row>
    <row r="1389" spans="1:6" ht="15" hidden="1" customHeight="1">
      <c r="A1389" s="20"/>
      <c r="B1389" s="26"/>
      <c r="C1389" s="22"/>
      <c r="D1389" s="23"/>
      <c r="E1389" s="30"/>
      <c r="F1389" s="31"/>
    </row>
    <row r="1390" spans="1:6" ht="15" customHeight="1">
      <c r="A1390" s="14"/>
      <c r="B1390" s="15" t="s">
        <v>1073</v>
      </c>
      <c r="C1390" s="16"/>
      <c r="D1390" s="17" t="s">
        <v>79</v>
      </c>
      <c r="E1390" s="18"/>
      <c r="F1390" s="19"/>
    </row>
    <row r="1391" spans="1:6" ht="15" customHeight="1">
      <c r="A1391" s="20"/>
      <c r="B1391" s="111" t="s">
        <v>624</v>
      </c>
      <c r="C1391" s="22"/>
      <c r="D1391" s="23"/>
      <c r="E1391" s="24"/>
      <c r="F1391" s="25"/>
    </row>
    <row r="1392" spans="1:6" ht="15" customHeight="1">
      <c r="A1392" s="20"/>
      <c r="B1392" s="26" t="s">
        <v>995</v>
      </c>
      <c r="C1392" s="27">
        <v>0.03</v>
      </c>
      <c r="D1392" s="23" t="s">
        <v>15</v>
      </c>
      <c r="E1392" s="28">
        <f>GAJI!D10</f>
        <v>140000</v>
      </c>
      <c r="F1392" s="29">
        <f>C1392*E1392</f>
        <v>4200</v>
      </c>
    </row>
    <row r="1393" spans="1:6" ht="15" customHeight="1">
      <c r="A1393" s="20"/>
      <c r="B1393" s="26" t="s">
        <v>988</v>
      </c>
      <c r="C1393" s="27">
        <v>0.15</v>
      </c>
      <c r="D1393" s="23" t="s">
        <v>15</v>
      </c>
      <c r="E1393" s="28">
        <f>GAJI!D17</f>
        <v>135000</v>
      </c>
      <c r="F1393" s="29">
        <f>C1393*E1393</f>
        <v>20250</v>
      </c>
    </row>
    <row r="1394" spans="1:6" ht="15" customHeight="1">
      <c r="A1394" s="20"/>
      <c r="B1394" s="111" t="s">
        <v>1001</v>
      </c>
      <c r="C1394" s="22"/>
      <c r="D1394" s="23"/>
      <c r="E1394" s="30" t="s">
        <v>6</v>
      </c>
      <c r="F1394" s="31">
        <f>SUM(F1392:F1393)</f>
        <v>24450</v>
      </c>
    </row>
    <row r="1395" spans="1:6" ht="15" customHeight="1">
      <c r="A1395" s="20"/>
      <c r="B1395" s="26" t="s">
        <v>193</v>
      </c>
      <c r="C1395" s="27">
        <v>1</v>
      </c>
      <c r="D1395" s="23" t="s">
        <v>79</v>
      </c>
      <c r="E1395" s="28">
        <f>GAJI!$D$121</f>
        <v>150000</v>
      </c>
      <c r="F1395" s="29">
        <f>C1395*E1395</f>
        <v>150000</v>
      </c>
    </row>
    <row r="1396" spans="1:6" ht="15" customHeight="1">
      <c r="A1396" s="20"/>
      <c r="B1396" s="26"/>
      <c r="C1396" s="22"/>
      <c r="D1396" s="23"/>
      <c r="E1396" s="30" t="s">
        <v>6</v>
      </c>
      <c r="F1396" s="31">
        <f>SUM(F1395:F1395)</f>
        <v>150000</v>
      </c>
    </row>
    <row r="1397" spans="1:6" ht="15" customHeight="1">
      <c r="A1397" s="20"/>
      <c r="B1397" s="26"/>
      <c r="C1397" s="22"/>
      <c r="D1397" s="23"/>
      <c r="E1397" s="30" t="s">
        <v>12</v>
      </c>
      <c r="F1397" s="32">
        <f>SUM(F1396,F1394)</f>
        <v>174450</v>
      </c>
    </row>
    <row r="1398" spans="1:6" ht="15" customHeight="1">
      <c r="A1398" s="20"/>
      <c r="B1398" s="26"/>
      <c r="C1398" s="22"/>
      <c r="D1398" s="23"/>
      <c r="E1398" s="30"/>
      <c r="F1398" s="31"/>
    </row>
    <row r="1399" spans="1:6" ht="15" customHeight="1">
      <c r="A1399" s="14"/>
      <c r="B1399" s="15" t="s">
        <v>1074</v>
      </c>
      <c r="C1399" s="16"/>
      <c r="D1399" s="17" t="s">
        <v>79</v>
      </c>
      <c r="E1399" s="18"/>
      <c r="F1399" s="19"/>
    </row>
    <row r="1400" spans="1:6" ht="15" customHeight="1">
      <c r="A1400" s="20"/>
      <c r="B1400" s="111" t="s">
        <v>624</v>
      </c>
      <c r="C1400" s="22"/>
      <c r="D1400" s="23"/>
      <c r="E1400" s="24"/>
      <c r="F1400" s="25"/>
    </row>
    <row r="1401" spans="1:6" ht="15" customHeight="1">
      <c r="A1401" s="20"/>
      <c r="B1401" s="26" t="s">
        <v>1000</v>
      </c>
      <c r="C1401" s="27">
        <v>0.03</v>
      </c>
      <c r="D1401" s="23" t="s">
        <v>15</v>
      </c>
      <c r="E1401" s="28">
        <f>E1382</f>
        <v>140000</v>
      </c>
      <c r="F1401" s="29">
        <f>C1401*E1401</f>
        <v>4200</v>
      </c>
    </row>
    <row r="1402" spans="1:6" ht="15" customHeight="1">
      <c r="A1402" s="20"/>
      <c r="B1402" s="26" t="s">
        <v>992</v>
      </c>
      <c r="C1402" s="27">
        <v>0.15</v>
      </c>
      <c r="D1402" s="23" t="s">
        <v>15</v>
      </c>
      <c r="E1402" s="28">
        <f>E1383</f>
        <v>135000</v>
      </c>
      <c r="F1402" s="29">
        <f>C1402*E1402</f>
        <v>20250</v>
      </c>
    </row>
    <row r="1403" spans="1:6" ht="15" customHeight="1">
      <c r="A1403" s="20"/>
      <c r="B1403" s="111" t="s">
        <v>1001</v>
      </c>
      <c r="C1403" s="22"/>
      <c r="D1403" s="23"/>
      <c r="E1403" s="30" t="s">
        <v>6</v>
      </c>
      <c r="F1403" s="31">
        <f>SUM(F1401:F1402)</f>
        <v>24450</v>
      </c>
    </row>
    <row r="1404" spans="1:6" ht="15" customHeight="1">
      <c r="A1404" s="20"/>
      <c r="B1404" s="26" t="s">
        <v>194</v>
      </c>
      <c r="C1404" s="27">
        <v>1</v>
      </c>
      <c r="D1404" s="23" t="s">
        <v>79</v>
      </c>
      <c r="E1404" s="28">
        <f>GAJI!$D$122</f>
        <v>350000</v>
      </c>
      <c r="F1404" s="29">
        <f>C1404*E1404</f>
        <v>350000</v>
      </c>
    </row>
    <row r="1405" spans="1:6" ht="15" customHeight="1">
      <c r="A1405" s="20"/>
      <c r="B1405" s="26"/>
      <c r="C1405" s="22"/>
      <c r="D1405" s="23"/>
      <c r="E1405" s="30" t="s">
        <v>6</v>
      </c>
      <c r="F1405" s="31">
        <f>SUM(F1404:F1404)</f>
        <v>350000</v>
      </c>
    </row>
    <row r="1406" spans="1:6" ht="15" customHeight="1">
      <c r="A1406" s="20"/>
      <c r="B1406" s="26"/>
      <c r="C1406" s="22"/>
      <c r="D1406" s="23"/>
      <c r="E1406" s="30" t="s">
        <v>12</v>
      </c>
      <c r="F1406" s="32">
        <f>SUM(F1405,F1403)</f>
        <v>374450</v>
      </c>
    </row>
    <row r="1407" spans="1:6" ht="15" customHeight="1" thickBot="1">
      <c r="A1407" s="75"/>
      <c r="B1407" s="76"/>
      <c r="C1407" s="63"/>
      <c r="D1407" s="64"/>
      <c r="E1407" s="65"/>
      <c r="F1407" s="66"/>
    </row>
    <row r="1408" spans="1:6" ht="15" customHeight="1">
      <c r="A1408" s="67"/>
      <c r="B1408" s="74" t="s">
        <v>1075</v>
      </c>
      <c r="C1408" s="69"/>
      <c r="D1408" s="70" t="s">
        <v>79</v>
      </c>
      <c r="E1408" s="71"/>
      <c r="F1408" s="72"/>
    </row>
    <row r="1409" spans="1:6" ht="15" customHeight="1">
      <c r="A1409" s="20"/>
      <c r="B1409" s="111" t="s">
        <v>624</v>
      </c>
      <c r="C1409" s="22"/>
      <c r="D1409" s="23"/>
      <c r="E1409" s="24"/>
      <c r="F1409" s="25"/>
    </row>
    <row r="1410" spans="1:6" ht="15" customHeight="1">
      <c r="A1410" s="20"/>
      <c r="B1410" s="26" t="s">
        <v>1000</v>
      </c>
      <c r="C1410" s="27">
        <v>0.03</v>
      </c>
      <c r="D1410" s="23" t="s">
        <v>15</v>
      </c>
      <c r="E1410" s="28">
        <f t="shared" ref="E1410:E1411" si="61">E1401</f>
        <v>140000</v>
      </c>
      <c r="F1410" s="29">
        <f>C1410*E1410</f>
        <v>4200</v>
      </c>
    </row>
    <row r="1411" spans="1:6" ht="15" customHeight="1">
      <c r="A1411" s="20"/>
      <c r="B1411" s="26" t="s">
        <v>992</v>
      </c>
      <c r="C1411" s="27">
        <v>0.15</v>
      </c>
      <c r="D1411" s="23" t="s">
        <v>15</v>
      </c>
      <c r="E1411" s="28">
        <f t="shared" si="61"/>
        <v>135000</v>
      </c>
      <c r="F1411" s="29">
        <f>C1411*E1411</f>
        <v>20250</v>
      </c>
    </row>
    <row r="1412" spans="1:6" ht="15" customHeight="1">
      <c r="A1412" s="20"/>
      <c r="B1412" s="111" t="s">
        <v>1001</v>
      </c>
      <c r="C1412" s="22"/>
      <c r="D1412" s="23"/>
      <c r="E1412" s="30" t="s">
        <v>6</v>
      </c>
      <c r="F1412" s="31">
        <f>SUM(F1410:F1411)</f>
        <v>24450</v>
      </c>
    </row>
    <row r="1413" spans="1:6" ht="15" customHeight="1">
      <c r="A1413" s="20"/>
      <c r="B1413" s="26" t="s">
        <v>195</v>
      </c>
      <c r="C1413" s="27">
        <v>1</v>
      </c>
      <c r="D1413" s="23" t="s">
        <v>79</v>
      </c>
      <c r="E1413" s="28">
        <f>GAJI!$D$123</f>
        <v>95000</v>
      </c>
      <c r="F1413" s="29">
        <f>C1413*E1413</f>
        <v>95000</v>
      </c>
    </row>
    <row r="1414" spans="1:6" ht="15" customHeight="1">
      <c r="A1414" s="20"/>
      <c r="B1414" s="26"/>
      <c r="C1414" s="22"/>
      <c r="D1414" s="23"/>
      <c r="E1414" s="30" t="s">
        <v>6</v>
      </c>
      <c r="F1414" s="31">
        <f>SUM(F1413:F1413)</f>
        <v>95000</v>
      </c>
    </row>
    <row r="1415" spans="1:6" ht="15" customHeight="1">
      <c r="A1415" s="20"/>
      <c r="B1415" s="26"/>
      <c r="C1415" s="22"/>
      <c r="D1415" s="23"/>
      <c r="E1415" s="30" t="s">
        <v>12</v>
      </c>
      <c r="F1415" s="32">
        <f>SUM(F1414,F1412)</f>
        <v>119450</v>
      </c>
    </row>
    <row r="1416" spans="1:6" ht="15" customHeight="1" thickBot="1">
      <c r="A1416" s="75"/>
      <c r="B1416" s="76"/>
      <c r="C1416" s="63"/>
      <c r="D1416" s="64"/>
      <c r="E1416" s="65"/>
      <c r="F1416" s="66"/>
    </row>
    <row r="1417" spans="1:6" ht="15" hidden="1" customHeight="1">
      <c r="A1417" s="112"/>
      <c r="B1417" s="113" t="s">
        <v>1076</v>
      </c>
      <c r="C1417" s="114"/>
      <c r="D1417" s="115" t="s">
        <v>79</v>
      </c>
      <c r="E1417" s="116"/>
      <c r="F1417" s="117"/>
    </row>
    <row r="1418" spans="1:6" ht="15" hidden="1" customHeight="1">
      <c r="A1418" s="20"/>
      <c r="B1418" s="111" t="s">
        <v>624</v>
      </c>
      <c r="C1418" s="22"/>
      <c r="D1418" s="23"/>
      <c r="E1418" s="24"/>
      <c r="F1418" s="25"/>
    </row>
    <row r="1419" spans="1:6" ht="15" hidden="1" customHeight="1">
      <c r="A1419" s="20"/>
      <c r="B1419" s="26" t="s">
        <v>627</v>
      </c>
      <c r="C1419" s="27">
        <v>0.1</v>
      </c>
      <c r="D1419" s="23" t="s">
        <v>15</v>
      </c>
      <c r="E1419" s="28">
        <f t="shared" ref="E1419:E1422" si="62">E1357</f>
        <v>150000</v>
      </c>
      <c r="F1419" s="29">
        <f>C1419*E1419</f>
        <v>15000</v>
      </c>
    </row>
    <row r="1420" spans="1:6" ht="15" hidden="1" customHeight="1">
      <c r="A1420" s="20"/>
      <c r="B1420" s="26" t="s">
        <v>995</v>
      </c>
      <c r="C1420" s="27">
        <v>0.15</v>
      </c>
      <c r="D1420" s="23" t="s">
        <v>15</v>
      </c>
      <c r="E1420" s="28">
        <f t="shared" si="62"/>
        <v>140000</v>
      </c>
      <c r="F1420" s="29">
        <f>C1420*E1420</f>
        <v>21000</v>
      </c>
    </row>
    <row r="1421" spans="1:6" ht="15" hidden="1" customHeight="1">
      <c r="A1421" s="20"/>
      <c r="B1421" s="26" t="s">
        <v>988</v>
      </c>
      <c r="C1421" s="27">
        <v>1.45</v>
      </c>
      <c r="D1421" s="23" t="s">
        <v>15</v>
      </c>
      <c r="E1421" s="28">
        <f t="shared" si="62"/>
        <v>135000</v>
      </c>
      <c r="F1421" s="29">
        <f>C1421*E1421</f>
        <v>195750</v>
      </c>
    </row>
    <row r="1422" spans="1:6" ht="15" hidden="1" customHeight="1">
      <c r="A1422" s="20"/>
      <c r="B1422" s="26" t="s">
        <v>993</v>
      </c>
      <c r="C1422" s="27">
        <v>1.2</v>
      </c>
      <c r="D1422" s="23" t="s">
        <v>15</v>
      </c>
      <c r="E1422" s="28">
        <f t="shared" si="62"/>
        <v>100000</v>
      </c>
      <c r="F1422" s="29">
        <f>C1422*E1422</f>
        <v>120000</v>
      </c>
    </row>
    <row r="1423" spans="1:6" ht="15" hidden="1" customHeight="1">
      <c r="A1423" s="20"/>
      <c r="B1423" s="111" t="s">
        <v>1001</v>
      </c>
      <c r="C1423" s="22"/>
      <c r="D1423" s="23"/>
      <c r="E1423" s="30" t="s">
        <v>6</v>
      </c>
      <c r="F1423" s="31">
        <f>SUM(F1419:F1422)</f>
        <v>351750</v>
      </c>
    </row>
    <row r="1424" spans="1:6" ht="15" hidden="1" customHeight="1">
      <c r="A1424" s="20"/>
      <c r="B1424" s="26" t="s">
        <v>196</v>
      </c>
      <c r="C1424" s="27">
        <v>1</v>
      </c>
      <c r="D1424" s="23" t="s">
        <v>79</v>
      </c>
      <c r="E1424" s="28">
        <f t="shared" ref="E1424:E1427" si="63">E1362</f>
        <v>1600000</v>
      </c>
      <c r="F1424" s="29">
        <f>C1424*E1424</f>
        <v>1600000</v>
      </c>
    </row>
    <row r="1425" spans="1:6" ht="15" hidden="1" customHeight="1">
      <c r="A1425" s="20"/>
      <c r="B1425" s="26" t="s">
        <v>197</v>
      </c>
      <c r="C1425" s="27">
        <v>0.12</v>
      </c>
      <c r="D1425" s="23" t="s">
        <v>79</v>
      </c>
      <c r="E1425" s="28">
        <f t="shared" si="63"/>
        <v>1600000</v>
      </c>
      <c r="F1425" s="29">
        <f>C1425*E1425</f>
        <v>192000</v>
      </c>
    </row>
    <row r="1426" spans="1:6" ht="15" hidden="1" customHeight="1">
      <c r="A1426" s="20"/>
      <c r="B1426" s="26" t="s">
        <v>185</v>
      </c>
      <c r="C1426" s="27">
        <v>0.12</v>
      </c>
      <c r="D1426" s="23" t="s">
        <v>22</v>
      </c>
      <c r="E1426" s="28">
        <f t="shared" si="63"/>
        <v>53500</v>
      </c>
      <c r="F1426" s="29">
        <f>C1426*E1426</f>
        <v>6420</v>
      </c>
    </row>
    <row r="1427" spans="1:6" ht="15" hidden="1" customHeight="1">
      <c r="A1427" s="20"/>
      <c r="B1427" s="26" t="s">
        <v>23</v>
      </c>
      <c r="C1427" s="27">
        <v>0.01</v>
      </c>
      <c r="D1427" s="23" t="s">
        <v>10</v>
      </c>
      <c r="E1427" s="28">
        <f t="shared" si="63"/>
        <v>186666.66666666666</v>
      </c>
      <c r="F1427" s="29">
        <f>C1427*E1427</f>
        <v>1866.6666666666665</v>
      </c>
    </row>
    <row r="1428" spans="1:6" ht="15" hidden="1" customHeight="1">
      <c r="A1428" s="20"/>
      <c r="B1428" s="26"/>
      <c r="C1428" s="22"/>
      <c r="D1428" s="23"/>
      <c r="E1428" s="30" t="s">
        <v>6</v>
      </c>
      <c r="F1428" s="31">
        <f>SUM(F1424:F1427)</f>
        <v>1800286.6666666667</v>
      </c>
    </row>
    <row r="1429" spans="1:6" ht="15" hidden="1" customHeight="1" thickBot="1">
      <c r="A1429" s="75"/>
      <c r="B1429" s="76"/>
      <c r="C1429" s="63"/>
      <c r="D1429" s="64"/>
      <c r="E1429" s="65" t="s">
        <v>12</v>
      </c>
      <c r="F1429" s="66">
        <f>SUM(F1428,F1423)</f>
        <v>2152036.666666667</v>
      </c>
    </row>
  </sheetData>
  <mergeCells count="8">
    <mergeCell ref="A1:F1"/>
    <mergeCell ref="A2:F2"/>
    <mergeCell ref="A4:A5"/>
    <mergeCell ref="B4:B5"/>
    <mergeCell ref="C4:C5"/>
    <mergeCell ref="D4:D5"/>
    <mergeCell ref="E4:E5"/>
    <mergeCell ref="F4:F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9" fitToWidth="0" fitToHeight="0" orientation="portrait" horizontalDpi="1200" verticalDpi="1200" r:id="rId1"/>
  <rowBreaks count="10" manualBreakCount="10">
    <brk id="108" max="5" man="1"/>
    <brk id="191" max="5" man="1"/>
    <brk id="286" max="5" man="1"/>
    <brk id="427" max="5" man="1"/>
    <brk id="548" max="5" man="1"/>
    <brk id="698" max="5" man="1"/>
    <brk id="898" max="5" man="1"/>
    <brk id="1127" max="5" man="1"/>
    <brk id="1260" max="5" man="1"/>
    <brk id="1368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E20C-2B84-4A18-92B7-CCE56BB3F2C8}">
  <dimension ref="A1:X38"/>
  <sheetViews>
    <sheetView topLeftCell="D1" zoomScale="108" zoomScaleNormal="108" workbookViewId="0">
      <selection sqref="A1:V1"/>
    </sheetView>
  </sheetViews>
  <sheetFormatPr defaultRowHeight="14.5"/>
  <cols>
    <col min="3" max="3" width="44.453125" customWidth="1"/>
    <col min="4" max="4" width="9.08984375" customWidth="1"/>
    <col min="5" max="5" width="29.08984375" hidden="1" customWidth="1"/>
    <col min="23" max="23" width="9.1796875" customWidth="1"/>
    <col min="24" max="24" width="16" customWidth="1"/>
  </cols>
  <sheetData>
    <row r="1" spans="1:24" s="544" customFormat="1" ht="32.5">
      <c r="A1" s="672" t="s">
        <v>1077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</row>
    <row r="2" spans="1:24" s="544" customFormat="1">
      <c r="A2" s="481"/>
      <c r="B2" s="481"/>
      <c r="C2" s="481"/>
      <c r="D2" s="481"/>
      <c r="E2" s="482"/>
    </row>
    <row r="3" spans="1:24" s="544" customFormat="1">
      <c r="A3" s="574" t="s">
        <v>512</v>
      </c>
      <c r="B3" s="573"/>
      <c r="C3" s="572" t="s">
        <v>927</v>
      </c>
      <c r="D3" s="571"/>
      <c r="E3" s="570"/>
    </row>
    <row r="4" spans="1:24" s="544" customFormat="1">
      <c r="A4" s="574" t="s">
        <v>489</v>
      </c>
      <c r="B4" s="573"/>
      <c r="C4" s="572" t="s">
        <v>510</v>
      </c>
      <c r="D4" s="571"/>
      <c r="E4" s="570"/>
    </row>
    <row r="5" spans="1:24" s="544" customFormat="1">
      <c r="A5" s="574" t="s">
        <v>513</v>
      </c>
      <c r="B5" s="573"/>
      <c r="C5" s="572" t="s">
        <v>511</v>
      </c>
      <c r="D5" s="571"/>
      <c r="E5" s="570"/>
    </row>
    <row r="6" spans="1:24" s="544" customFormat="1" ht="15" thickBot="1">
      <c r="A6" s="574"/>
      <c r="B6" s="573"/>
      <c r="C6" s="572"/>
      <c r="D6" s="571"/>
      <c r="E6" s="570"/>
    </row>
    <row r="7" spans="1:24" s="544" customFormat="1" ht="14.4" customHeight="1">
      <c r="A7" s="612" t="s">
        <v>490</v>
      </c>
      <c r="B7" s="615" t="s">
        <v>705</v>
      </c>
      <c r="C7" s="616"/>
      <c r="D7" s="617"/>
      <c r="E7" s="621" t="s">
        <v>491</v>
      </c>
      <c r="F7" s="661" t="s">
        <v>926</v>
      </c>
      <c r="G7" s="658" t="s">
        <v>925</v>
      </c>
      <c r="H7" s="659"/>
      <c r="I7" s="659"/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60"/>
      <c r="W7" s="655"/>
      <c r="X7" s="656"/>
    </row>
    <row r="8" spans="1:24" s="544" customFormat="1">
      <c r="A8" s="613"/>
      <c r="B8" s="618"/>
      <c r="C8" s="619"/>
      <c r="D8" s="620"/>
      <c r="E8" s="622"/>
      <c r="F8" s="662"/>
      <c r="G8" s="657" t="s">
        <v>924</v>
      </c>
      <c r="H8" s="657"/>
      <c r="I8" s="657"/>
      <c r="J8" s="657"/>
      <c r="K8" s="657" t="s">
        <v>923</v>
      </c>
      <c r="L8" s="657"/>
      <c r="M8" s="657"/>
      <c r="N8" s="657"/>
      <c r="O8" s="657" t="s">
        <v>922</v>
      </c>
      <c r="P8" s="657"/>
      <c r="Q8" s="657"/>
      <c r="R8" s="657"/>
      <c r="S8" s="657" t="s">
        <v>921</v>
      </c>
      <c r="T8" s="657"/>
      <c r="U8" s="657"/>
      <c r="V8" s="657"/>
      <c r="W8" s="651" t="s">
        <v>920</v>
      </c>
      <c r="X8" s="653" t="s">
        <v>919</v>
      </c>
    </row>
    <row r="9" spans="1:24" s="544" customFormat="1" ht="15" thickBot="1">
      <c r="A9" s="614"/>
      <c r="B9" s="618"/>
      <c r="C9" s="619"/>
      <c r="D9" s="620"/>
      <c r="E9" s="622"/>
      <c r="F9" s="663"/>
      <c r="G9" s="569">
        <v>1</v>
      </c>
      <c r="H9" s="569">
        <v>2</v>
      </c>
      <c r="I9" s="569">
        <v>3</v>
      </c>
      <c r="J9" s="569">
        <v>4</v>
      </c>
      <c r="K9" s="569">
        <v>5</v>
      </c>
      <c r="L9" s="569">
        <v>6</v>
      </c>
      <c r="M9" s="569">
        <v>7</v>
      </c>
      <c r="N9" s="569">
        <v>8</v>
      </c>
      <c r="O9" s="569">
        <v>9</v>
      </c>
      <c r="P9" s="569">
        <v>10</v>
      </c>
      <c r="Q9" s="569">
        <v>11</v>
      </c>
      <c r="R9" s="569">
        <v>12</v>
      </c>
      <c r="S9" s="569">
        <v>13</v>
      </c>
      <c r="T9" s="569">
        <v>14</v>
      </c>
      <c r="U9" s="569">
        <v>15</v>
      </c>
      <c r="V9" s="569">
        <v>16</v>
      </c>
      <c r="W9" s="652"/>
      <c r="X9" s="654"/>
    </row>
    <row r="10" spans="1:24" s="544" customFormat="1" ht="15" thickBot="1">
      <c r="A10" s="488"/>
      <c r="B10" s="489" t="s">
        <v>915</v>
      </c>
      <c r="C10" s="490"/>
      <c r="D10" s="490"/>
      <c r="E10" s="491"/>
      <c r="F10" s="488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6"/>
      <c r="R10" s="556"/>
      <c r="S10" s="556"/>
      <c r="T10" s="556"/>
      <c r="U10" s="556"/>
      <c r="V10" s="556"/>
      <c r="W10" s="568"/>
      <c r="X10" s="556"/>
    </row>
    <row r="11" spans="1:24" s="544" customFormat="1" ht="15" thickBot="1">
      <c r="A11" s="564" t="s">
        <v>492</v>
      </c>
      <c r="B11" s="667" t="s">
        <v>398</v>
      </c>
      <c r="C11" s="667"/>
      <c r="D11" s="667"/>
      <c r="E11" s="668"/>
      <c r="F11" s="564"/>
      <c r="G11" s="556"/>
      <c r="H11" s="556"/>
      <c r="I11" s="556"/>
      <c r="J11" s="556"/>
      <c r="K11" s="556"/>
      <c r="L11" s="556"/>
      <c r="M11" s="556"/>
      <c r="N11" s="556"/>
      <c r="O11" s="556"/>
      <c r="P11" s="556"/>
      <c r="Q11" s="556"/>
      <c r="R11" s="556"/>
      <c r="S11" s="556"/>
      <c r="T11" s="556"/>
      <c r="U11" s="556"/>
      <c r="V11" s="556"/>
      <c r="W11" s="568"/>
      <c r="X11" s="556"/>
    </row>
    <row r="12" spans="1:24" s="544" customFormat="1">
      <c r="A12" s="563" t="s">
        <v>493</v>
      </c>
      <c r="B12" s="676" t="str">
        <f>[282]RAB!B9</f>
        <v>TAHAP AWAL PEMBANGUNAN</v>
      </c>
      <c r="C12" s="677"/>
      <c r="D12" s="678"/>
      <c r="E12" s="567">
        <f>[282]RAB!F12</f>
        <v>3549756</v>
      </c>
      <c r="F12" s="555">
        <f t="shared" ref="F12:F18" si="0">E12/$E$27</f>
        <v>7.3466059571434504E-3</v>
      </c>
      <c r="G12" s="565">
        <f>F12</f>
        <v>7.3466059571434504E-3</v>
      </c>
      <c r="H12" s="556"/>
      <c r="I12" s="556"/>
      <c r="J12" s="556"/>
      <c r="K12" s="556"/>
      <c r="L12" s="556"/>
      <c r="M12" s="556"/>
      <c r="N12" s="556"/>
      <c r="O12" s="556"/>
      <c r="P12" s="556"/>
      <c r="Q12" s="556"/>
      <c r="R12" s="556"/>
      <c r="S12" s="556"/>
      <c r="T12" s="556"/>
      <c r="U12" s="556"/>
      <c r="V12" s="556"/>
      <c r="W12" s="557">
        <f t="shared" ref="W12:W18" si="1">SUM(G12:V12)</f>
        <v>7.3466059571434504E-3</v>
      </c>
      <c r="X12" s="556"/>
    </row>
    <row r="13" spans="1:24" s="544" customFormat="1">
      <c r="A13" s="562" t="s">
        <v>494</v>
      </c>
      <c r="B13" s="650" t="str">
        <f>[282]RAB!B13</f>
        <v xml:space="preserve">TAHAP PROYEK GALIAN TANAH </v>
      </c>
      <c r="C13" s="648"/>
      <c r="D13" s="649"/>
      <c r="E13" s="561">
        <f>[282]RAB!F25</f>
        <v>15516908.699999999</v>
      </c>
      <c r="F13" s="555">
        <f t="shared" si="0"/>
        <v>3.2113929490328638E-2</v>
      </c>
      <c r="G13" s="556"/>
      <c r="H13" s="565">
        <f>F13</f>
        <v>3.2113929490328638E-2</v>
      </c>
      <c r="I13" s="556"/>
      <c r="J13" s="556"/>
      <c r="K13" s="556"/>
      <c r="L13" s="556"/>
      <c r="M13" s="556"/>
      <c r="N13" s="556"/>
      <c r="O13" s="556"/>
      <c r="P13" s="556"/>
      <c r="Q13" s="556"/>
      <c r="R13" s="556"/>
      <c r="S13" s="556"/>
      <c r="T13" s="556"/>
      <c r="U13" s="556"/>
      <c r="V13" s="556"/>
      <c r="W13" s="557">
        <f t="shared" si="1"/>
        <v>3.2113929490328638E-2</v>
      </c>
      <c r="X13" s="566"/>
    </row>
    <row r="14" spans="1:24" s="544" customFormat="1">
      <c r="A14" s="562" t="s">
        <v>495</v>
      </c>
      <c r="B14" s="650" t="str">
        <f>[282]RAB!B26</f>
        <v>TAHAP PEMBANGUNAN RANGKA</v>
      </c>
      <c r="C14" s="648"/>
      <c r="D14" s="649"/>
      <c r="E14" s="561">
        <f>[282]RAB!F43</f>
        <v>118207805.86964965</v>
      </c>
      <c r="F14" s="555">
        <f t="shared" si="0"/>
        <v>0.244643905322739</v>
      </c>
      <c r="G14" s="556"/>
      <c r="H14" s="556"/>
      <c r="I14" s="565">
        <f>$F$14/5</f>
        <v>4.8928781064547802E-2</v>
      </c>
      <c r="J14" s="565">
        <f>$F$14/5</f>
        <v>4.8928781064547802E-2</v>
      </c>
      <c r="K14" s="565">
        <f>$F$14/5</f>
        <v>4.8928781064547802E-2</v>
      </c>
      <c r="L14" s="565">
        <f>$F$14/5</f>
        <v>4.8928781064547802E-2</v>
      </c>
      <c r="M14" s="565">
        <f>$F$14/5</f>
        <v>4.8928781064547802E-2</v>
      </c>
      <c r="N14" s="556"/>
      <c r="O14" s="556"/>
      <c r="P14" s="556"/>
      <c r="Q14" s="556"/>
      <c r="R14" s="556"/>
      <c r="S14" s="556"/>
      <c r="T14" s="556"/>
      <c r="U14" s="556"/>
      <c r="V14" s="556"/>
      <c r="W14" s="557">
        <f t="shared" si="1"/>
        <v>0.244643905322739</v>
      </c>
      <c r="X14" s="556"/>
    </row>
    <row r="15" spans="1:24" s="544" customFormat="1">
      <c r="A15" s="562" t="s">
        <v>496</v>
      </c>
      <c r="B15" s="650" t="str">
        <f>[282]RAB!B44</f>
        <v>TAHAP PEKERJAAN KONSTRUKSI BANGUNAN</v>
      </c>
      <c r="C15" s="648"/>
      <c r="D15" s="649"/>
      <c r="E15" s="561">
        <f>[282]RAB!F89</f>
        <v>109700065.79346666</v>
      </c>
      <c r="F15" s="555">
        <f t="shared" si="0"/>
        <v>0.22703621230791937</v>
      </c>
      <c r="G15" s="556"/>
      <c r="H15" s="556"/>
      <c r="I15" s="556"/>
      <c r="J15" s="556"/>
      <c r="K15" s="558">
        <f t="shared" ref="K15:U15" si="2">$F$15/11</f>
        <v>2.0639655664356306E-2</v>
      </c>
      <c r="L15" s="558">
        <f t="shared" si="2"/>
        <v>2.0639655664356306E-2</v>
      </c>
      <c r="M15" s="558">
        <f t="shared" si="2"/>
        <v>2.0639655664356306E-2</v>
      </c>
      <c r="N15" s="558">
        <f t="shared" si="2"/>
        <v>2.0639655664356306E-2</v>
      </c>
      <c r="O15" s="558">
        <f t="shared" si="2"/>
        <v>2.0639655664356306E-2</v>
      </c>
      <c r="P15" s="558">
        <f t="shared" si="2"/>
        <v>2.0639655664356306E-2</v>
      </c>
      <c r="Q15" s="558">
        <f t="shared" si="2"/>
        <v>2.0639655664356306E-2</v>
      </c>
      <c r="R15" s="558">
        <f t="shared" si="2"/>
        <v>2.0639655664356306E-2</v>
      </c>
      <c r="S15" s="558">
        <f t="shared" si="2"/>
        <v>2.0639655664356306E-2</v>
      </c>
      <c r="T15" s="558">
        <f t="shared" si="2"/>
        <v>2.0639655664356306E-2</v>
      </c>
      <c r="U15" s="558">
        <f t="shared" si="2"/>
        <v>2.0639655664356306E-2</v>
      </c>
      <c r="V15" s="556"/>
      <c r="W15" s="557">
        <f t="shared" si="1"/>
        <v>0.22703621230791932</v>
      </c>
      <c r="X15" s="556"/>
    </row>
    <row r="16" spans="1:24" s="544" customFormat="1">
      <c r="A16" s="562" t="s">
        <v>497</v>
      </c>
      <c r="B16" s="647" t="str">
        <f>[282]RAB!B90</f>
        <v>TAHAP PEKERJAAN INSTALASI ELEKTRIK DAN PIPA LEDENG</v>
      </c>
      <c r="C16" s="648"/>
      <c r="D16" s="649"/>
      <c r="E16" s="561">
        <f>[282]RAB!F119</f>
        <v>34211247.598360002</v>
      </c>
      <c r="F16" s="555">
        <f t="shared" si="0"/>
        <v>7.0803896213548531E-2</v>
      </c>
      <c r="G16" s="556"/>
      <c r="H16" s="556"/>
      <c r="I16" s="558">
        <f t="shared" ref="I16:R16" si="3">$F$16/10</f>
        <v>7.0803896213548533E-3</v>
      </c>
      <c r="J16" s="558">
        <f t="shared" si="3"/>
        <v>7.0803896213548533E-3</v>
      </c>
      <c r="K16" s="558">
        <f t="shared" si="3"/>
        <v>7.0803896213548533E-3</v>
      </c>
      <c r="L16" s="558">
        <f t="shared" si="3"/>
        <v>7.0803896213548533E-3</v>
      </c>
      <c r="M16" s="558">
        <f t="shared" si="3"/>
        <v>7.0803896213548533E-3</v>
      </c>
      <c r="N16" s="558">
        <f t="shared" si="3"/>
        <v>7.0803896213548533E-3</v>
      </c>
      <c r="O16" s="558">
        <f t="shared" si="3"/>
        <v>7.0803896213548533E-3</v>
      </c>
      <c r="P16" s="558">
        <f t="shared" si="3"/>
        <v>7.0803896213548533E-3</v>
      </c>
      <c r="Q16" s="558">
        <f t="shared" si="3"/>
        <v>7.0803896213548533E-3</v>
      </c>
      <c r="R16" s="558">
        <f t="shared" si="3"/>
        <v>7.0803896213548533E-3</v>
      </c>
      <c r="S16" s="556"/>
      <c r="T16" s="556"/>
      <c r="U16" s="556"/>
      <c r="V16" s="556"/>
      <c r="W16" s="557">
        <f t="shared" si="1"/>
        <v>7.0803896213548531E-2</v>
      </c>
      <c r="X16" s="556"/>
    </row>
    <row r="17" spans="1:24" s="544" customFormat="1">
      <c r="A17" s="562" t="s">
        <v>498</v>
      </c>
      <c r="B17" s="647" t="str">
        <f>[282]RAB!B120</f>
        <v>TAHAP PEMASANGAN LANGIT-LANGIT DAN GENTENG</v>
      </c>
      <c r="C17" s="648"/>
      <c r="D17" s="649"/>
      <c r="E17" s="561">
        <f>[282]RAB!F125</f>
        <v>10151417.973749999</v>
      </c>
      <c r="F17" s="555">
        <f t="shared" si="0"/>
        <v>2.1009463117860731E-2</v>
      </c>
      <c r="G17" s="556"/>
      <c r="H17" s="556"/>
      <c r="I17" s="556"/>
      <c r="J17" s="556"/>
      <c r="K17" s="556"/>
      <c r="L17" s="556"/>
      <c r="M17" s="558">
        <f>$F$17/3</f>
        <v>7.0031543726202438E-3</v>
      </c>
      <c r="N17" s="558">
        <f>$F$17/3</f>
        <v>7.0031543726202438E-3</v>
      </c>
      <c r="O17" s="558">
        <f>$F$17/3</f>
        <v>7.0031543726202438E-3</v>
      </c>
      <c r="P17" s="556"/>
      <c r="Q17" s="556"/>
      <c r="R17" s="556"/>
      <c r="S17" s="556"/>
      <c r="T17" s="556"/>
      <c r="U17" s="556"/>
      <c r="V17" s="556"/>
      <c r="W17" s="557">
        <f t="shared" si="1"/>
        <v>2.1009463117860731E-2</v>
      </c>
      <c r="X17" s="556"/>
    </row>
    <row r="18" spans="1:24" s="544" customFormat="1" ht="15" thickBot="1">
      <c r="A18" s="560" t="s">
        <v>499</v>
      </c>
      <c r="B18" s="647" t="str">
        <f>[282]RAB!B126</f>
        <v>TAHAP PENYELESAIAN KONSTRUKSI BANGUNAN</v>
      </c>
      <c r="C18" s="648"/>
      <c r="D18" s="649"/>
      <c r="E18" s="559">
        <f>[282]RAB!F132</f>
        <v>12665127.394399999</v>
      </c>
      <c r="F18" s="555">
        <f t="shared" si="0"/>
        <v>2.6211858044237334E-2</v>
      </c>
      <c r="G18" s="556"/>
      <c r="H18" s="556"/>
      <c r="I18" s="556"/>
      <c r="J18" s="556"/>
      <c r="K18" s="556"/>
      <c r="L18" s="556"/>
      <c r="M18" s="556"/>
      <c r="N18" s="556"/>
      <c r="O18" s="556"/>
      <c r="P18" s="556"/>
      <c r="Q18" s="556"/>
      <c r="R18" s="556"/>
      <c r="T18" s="558">
        <f>$F$18/3</f>
        <v>8.7372860147457779E-3</v>
      </c>
      <c r="U18" s="558">
        <f>$F$18/3</f>
        <v>8.7372860147457779E-3</v>
      </c>
      <c r="V18" s="558">
        <f>$F$18/3</f>
        <v>8.7372860147457779E-3</v>
      </c>
      <c r="W18" s="557">
        <f t="shared" si="1"/>
        <v>2.6211858044237334E-2</v>
      </c>
      <c r="X18" s="556"/>
    </row>
    <row r="19" spans="1:24" s="544" customFormat="1" ht="15" thickBot="1">
      <c r="A19" s="664"/>
      <c r="B19" s="665"/>
      <c r="C19" s="665"/>
      <c r="D19" s="666"/>
      <c r="E19" s="552">
        <f>SUM(E12:E18)</f>
        <v>304002329.32962632</v>
      </c>
      <c r="F19" s="555"/>
      <c r="G19" s="556"/>
      <c r="H19" s="556"/>
      <c r="I19" s="556"/>
      <c r="J19" s="556"/>
      <c r="K19" s="556"/>
      <c r="L19" s="556"/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7"/>
      <c r="X19" s="556"/>
    </row>
    <row r="20" spans="1:24" s="544" customFormat="1" ht="15" thickBot="1">
      <c r="A20" s="564" t="s">
        <v>502</v>
      </c>
      <c r="B20" s="667" t="s">
        <v>426</v>
      </c>
      <c r="C20" s="667"/>
      <c r="D20" s="667"/>
      <c r="E20" s="668"/>
      <c r="F20" s="555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7"/>
      <c r="X20" s="556"/>
    </row>
    <row r="21" spans="1:24" s="544" customFormat="1">
      <c r="A21" s="563" t="s">
        <v>493</v>
      </c>
      <c r="B21" s="647" t="str">
        <f>[282]RAB!B135</f>
        <v>TAHAP PEMBANGUNAN RANGKA</v>
      </c>
      <c r="C21" s="648"/>
      <c r="D21" s="649"/>
      <c r="E21" s="561">
        <f>[282]RAB!F144</f>
        <v>40385357.53407184</v>
      </c>
      <c r="F21" s="555">
        <f>E21/$E$27</f>
        <v>8.358188794981411E-2</v>
      </c>
      <c r="G21" s="556"/>
      <c r="H21" s="556"/>
      <c r="I21" s="556"/>
      <c r="J21" s="556"/>
      <c r="K21" s="558">
        <f>$F$21/3</f>
        <v>2.7860629316604702E-2</v>
      </c>
      <c r="L21" s="558">
        <f>$F$21/3</f>
        <v>2.7860629316604702E-2</v>
      </c>
      <c r="M21" s="558">
        <f>$F$21/3</f>
        <v>2.7860629316604702E-2</v>
      </c>
      <c r="N21" s="556"/>
      <c r="O21" s="556"/>
      <c r="P21" s="556"/>
      <c r="Q21" s="556"/>
      <c r="R21" s="556"/>
      <c r="S21" s="556"/>
      <c r="T21" s="556"/>
      <c r="U21" s="556"/>
      <c r="V21" s="556"/>
      <c r="W21" s="557">
        <f>SUM(G21:V21)</f>
        <v>8.358188794981411E-2</v>
      </c>
      <c r="X21" s="556"/>
    </row>
    <row r="22" spans="1:24" s="544" customFormat="1">
      <c r="A22" s="562" t="s">
        <v>494</v>
      </c>
      <c r="B22" s="647" t="str">
        <f>[282]RAB!B145</f>
        <v>TAHAP PEKERJAAN KONSTRUKSI BANGUNAN</v>
      </c>
      <c r="C22" s="648"/>
      <c r="D22" s="649"/>
      <c r="E22" s="561">
        <f>[282]RAB!F187</f>
        <v>85528784.411633343</v>
      </c>
      <c r="F22" s="555">
        <f>E22/$E$27</f>
        <v>0.17701111768407277</v>
      </c>
      <c r="G22" s="556"/>
      <c r="H22" s="556"/>
      <c r="I22" s="556"/>
      <c r="J22" s="556"/>
      <c r="K22" s="556"/>
      <c r="L22" s="556"/>
      <c r="M22" s="556"/>
      <c r="N22" s="558">
        <f t="shared" ref="N22:U22" si="4">$F$22/8</f>
        <v>2.2126389710509096E-2</v>
      </c>
      <c r="O22" s="558">
        <f t="shared" si="4"/>
        <v>2.2126389710509096E-2</v>
      </c>
      <c r="P22" s="558">
        <f t="shared" si="4"/>
        <v>2.2126389710509096E-2</v>
      </c>
      <c r="Q22" s="558">
        <f t="shared" si="4"/>
        <v>2.2126389710509096E-2</v>
      </c>
      <c r="R22" s="558">
        <f t="shared" si="4"/>
        <v>2.2126389710509096E-2</v>
      </c>
      <c r="S22" s="558">
        <f t="shared" si="4"/>
        <v>2.2126389710509096E-2</v>
      </c>
      <c r="T22" s="558">
        <f t="shared" si="4"/>
        <v>2.2126389710509096E-2</v>
      </c>
      <c r="U22" s="558">
        <f t="shared" si="4"/>
        <v>2.2126389710509096E-2</v>
      </c>
      <c r="V22" s="556"/>
      <c r="W22" s="557">
        <f>SUM(G22:V22)</f>
        <v>0.17701111768407277</v>
      </c>
      <c r="X22" s="556"/>
    </row>
    <row r="23" spans="1:24" s="544" customFormat="1">
      <c r="A23" s="562" t="s">
        <v>495</v>
      </c>
      <c r="B23" s="647" t="str">
        <f>[282]RAB!B188</f>
        <v>TAHAP PEKERJAAN INSTALASI ELEKTRIK DAN PIPA LEDENG</v>
      </c>
      <c r="C23" s="648"/>
      <c r="D23" s="649"/>
      <c r="E23" s="561">
        <f>[282]RAB!F210</f>
        <v>14710940.09245</v>
      </c>
      <c r="F23" s="555">
        <f>E23/$E$27</f>
        <v>3.0445889835350261E-2</v>
      </c>
      <c r="G23" s="556"/>
      <c r="H23" s="556"/>
      <c r="I23" s="556"/>
      <c r="J23" s="556"/>
      <c r="K23" s="556"/>
      <c r="L23" s="558">
        <f t="shared" ref="L23:U23" si="5">$F$23/10</f>
        <v>3.044588983535026E-3</v>
      </c>
      <c r="M23" s="558">
        <f t="shared" si="5"/>
        <v>3.044588983535026E-3</v>
      </c>
      <c r="N23" s="558">
        <f t="shared" si="5"/>
        <v>3.044588983535026E-3</v>
      </c>
      <c r="O23" s="558">
        <f t="shared" si="5"/>
        <v>3.044588983535026E-3</v>
      </c>
      <c r="P23" s="558">
        <f t="shared" si="5"/>
        <v>3.044588983535026E-3</v>
      </c>
      <c r="Q23" s="558">
        <f t="shared" si="5"/>
        <v>3.044588983535026E-3</v>
      </c>
      <c r="R23" s="558">
        <f t="shared" si="5"/>
        <v>3.044588983535026E-3</v>
      </c>
      <c r="S23" s="558">
        <f t="shared" si="5"/>
        <v>3.044588983535026E-3</v>
      </c>
      <c r="T23" s="558">
        <f t="shared" si="5"/>
        <v>3.044588983535026E-3</v>
      </c>
      <c r="U23" s="558">
        <f t="shared" si="5"/>
        <v>3.044588983535026E-3</v>
      </c>
      <c r="V23" s="556"/>
      <c r="W23" s="557">
        <f>SUM(G23:V23)</f>
        <v>3.0445889835350255E-2</v>
      </c>
      <c r="X23" s="556"/>
    </row>
    <row r="24" spans="1:24" s="544" customFormat="1">
      <c r="A24" s="562" t="s">
        <v>496</v>
      </c>
      <c r="B24" s="647" t="str">
        <f>[282]RAB!B211</f>
        <v>TAHAP PEMASANGAN LANGIT-LANGIT DAN GENTENG</v>
      </c>
      <c r="C24" s="648"/>
      <c r="D24" s="649"/>
      <c r="E24" s="561">
        <f>[282]RAB!F220</f>
        <v>27467205.382341664</v>
      </c>
      <c r="F24" s="555">
        <f>E24/$E$27</f>
        <v>5.6846367662451706E-2</v>
      </c>
      <c r="G24" s="556"/>
      <c r="H24" s="556"/>
      <c r="I24" s="556"/>
      <c r="J24" s="556"/>
      <c r="K24" s="556"/>
      <c r="L24" s="556"/>
      <c r="M24" s="558">
        <f>$F$24/3</f>
        <v>1.8948789220817237E-2</v>
      </c>
      <c r="N24" s="558">
        <f>$F$24/3</f>
        <v>1.8948789220817237E-2</v>
      </c>
      <c r="O24" s="558">
        <f>$F$24/3</f>
        <v>1.8948789220817237E-2</v>
      </c>
      <c r="P24" s="556"/>
      <c r="Q24" s="556"/>
      <c r="R24" s="556"/>
      <c r="S24" s="556"/>
      <c r="T24" s="556"/>
      <c r="U24" s="556"/>
      <c r="V24" s="556"/>
      <c r="W24" s="557">
        <f>SUM(G24:V24)</f>
        <v>5.6846367662451713E-2</v>
      </c>
      <c r="X24" s="556"/>
    </row>
    <row r="25" spans="1:24" s="544" customFormat="1" ht="15" thickBot="1">
      <c r="A25" s="560" t="s">
        <v>497</v>
      </c>
      <c r="B25" s="647" t="str">
        <f>[282]RAB!B221</f>
        <v>TAHAP PENYELESAIAN KONSTRUKSI BANGUNAN</v>
      </c>
      <c r="C25" s="648"/>
      <c r="D25" s="649"/>
      <c r="E25" s="559">
        <f>[282]RAB!F228</f>
        <v>11088504.912799999</v>
      </c>
      <c r="F25" s="555">
        <f>E25/$E$27</f>
        <v>2.2948866414534096E-2</v>
      </c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8">
        <f>$F$25/3</f>
        <v>7.6496221381780324E-3</v>
      </c>
      <c r="T25" s="558">
        <f>$F$25/3</f>
        <v>7.6496221381780324E-3</v>
      </c>
      <c r="U25" s="558">
        <f>$F$25/3</f>
        <v>7.6496221381780324E-3</v>
      </c>
      <c r="V25" s="556"/>
      <c r="W25" s="557">
        <f>SUM(G25:V25)</f>
        <v>2.2948866414534096E-2</v>
      </c>
      <c r="X25" s="556"/>
    </row>
    <row r="26" spans="1:24" s="544" customFormat="1" ht="15" thickBot="1">
      <c r="A26" s="673"/>
      <c r="B26" s="674"/>
      <c r="C26" s="674"/>
      <c r="D26" s="675"/>
      <c r="E26" s="552">
        <f>SUM(E21:E25)</f>
        <v>179180792.33329684</v>
      </c>
      <c r="F26" s="555"/>
      <c r="G26" s="553"/>
      <c r="H26" s="553"/>
      <c r="I26" s="553"/>
      <c r="J26" s="553"/>
      <c r="K26" s="553"/>
      <c r="L26" s="553"/>
      <c r="M26" s="553"/>
      <c r="N26" s="553"/>
      <c r="O26" s="553"/>
      <c r="P26" s="553"/>
      <c r="Q26" s="553"/>
      <c r="R26" s="553"/>
      <c r="S26" s="553"/>
      <c r="T26" s="553"/>
      <c r="U26" s="553"/>
      <c r="V26" s="553"/>
      <c r="W26" s="554"/>
      <c r="X26" s="553"/>
    </row>
    <row r="27" spans="1:24" s="544" customFormat="1" ht="15" thickBot="1">
      <c r="A27" s="673" t="s">
        <v>918</v>
      </c>
      <c r="B27" s="674"/>
      <c r="C27" s="674"/>
      <c r="D27" s="675"/>
      <c r="E27" s="552">
        <f>E26+E19</f>
        <v>483183121.66292316</v>
      </c>
      <c r="F27" s="551">
        <f t="shared" ref="F27:W27" si="6">SUM(F12:F26)</f>
        <v>0.99999999999999989</v>
      </c>
      <c r="G27" s="547">
        <f t="shared" si="6"/>
        <v>7.3466059571434504E-3</v>
      </c>
      <c r="H27" s="547">
        <f t="shared" si="6"/>
        <v>3.2113929490328638E-2</v>
      </c>
      <c r="I27" s="547">
        <f t="shared" si="6"/>
        <v>5.6009170685902658E-2</v>
      </c>
      <c r="J27" s="547">
        <f t="shared" si="6"/>
        <v>5.6009170685902658E-2</v>
      </c>
      <c r="K27" s="547">
        <f t="shared" si="6"/>
        <v>0.10450945566686366</v>
      </c>
      <c r="L27" s="547">
        <f t="shared" si="6"/>
        <v>0.10755404465039869</v>
      </c>
      <c r="M27" s="547">
        <f t="shared" si="6"/>
        <v>0.13350598824383617</v>
      </c>
      <c r="N27" s="547">
        <f t="shared" si="6"/>
        <v>7.8842967573192757E-2</v>
      </c>
      <c r="O27" s="547">
        <f t="shared" si="6"/>
        <v>7.8842967573192757E-2</v>
      </c>
      <c r="P27" s="547">
        <f t="shared" si="6"/>
        <v>5.2891023979755279E-2</v>
      </c>
      <c r="Q27" s="547">
        <f t="shared" si="6"/>
        <v>5.2891023979755279E-2</v>
      </c>
      <c r="R27" s="547">
        <f t="shared" si="6"/>
        <v>5.2891023979755279E-2</v>
      </c>
      <c r="S27" s="547">
        <f t="shared" si="6"/>
        <v>5.3460256496578464E-2</v>
      </c>
      <c r="T27" s="547">
        <f t="shared" si="6"/>
        <v>6.2197542511324234E-2</v>
      </c>
      <c r="U27" s="547">
        <f t="shared" si="6"/>
        <v>6.2197542511324234E-2</v>
      </c>
      <c r="V27" s="547">
        <f t="shared" si="6"/>
        <v>8.7372860147457779E-3</v>
      </c>
      <c r="W27" s="547">
        <f t="shared" si="6"/>
        <v>1</v>
      </c>
      <c r="X27" s="547"/>
    </row>
    <row r="28" spans="1:24" s="544" customFormat="1" ht="15" thickBot="1">
      <c r="A28" s="669" t="s">
        <v>917</v>
      </c>
      <c r="B28" s="670"/>
      <c r="C28" s="670"/>
      <c r="D28" s="671"/>
      <c r="E28" s="550">
        <f>E27+E20</f>
        <v>483183121.66292316</v>
      </c>
      <c r="F28" s="549">
        <f>SUM(F13:F27)</f>
        <v>1.9926533940428564</v>
      </c>
      <c r="G28" s="548">
        <f>SUM(G13:G27)</f>
        <v>7.3466059571434504E-3</v>
      </c>
      <c r="H28" s="548">
        <f t="shared" ref="H28:V28" si="7">H27+G28</f>
        <v>3.9460535447472092E-2</v>
      </c>
      <c r="I28" s="548">
        <f t="shared" si="7"/>
        <v>9.5469706133374743E-2</v>
      </c>
      <c r="J28" s="548">
        <f t="shared" si="7"/>
        <v>0.15147887681927741</v>
      </c>
      <c r="K28" s="548">
        <f t="shared" si="7"/>
        <v>0.25598833248614106</v>
      </c>
      <c r="L28" s="548">
        <f t="shared" si="7"/>
        <v>0.36354237713653975</v>
      </c>
      <c r="M28" s="548">
        <f t="shared" si="7"/>
        <v>0.49704836538037589</v>
      </c>
      <c r="N28" s="548">
        <f t="shared" si="7"/>
        <v>0.57589133295356865</v>
      </c>
      <c r="O28" s="548">
        <f t="shared" si="7"/>
        <v>0.6547343005267614</v>
      </c>
      <c r="P28" s="548">
        <f t="shared" si="7"/>
        <v>0.70762532450651672</v>
      </c>
      <c r="Q28" s="548">
        <f t="shared" si="7"/>
        <v>0.76051634848627203</v>
      </c>
      <c r="R28" s="548">
        <f t="shared" si="7"/>
        <v>0.81340737246602735</v>
      </c>
      <c r="S28" s="548">
        <f t="shared" si="7"/>
        <v>0.86686762896260583</v>
      </c>
      <c r="T28" s="548">
        <f t="shared" si="7"/>
        <v>0.92906517147393008</v>
      </c>
      <c r="U28" s="548">
        <f t="shared" si="7"/>
        <v>0.99126271398525434</v>
      </c>
      <c r="V28" s="548">
        <f t="shared" si="7"/>
        <v>1.0000000000000002</v>
      </c>
      <c r="W28" s="548"/>
      <c r="X28" s="547"/>
    </row>
    <row r="29" spans="1:24" s="544" customFormat="1" ht="17">
      <c r="E29" s="545" t="s">
        <v>916</v>
      </c>
    </row>
    <row r="30" spans="1:24" s="544" customFormat="1" ht="17">
      <c r="E30" s="545" t="s">
        <v>507</v>
      </c>
    </row>
    <row r="31" spans="1:24" s="544" customFormat="1" ht="15.5">
      <c r="E31" s="546"/>
    </row>
    <row r="32" spans="1:24" s="544" customFormat="1" ht="15.5">
      <c r="E32" s="546"/>
    </row>
    <row r="33" spans="5:5" s="544" customFormat="1" ht="15.5">
      <c r="E33" s="546"/>
    </row>
    <row r="34" spans="5:5" s="544" customFormat="1" ht="15.5">
      <c r="E34" s="546"/>
    </row>
    <row r="35" spans="5:5" s="544" customFormat="1"/>
    <row r="36" spans="5:5" s="544" customFormat="1"/>
    <row r="37" spans="5:5" s="544" customFormat="1" ht="17">
      <c r="E37" s="545" t="s">
        <v>508</v>
      </c>
    </row>
    <row r="38" spans="5:5" s="544" customFormat="1"/>
  </sheetData>
  <mergeCells count="31">
    <mergeCell ref="A28:D28"/>
    <mergeCell ref="A1:V1"/>
    <mergeCell ref="G8:J8"/>
    <mergeCell ref="K8:N8"/>
    <mergeCell ref="B25:D25"/>
    <mergeCell ref="A26:D26"/>
    <mergeCell ref="A27:D27"/>
    <mergeCell ref="E7:E9"/>
    <mergeCell ref="B11:E11"/>
    <mergeCell ref="B12:D12"/>
    <mergeCell ref="B15:D15"/>
    <mergeCell ref="B16:D16"/>
    <mergeCell ref="B17:D17"/>
    <mergeCell ref="W7:X7"/>
    <mergeCell ref="O8:R8"/>
    <mergeCell ref="S8:V8"/>
    <mergeCell ref="G7:V7"/>
    <mergeCell ref="F7:F9"/>
    <mergeCell ref="B24:D24"/>
    <mergeCell ref="B13:D13"/>
    <mergeCell ref="B14:D14"/>
    <mergeCell ref="W8:W9"/>
    <mergeCell ref="X8:X9"/>
    <mergeCell ref="A19:D19"/>
    <mergeCell ref="B20:E20"/>
    <mergeCell ref="B21:D21"/>
    <mergeCell ref="B22:D22"/>
    <mergeCell ref="B23:D23"/>
    <mergeCell ref="B18:D18"/>
    <mergeCell ref="A7:A9"/>
    <mergeCell ref="B7:D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8F55-74E0-4C6C-B0B9-3486BAA8696B}">
  <dimension ref="A1:K395"/>
  <sheetViews>
    <sheetView topLeftCell="A319" zoomScale="85" zoomScaleNormal="85" workbookViewId="0">
      <selection activeCell="B316" sqref="B316"/>
    </sheetView>
  </sheetViews>
  <sheetFormatPr defaultColWidth="9.1796875" defaultRowHeight="14.5"/>
  <cols>
    <col min="1" max="1" width="9.1796875" style="517"/>
    <col min="2" max="16384" width="9.1796875" style="516"/>
  </cols>
  <sheetData>
    <row r="1" spans="1:8" ht="23.5">
      <c r="A1" s="543" t="s">
        <v>940</v>
      </c>
    </row>
    <row r="2" spans="1:8" s="538" customFormat="1">
      <c r="A2" s="542">
        <v>1</v>
      </c>
      <c r="B2" s="539" t="s">
        <v>945</v>
      </c>
    </row>
    <row r="3" spans="1:8" s="527" customFormat="1">
      <c r="A3" s="541"/>
      <c r="B3" s="540"/>
    </row>
    <row r="4" spans="1:8">
      <c r="B4" s="576" t="s">
        <v>282</v>
      </c>
      <c r="C4" s="577" t="s">
        <v>914</v>
      </c>
      <c r="D4" s="577"/>
      <c r="E4" s="536"/>
      <c r="F4" s="536"/>
      <c r="G4" s="578"/>
      <c r="H4" s="578"/>
    </row>
    <row r="5" spans="1:8">
      <c r="C5" s="516">
        <f>14*8</f>
        <v>112</v>
      </c>
      <c r="D5" s="516" t="s">
        <v>707</v>
      </c>
    </row>
    <row r="6" spans="1:8">
      <c r="B6" s="579" t="s">
        <v>283</v>
      </c>
      <c r="C6" s="536" t="s">
        <v>913</v>
      </c>
      <c r="D6" s="578"/>
      <c r="E6" s="578"/>
      <c r="F6" s="578"/>
      <c r="G6" s="578"/>
      <c r="H6" s="578"/>
    </row>
    <row r="7" spans="1:8">
      <c r="C7" s="516">
        <f>6*3</f>
        <v>18</v>
      </c>
      <c r="D7" s="516" t="s">
        <v>707</v>
      </c>
    </row>
    <row r="9" spans="1:8" s="538" customFormat="1">
      <c r="A9" s="523">
        <v>2</v>
      </c>
      <c r="B9" s="539" t="s">
        <v>946</v>
      </c>
    </row>
    <row r="11" spans="1:8">
      <c r="B11" s="579" t="s">
        <v>282</v>
      </c>
      <c r="C11" s="536" t="s">
        <v>912</v>
      </c>
      <c r="D11" s="578"/>
      <c r="E11" s="578"/>
      <c r="F11" s="578"/>
      <c r="G11" s="578"/>
    </row>
    <row r="12" spans="1:8">
      <c r="C12" s="516">
        <f>(14+8)*2</f>
        <v>44</v>
      </c>
      <c r="D12" s="516" t="s">
        <v>707</v>
      </c>
    </row>
    <row r="14" spans="1:8" s="538" customFormat="1">
      <c r="A14" s="523">
        <v>3</v>
      </c>
      <c r="B14" s="539" t="s">
        <v>947</v>
      </c>
    </row>
    <row r="16" spans="1:8">
      <c r="B16" s="537" t="s">
        <v>911</v>
      </c>
      <c r="C16" s="536" t="s">
        <v>942</v>
      </c>
    </row>
    <row r="17" spans="2:6">
      <c r="C17" s="535" t="s">
        <v>738</v>
      </c>
      <c r="D17" s="534" t="s">
        <v>910</v>
      </c>
    </row>
    <row r="18" spans="2:6">
      <c r="D18" s="516">
        <f>((0.8+1)/2)*0.75*42.5</f>
        <v>28.687500000000004</v>
      </c>
      <c r="E18" s="516" t="s">
        <v>832</v>
      </c>
    </row>
    <row r="19" spans="2:6">
      <c r="C19" s="519" t="s">
        <v>736</v>
      </c>
      <c r="D19" s="518" t="s">
        <v>909</v>
      </c>
    </row>
    <row r="20" spans="2:6">
      <c r="D20" s="516">
        <f>((0.7+1)/2)*0.75*32.5</f>
        <v>20.71875</v>
      </c>
      <c r="E20" s="516" t="s">
        <v>832</v>
      </c>
    </row>
    <row r="21" spans="2:6">
      <c r="C21" s="519" t="s">
        <v>771</v>
      </c>
      <c r="D21" s="518" t="s">
        <v>965</v>
      </c>
    </row>
    <row r="22" spans="2:6">
      <c r="D22" s="516">
        <f>D18+D20</f>
        <v>49.40625</v>
      </c>
      <c r="E22" s="516" t="s">
        <v>832</v>
      </c>
    </row>
    <row r="24" spans="2:6">
      <c r="B24" s="532" t="s">
        <v>908</v>
      </c>
      <c r="C24" s="525" t="s">
        <v>941</v>
      </c>
    </row>
    <row r="25" spans="2:6">
      <c r="C25" s="519" t="s">
        <v>732</v>
      </c>
      <c r="D25" s="518" t="s">
        <v>943</v>
      </c>
    </row>
    <row r="26" spans="2:6">
      <c r="D26" s="519" t="s">
        <v>806</v>
      </c>
      <c r="E26" s="518" t="s">
        <v>966</v>
      </c>
    </row>
    <row r="27" spans="2:6">
      <c r="E27" s="516">
        <f>0.05*0.8*42.5</f>
        <v>1.7000000000000004</v>
      </c>
      <c r="F27" s="516" t="s">
        <v>832</v>
      </c>
    </row>
    <row r="28" spans="2:6">
      <c r="D28" s="519" t="s">
        <v>804</v>
      </c>
      <c r="E28" s="518" t="s">
        <v>967</v>
      </c>
    </row>
    <row r="29" spans="2:6">
      <c r="E29" s="516">
        <f>0.05*0.8*32.5</f>
        <v>1.3000000000000003</v>
      </c>
      <c r="F29" s="516" t="s">
        <v>832</v>
      </c>
    </row>
    <row r="30" spans="2:6">
      <c r="D30" s="519" t="s">
        <v>869</v>
      </c>
      <c r="E30" s="518" t="s">
        <v>968</v>
      </c>
    </row>
    <row r="31" spans="2:6">
      <c r="E31" s="516">
        <f>E27+E29</f>
        <v>3.0000000000000009</v>
      </c>
      <c r="F31" s="516" t="s">
        <v>832</v>
      </c>
    </row>
    <row r="33" spans="1:11">
      <c r="C33" s="519" t="s">
        <v>730</v>
      </c>
      <c r="D33" s="518" t="s">
        <v>944</v>
      </c>
    </row>
    <row r="34" spans="1:11">
      <c r="D34" s="516">
        <f>0.05*80</f>
        <v>4</v>
      </c>
      <c r="E34" s="516" t="s">
        <v>832</v>
      </c>
    </row>
    <row r="36" spans="1:11">
      <c r="C36" s="519" t="s">
        <v>761</v>
      </c>
      <c r="D36" s="518" t="s">
        <v>969</v>
      </c>
    </row>
    <row r="37" spans="1:11">
      <c r="D37" s="516">
        <f>(49.41-28.31)+3</f>
        <v>24.099999999999998</v>
      </c>
      <c r="E37" s="516" t="s">
        <v>832</v>
      </c>
    </row>
    <row r="39" spans="1:11">
      <c r="C39" s="519" t="s">
        <v>759</v>
      </c>
      <c r="D39" s="518" t="s">
        <v>970</v>
      </c>
    </row>
    <row r="40" spans="1:11">
      <c r="D40" s="516">
        <f>(0.4*80)-(49.41-24.09)</f>
        <v>6.6800000000000033</v>
      </c>
      <c r="E40" s="516" t="s">
        <v>832</v>
      </c>
    </row>
    <row r="42" spans="1:11" s="520" customFormat="1">
      <c r="A42" s="523">
        <v>4</v>
      </c>
      <c r="B42" s="522" t="s">
        <v>948</v>
      </c>
    </row>
    <row r="44" spans="1:11">
      <c r="B44" s="526" t="s">
        <v>282</v>
      </c>
      <c r="C44" s="525" t="s">
        <v>971</v>
      </c>
      <c r="D44" s="578"/>
      <c r="E44" s="578"/>
      <c r="F44" s="578"/>
      <c r="G44" s="578"/>
      <c r="H44" s="578"/>
      <c r="I44" s="578"/>
      <c r="J44" s="578"/>
      <c r="K44" s="578"/>
    </row>
    <row r="45" spans="1:11">
      <c r="C45" s="516">
        <f>((0.25+0.8)/2*(0.75*42.5))</f>
        <v>16.734375</v>
      </c>
      <c r="D45" s="516" t="s">
        <v>832</v>
      </c>
    </row>
    <row r="47" spans="1:11">
      <c r="B47" s="526" t="s">
        <v>283</v>
      </c>
      <c r="C47" s="525" t="s">
        <v>972</v>
      </c>
      <c r="D47" s="578"/>
      <c r="E47" s="578"/>
      <c r="F47" s="578"/>
      <c r="G47" s="578"/>
      <c r="H47" s="578"/>
      <c r="I47" s="578"/>
      <c r="J47" s="578"/>
    </row>
    <row r="48" spans="1:11">
      <c r="C48" s="516">
        <f>((0.25+0.7)/2*(0.75*32.5))</f>
        <v>11.578125</v>
      </c>
      <c r="D48" s="516" t="s">
        <v>832</v>
      </c>
    </row>
    <row r="50" spans="1:9">
      <c r="B50" s="580" t="s">
        <v>284</v>
      </c>
      <c r="C50" s="525" t="s">
        <v>973</v>
      </c>
      <c r="D50" s="578"/>
      <c r="E50" s="578"/>
      <c r="F50" s="578"/>
      <c r="G50" s="578"/>
      <c r="H50" s="578"/>
      <c r="I50" s="578"/>
    </row>
    <row r="51" spans="1:9">
      <c r="C51" s="516">
        <f>C45+C48</f>
        <v>28.3125</v>
      </c>
      <c r="D51" s="516" t="s">
        <v>832</v>
      </c>
    </row>
    <row r="53" spans="1:9" s="520" customFormat="1">
      <c r="A53" s="523">
        <v>5</v>
      </c>
      <c r="B53" s="522" t="s">
        <v>949</v>
      </c>
    </row>
    <row r="55" spans="1:9">
      <c r="B55" s="526" t="s">
        <v>282</v>
      </c>
      <c r="C55" s="525" t="s">
        <v>974</v>
      </c>
      <c r="D55" s="578"/>
      <c r="E55" s="578"/>
      <c r="F55" s="578"/>
      <c r="G55" s="578"/>
      <c r="H55" s="578"/>
      <c r="I55" s="578"/>
    </row>
    <row r="56" spans="1:9">
      <c r="C56" s="516">
        <f>1*1*0.25*14</f>
        <v>3.5</v>
      </c>
      <c r="D56" s="516" t="s">
        <v>832</v>
      </c>
    </row>
    <row r="58" spans="1:9">
      <c r="B58" s="526" t="s">
        <v>283</v>
      </c>
      <c r="C58" s="525" t="s">
        <v>907</v>
      </c>
      <c r="D58" s="578"/>
    </row>
    <row r="59" spans="1:9">
      <c r="C59" s="519" t="s">
        <v>732</v>
      </c>
      <c r="D59" s="518" t="s">
        <v>906</v>
      </c>
    </row>
    <row r="60" spans="1:9">
      <c r="D60" s="516">
        <f>0.2*0.3*42.5</f>
        <v>2.5499999999999998</v>
      </c>
      <c r="E60" s="516" t="s">
        <v>832</v>
      </c>
    </row>
    <row r="61" spans="1:9">
      <c r="C61" s="519" t="s">
        <v>730</v>
      </c>
      <c r="D61" s="518" t="s">
        <v>905</v>
      </c>
    </row>
    <row r="62" spans="1:9">
      <c r="D62" s="516">
        <f>0.15*0.2*32.5</f>
        <v>0.97499999999999998</v>
      </c>
      <c r="E62" s="516" t="s">
        <v>832</v>
      </c>
    </row>
    <row r="63" spans="1:9">
      <c r="C63" s="519" t="s">
        <v>761</v>
      </c>
      <c r="D63" s="518" t="s">
        <v>975</v>
      </c>
    </row>
    <row r="64" spans="1:9">
      <c r="D64" s="516">
        <f>D60+D62</f>
        <v>3.5249999999999999</v>
      </c>
      <c r="E64" s="516" t="s">
        <v>832</v>
      </c>
    </row>
    <row r="66" spans="2:5">
      <c r="B66" s="526" t="s">
        <v>284</v>
      </c>
      <c r="C66" s="525" t="s">
        <v>904</v>
      </c>
      <c r="D66" s="578"/>
    </row>
    <row r="67" spans="2:5">
      <c r="C67" s="519" t="s">
        <v>752</v>
      </c>
      <c r="D67" s="518" t="s">
        <v>903</v>
      </c>
    </row>
    <row r="68" spans="2:5">
      <c r="D68" s="516">
        <f>0.15*0.15*3.2*6</f>
        <v>0.43199999999999994</v>
      </c>
      <c r="E68" s="516" t="s">
        <v>832</v>
      </c>
    </row>
    <row r="69" spans="2:5">
      <c r="C69" s="519" t="s">
        <v>750</v>
      </c>
      <c r="D69" s="518" t="s">
        <v>902</v>
      </c>
    </row>
    <row r="70" spans="2:5">
      <c r="D70" s="516">
        <f>0.25*0.25*3.2*16</f>
        <v>3.2</v>
      </c>
      <c r="E70" s="516" t="s">
        <v>832</v>
      </c>
    </row>
    <row r="71" spans="2:5">
      <c r="C71" s="519" t="s">
        <v>748</v>
      </c>
      <c r="D71" s="518" t="s">
        <v>901</v>
      </c>
    </row>
    <row r="72" spans="2:5">
      <c r="D72" s="516">
        <f>0.15*0.2*3.2*14</f>
        <v>1.3440000000000001</v>
      </c>
      <c r="E72" s="516" t="s">
        <v>832</v>
      </c>
    </row>
    <row r="73" spans="2:5">
      <c r="C73" s="533" t="s">
        <v>746</v>
      </c>
      <c r="D73" s="518" t="s">
        <v>976</v>
      </c>
    </row>
    <row r="74" spans="2:5">
      <c r="D74" s="516">
        <f>D68+D70+D72</f>
        <v>4.976</v>
      </c>
      <c r="E74" s="516" t="s">
        <v>832</v>
      </c>
    </row>
    <row r="76" spans="2:5">
      <c r="B76" s="526" t="s">
        <v>285</v>
      </c>
      <c r="C76" s="525" t="s">
        <v>900</v>
      </c>
      <c r="D76" s="578"/>
      <c r="E76" s="578"/>
    </row>
    <row r="77" spans="2:5">
      <c r="C77" s="519" t="s">
        <v>821</v>
      </c>
      <c r="D77" s="518" t="s">
        <v>963</v>
      </c>
    </row>
    <row r="78" spans="2:5">
      <c r="D78" s="516">
        <f>0.2*0.3*55</f>
        <v>3.3</v>
      </c>
      <c r="E78" s="516" t="s">
        <v>832</v>
      </c>
    </row>
    <row r="79" spans="2:5">
      <c r="C79" s="519" t="s">
        <v>899</v>
      </c>
      <c r="D79" s="518" t="s">
        <v>964</v>
      </c>
    </row>
    <row r="80" spans="2:5">
      <c r="D80" s="516">
        <f>0.12*0.12*11</f>
        <v>0.15839999999999999</v>
      </c>
      <c r="E80" s="516" t="s">
        <v>832</v>
      </c>
    </row>
    <row r="81" spans="2:5">
      <c r="C81" s="519" t="s">
        <v>898</v>
      </c>
      <c r="D81" s="518" t="s">
        <v>897</v>
      </c>
    </row>
    <row r="82" spans="2:5">
      <c r="D82" s="516">
        <f>D78+D80</f>
        <v>3.4583999999999997</v>
      </c>
      <c r="E82" s="516" t="s">
        <v>832</v>
      </c>
    </row>
    <row r="84" spans="2:5">
      <c r="B84" s="526" t="s">
        <v>394</v>
      </c>
      <c r="C84" s="525" t="s">
        <v>896</v>
      </c>
    </row>
    <row r="85" spans="2:5">
      <c r="C85" s="519" t="s">
        <v>724</v>
      </c>
      <c r="D85" s="518" t="s">
        <v>895</v>
      </c>
    </row>
    <row r="86" spans="2:5">
      <c r="D86" s="516">
        <f>0.15*0.2*16</f>
        <v>0.48</v>
      </c>
      <c r="E86" s="516" t="s">
        <v>832</v>
      </c>
    </row>
    <row r="87" spans="2:5">
      <c r="C87" s="519" t="s">
        <v>722</v>
      </c>
      <c r="D87" s="518" t="s">
        <v>894</v>
      </c>
    </row>
    <row r="88" spans="2:5">
      <c r="D88" s="516">
        <f>0.15*0.15*81</f>
        <v>1.8225</v>
      </c>
      <c r="E88" s="516" t="s">
        <v>832</v>
      </c>
    </row>
    <row r="90" spans="2:5">
      <c r="B90" s="526" t="s">
        <v>395</v>
      </c>
      <c r="C90" s="525" t="s">
        <v>893</v>
      </c>
      <c r="D90" s="578"/>
    </row>
    <row r="91" spans="2:5">
      <c r="C91" s="519" t="s">
        <v>719</v>
      </c>
      <c r="D91" s="518" t="s">
        <v>892</v>
      </c>
    </row>
    <row r="92" spans="2:5">
      <c r="D92" s="516">
        <f>2*2*0.2</f>
        <v>0.8</v>
      </c>
      <c r="E92" s="516" t="s">
        <v>832</v>
      </c>
    </row>
    <row r="93" spans="2:5">
      <c r="C93" s="519" t="s">
        <v>713</v>
      </c>
      <c r="D93" s="518" t="s">
        <v>891</v>
      </c>
    </row>
    <row r="94" spans="2:5">
      <c r="D94" s="516">
        <f>1*6*0.2</f>
        <v>1.2000000000000002</v>
      </c>
      <c r="E94" s="516" t="s">
        <v>832</v>
      </c>
    </row>
    <row r="95" spans="2:5">
      <c r="C95" s="519" t="s">
        <v>890</v>
      </c>
      <c r="D95" s="518" t="s">
        <v>889</v>
      </c>
    </row>
    <row r="96" spans="2:5">
      <c r="D96" s="516">
        <f>0.18*0.3*1*18</f>
        <v>0.97199999999999998</v>
      </c>
      <c r="E96" s="516" t="s">
        <v>832</v>
      </c>
    </row>
    <row r="97" spans="1:7">
      <c r="C97" s="519" t="s">
        <v>888</v>
      </c>
      <c r="D97" s="518" t="s">
        <v>977</v>
      </c>
    </row>
    <row r="98" spans="1:7">
      <c r="D98" s="516">
        <f>D92+D94+D96</f>
        <v>2.972</v>
      </c>
      <c r="E98" s="516" t="s">
        <v>832</v>
      </c>
    </row>
    <row r="100" spans="1:7">
      <c r="B100" s="526" t="s">
        <v>294</v>
      </c>
      <c r="C100" s="525" t="s">
        <v>887</v>
      </c>
      <c r="D100" s="578"/>
      <c r="E100" s="578"/>
      <c r="F100" s="578"/>
      <c r="G100" s="578"/>
    </row>
    <row r="101" spans="1:7">
      <c r="C101" s="516">
        <f>0.1*0.7*2.5</f>
        <v>0.17499999999999999</v>
      </c>
      <c r="D101" s="516" t="s">
        <v>832</v>
      </c>
    </row>
    <row r="103" spans="1:7">
      <c r="B103" s="526" t="s">
        <v>396</v>
      </c>
      <c r="C103" s="525" t="s">
        <v>886</v>
      </c>
      <c r="D103" s="578"/>
      <c r="E103" s="578"/>
      <c r="F103" s="578"/>
    </row>
    <row r="104" spans="1:7">
      <c r="C104" s="516">
        <f>0.1*19.5</f>
        <v>1.9500000000000002</v>
      </c>
      <c r="D104" s="516" t="s">
        <v>832</v>
      </c>
    </row>
    <row r="106" spans="1:7">
      <c r="B106" s="526" t="s">
        <v>397</v>
      </c>
      <c r="C106" s="525" t="s">
        <v>885</v>
      </c>
      <c r="D106" s="578"/>
      <c r="E106" s="578"/>
      <c r="F106" s="578"/>
    </row>
    <row r="107" spans="1:7">
      <c r="C107" s="516">
        <f>0.05*80</f>
        <v>4</v>
      </c>
      <c r="D107" s="516" t="s">
        <v>832</v>
      </c>
    </row>
    <row r="109" spans="1:7" s="520" customFormat="1">
      <c r="A109" s="523">
        <v>6</v>
      </c>
      <c r="B109" s="522" t="s">
        <v>950</v>
      </c>
    </row>
    <row r="110" spans="1:7">
      <c r="B110" s="532" t="s">
        <v>282</v>
      </c>
      <c r="C110" s="575" t="s">
        <v>951</v>
      </c>
      <c r="D110" s="575"/>
    </row>
    <row r="111" spans="1:7">
      <c r="C111" s="519" t="s">
        <v>738</v>
      </c>
      <c r="D111" s="518" t="s">
        <v>884</v>
      </c>
    </row>
    <row r="112" spans="1:7">
      <c r="D112" s="519" t="s">
        <v>817</v>
      </c>
      <c r="E112" s="518" t="s">
        <v>883</v>
      </c>
    </row>
    <row r="113" spans="3:6">
      <c r="E113" s="516">
        <f>7*3.2</f>
        <v>22.400000000000002</v>
      </c>
      <c r="F113" s="516" t="s">
        <v>707</v>
      </c>
    </row>
    <row r="114" spans="3:6">
      <c r="D114" s="519" t="s">
        <v>815</v>
      </c>
      <c r="E114" s="518" t="s">
        <v>882</v>
      </c>
    </row>
    <row r="115" spans="3:6">
      <c r="E115" s="516">
        <f>9*3.2</f>
        <v>28.8</v>
      </c>
      <c r="F115" s="516" t="s">
        <v>707</v>
      </c>
    </row>
    <row r="116" spans="3:6">
      <c r="D116" s="519" t="s">
        <v>881</v>
      </c>
      <c r="E116" s="518" t="s">
        <v>880</v>
      </c>
    </row>
    <row r="117" spans="3:6">
      <c r="E117" s="516">
        <f>E113+E115</f>
        <v>51.2</v>
      </c>
      <c r="F117" s="516" t="s">
        <v>707</v>
      </c>
    </row>
    <row r="119" spans="3:6">
      <c r="C119" s="519" t="s">
        <v>736</v>
      </c>
      <c r="D119" s="518" t="s">
        <v>879</v>
      </c>
    </row>
    <row r="120" spans="3:6">
      <c r="D120" s="519" t="s">
        <v>812</v>
      </c>
      <c r="E120" s="518" t="s">
        <v>878</v>
      </c>
    </row>
    <row r="121" spans="3:6">
      <c r="E121" s="516">
        <f>24.5*2</f>
        <v>49</v>
      </c>
      <c r="F121" s="516" t="s">
        <v>707</v>
      </c>
    </row>
    <row r="122" spans="3:6">
      <c r="D122" s="519" t="s">
        <v>810</v>
      </c>
      <c r="E122" s="518" t="s">
        <v>877</v>
      </c>
    </row>
    <row r="123" spans="3:6">
      <c r="E123" s="516">
        <f>57*3.2-53.6</f>
        <v>128.80000000000001</v>
      </c>
      <c r="F123" s="516" t="s">
        <v>707</v>
      </c>
    </row>
    <row r="124" spans="3:6">
      <c r="D124" s="519" t="s">
        <v>876</v>
      </c>
      <c r="E124" s="518" t="s">
        <v>875</v>
      </c>
    </row>
    <row r="125" spans="3:6">
      <c r="E125" s="516">
        <f>53*3.2-42.7</f>
        <v>126.90000000000002</v>
      </c>
      <c r="F125" s="516" t="s">
        <v>707</v>
      </c>
    </row>
    <row r="126" spans="3:6">
      <c r="D126" s="519" t="s">
        <v>874</v>
      </c>
      <c r="E126" s="518" t="s">
        <v>861</v>
      </c>
    </row>
    <row r="127" spans="3:6">
      <c r="E127" s="516">
        <f>E121+E123+E125</f>
        <v>304.70000000000005</v>
      </c>
      <c r="F127" s="516" t="s">
        <v>707</v>
      </c>
    </row>
    <row r="129" spans="2:6">
      <c r="C129" s="519" t="s">
        <v>771</v>
      </c>
      <c r="D129" s="518" t="s">
        <v>873</v>
      </c>
    </row>
    <row r="130" spans="2:6">
      <c r="D130" s="516">
        <f>0.35*0.25*9.5</f>
        <v>0.83124999999999993</v>
      </c>
      <c r="E130" s="516" t="s">
        <v>832</v>
      </c>
    </row>
    <row r="132" spans="2:6">
      <c r="B132" s="531" t="s">
        <v>283</v>
      </c>
      <c r="C132" s="679" t="s">
        <v>952</v>
      </c>
      <c r="D132" s="679"/>
      <c r="E132" s="679"/>
      <c r="F132" s="679"/>
    </row>
    <row r="133" spans="2:6">
      <c r="C133" s="519" t="s">
        <v>732</v>
      </c>
      <c r="D133" s="518" t="s">
        <v>872</v>
      </c>
    </row>
    <row r="134" spans="2:6">
      <c r="D134" s="519" t="s">
        <v>806</v>
      </c>
      <c r="E134" s="518" t="s">
        <v>871</v>
      </c>
    </row>
    <row r="135" spans="2:6">
      <c r="E135" s="516">
        <f>7*3.2*2</f>
        <v>44.800000000000004</v>
      </c>
      <c r="F135" s="516" t="s">
        <v>707</v>
      </c>
    </row>
    <row r="136" spans="2:6">
      <c r="D136" s="519" t="s">
        <v>804</v>
      </c>
      <c r="E136" s="518" t="s">
        <v>870</v>
      </c>
    </row>
    <row r="137" spans="2:6">
      <c r="E137" s="516">
        <f>9*3.2*2</f>
        <v>57.6</v>
      </c>
      <c r="F137" s="516" t="s">
        <v>707</v>
      </c>
    </row>
    <row r="138" spans="2:6">
      <c r="D138" s="519" t="s">
        <v>869</v>
      </c>
      <c r="E138" s="518" t="s">
        <v>868</v>
      </c>
    </row>
    <row r="139" spans="2:6">
      <c r="E139" s="516">
        <f>E135+E137</f>
        <v>102.4</v>
      </c>
      <c r="F139" s="516" t="s">
        <v>707</v>
      </c>
    </row>
    <row r="141" spans="2:6">
      <c r="C141" s="519" t="s">
        <v>730</v>
      </c>
      <c r="D141" s="518" t="s">
        <v>867</v>
      </c>
    </row>
    <row r="142" spans="2:6">
      <c r="D142" s="519" t="s">
        <v>801</v>
      </c>
      <c r="E142" s="518" t="s">
        <v>866</v>
      </c>
    </row>
    <row r="143" spans="2:6">
      <c r="E143" s="516">
        <f>24.5*2*2</f>
        <v>98</v>
      </c>
      <c r="F143" s="516" t="s">
        <v>707</v>
      </c>
    </row>
    <row r="144" spans="2:6">
      <c r="D144" s="519" t="s">
        <v>799</v>
      </c>
      <c r="E144" s="518" t="s">
        <v>865</v>
      </c>
    </row>
    <row r="145" spans="1:6">
      <c r="E145" s="516">
        <f>(57*3.2)-(53.6*2)</f>
        <v>75.2</v>
      </c>
      <c r="F145" s="516" t="s">
        <v>707</v>
      </c>
    </row>
    <row r="146" spans="1:6">
      <c r="D146" s="519" t="s">
        <v>864</v>
      </c>
      <c r="E146" s="518" t="s">
        <v>863</v>
      </c>
    </row>
    <row r="147" spans="1:6">
      <c r="E147" s="516">
        <f>(53*3.2)-(42.7*2)</f>
        <v>84.200000000000017</v>
      </c>
      <c r="F147" s="516" t="s">
        <v>707</v>
      </c>
    </row>
    <row r="148" spans="1:6">
      <c r="D148" s="519" t="s">
        <v>862</v>
      </c>
      <c r="E148" s="518" t="s">
        <v>861</v>
      </c>
    </row>
    <row r="149" spans="1:6">
      <c r="E149" s="516">
        <f>E143+E145+E147</f>
        <v>257.39999999999998</v>
      </c>
      <c r="F149" s="516" t="s">
        <v>707</v>
      </c>
    </row>
    <row r="151" spans="1:6" s="520" customFormat="1">
      <c r="A151" s="523">
        <v>7</v>
      </c>
      <c r="B151" s="522" t="s">
        <v>953</v>
      </c>
    </row>
    <row r="153" spans="1:6">
      <c r="B153" s="526" t="s">
        <v>282</v>
      </c>
      <c r="C153" s="525" t="s">
        <v>935</v>
      </c>
      <c r="D153" s="578"/>
    </row>
    <row r="154" spans="1:6">
      <c r="C154" s="519" t="s">
        <v>738</v>
      </c>
      <c r="D154" s="518" t="s">
        <v>860</v>
      </c>
    </row>
    <row r="155" spans="1:6">
      <c r="D155" s="516">
        <f>10.5+9+5+17.5+7+0.05</f>
        <v>49.05</v>
      </c>
      <c r="E155" s="516" t="s">
        <v>707</v>
      </c>
    </row>
    <row r="156" spans="1:6">
      <c r="C156" s="519" t="s">
        <v>736</v>
      </c>
      <c r="D156" s="518" t="s">
        <v>859</v>
      </c>
    </row>
    <row r="157" spans="1:6">
      <c r="D157" s="516">
        <f>9+10.5+17.5+4</f>
        <v>41</v>
      </c>
      <c r="E157" s="516" t="s">
        <v>707</v>
      </c>
    </row>
    <row r="159" spans="1:6">
      <c r="B159" s="526" t="s">
        <v>283</v>
      </c>
      <c r="C159" s="525" t="s">
        <v>936</v>
      </c>
      <c r="D159" s="578"/>
      <c r="E159" s="578"/>
    </row>
    <row r="160" spans="1:6">
      <c r="C160" s="519" t="s">
        <v>732</v>
      </c>
      <c r="D160" s="518" t="s">
        <v>858</v>
      </c>
    </row>
    <row r="161" spans="1:5">
      <c r="D161" s="516">
        <f>(1.5*2)-0.5</f>
        <v>2.5</v>
      </c>
      <c r="E161" s="516" t="s">
        <v>707</v>
      </c>
    </row>
    <row r="162" spans="1:5">
      <c r="C162" s="519" t="s">
        <v>730</v>
      </c>
      <c r="D162" s="518" t="s">
        <v>857</v>
      </c>
    </row>
    <row r="163" spans="1:5">
      <c r="D163" s="516">
        <f>2.5*2</f>
        <v>5</v>
      </c>
      <c r="E163" s="516" t="s">
        <v>707</v>
      </c>
    </row>
    <row r="165" spans="1:5">
      <c r="B165" s="526" t="s">
        <v>284</v>
      </c>
      <c r="C165" s="525" t="s">
        <v>937</v>
      </c>
      <c r="D165" s="578"/>
    </row>
    <row r="166" spans="1:5">
      <c r="C166" s="519" t="s">
        <v>752</v>
      </c>
      <c r="D166" s="518" t="s">
        <v>938</v>
      </c>
    </row>
    <row r="167" spans="1:5">
      <c r="D167" s="516">
        <f>1.5*3</f>
        <v>4.5</v>
      </c>
      <c r="E167" s="516" t="s">
        <v>707</v>
      </c>
    </row>
    <row r="168" spans="1:5">
      <c r="C168" s="519" t="s">
        <v>750</v>
      </c>
      <c r="D168" s="518" t="s">
        <v>939</v>
      </c>
    </row>
    <row r="169" spans="1:5">
      <c r="D169" s="516">
        <f>1.5*2</f>
        <v>3</v>
      </c>
      <c r="E169" s="516" t="s">
        <v>707</v>
      </c>
    </row>
    <row r="171" spans="1:5" s="520" customFormat="1">
      <c r="A171" s="523">
        <v>8</v>
      </c>
      <c r="B171" s="522" t="s">
        <v>954</v>
      </c>
    </row>
    <row r="173" spans="1:5">
      <c r="B173" s="526" t="s">
        <v>282</v>
      </c>
      <c r="C173" s="525" t="s">
        <v>928</v>
      </c>
      <c r="D173" s="578"/>
      <c r="E173" s="578"/>
    </row>
    <row r="174" spans="1:5">
      <c r="C174" s="519" t="s">
        <v>738</v>
      </c>
      <c r="D174" s="518" t="s">
        <v>930</v>
      </c>
    </row>
    <row r="175" spans="1:5">
      <c r="D175" s="516">
        <f>7*3.2</f>
        <v>22.400000000000002</v>
      </c>
      <c r="E175" s="516" t="s">
        <v>707</v>
      </c>
    </row>
    <row r="176" spans="1:5">
      <c r="C176" s="519" t="s">
        <v>736</v>
      </c>
      <c r="D176" s="518" t="s">
        <v>931</v>
      </c>
    </row>
    <row r="177" spans="1:11">
      <c r="D177" s="516">
        <f>9*3.2</f>
        <v>28.8</v>
      </c>
      <c r="E177" s="516" t="s">
        <v>707</v>
      </c>
    </row>
    <row r="179" spans="1:11">
      <c r="B179" s="526" t="s">
        <v>283</v>
      </c>
      <c r="C179" s="525" t="s">
        <v>932</v>
      </c>
      <c r="D179" s="578"/>
      <c r="E179" s="578"/>
      <c r="F179" s="578"/>
      <c r="G179" s="578"/>
      <c r="H179" s="578"/>
      <c r="I179" s="578"/>
      <c r="J179" s="578"/>
      <c r="K179" s="578"/>
    </row>
    <row r="180" spans="1:11">
      <c r="C180" s="516">
        <f>3.5*2+3.5</f>
        <v>10.5</v>
      </c>
      <c r="D180" s="516" t="s">
        <v>707</v>
      </c>
    </row>
    <row r="182" spans="1:11">
      <c r="B182" s="526" t="s">
        <v>284</v>
      </c>
      <c r="C182" s="525" t="s">
        <v>929</v>
      </c>
    </row>
    <row r="183" spans="1:11">
      <c r="C183" s="519" t="s">
        <v>752</v>
      </c>
      <c r="D183" s="518" t="s">
        <v>933</v>
      </c>
    </row>
    <row r="184" spans="1:11">
      <c r="D184" s="516">
        <f>57</f>
        <v>57</v>
      </c>
      <c r="E184" s="516" t="s">
        <v>707</v>
      </c>
    </row>
    <row r="185" spans="1:11">
      <c r="C185" s="519" t="s">
        <v>750</v>
      </c>
      <c r="D185" s="518" t="s">
        <v>934</v>
      </c>
    </row>
    <row r="186" spans="1:11">
      <c r="D186" s="516">
        <f>53</f>
        <v>53</v>
      </c>
      <c r="E186" s="516" t="s">
        <v>707</v>
      </c>
    </row>
    <row r="188" spans="1:11" s="520" customFormat="1">
      <c r="A188" s="523">
        <v>9</v>
      </c>
      <c r="B188" s="522" t="s">
        <v>955</v>
      </c>
    </row>
    <row r="189" spans="1:11">
      <c r="B189" s="526" t="s">
        <v>836</v>
      </c>
      <c r="C189" s="525" t="s">
        <v>856</v>
      </c>
    </row>
    <row r="190" spans="1:11">
      <c r="C190" s="519" t="s">
        <v>738</v>
      </c>
      <c r="D190" s="518" t="s">
        <v>855</v>
      </c>
    </row>
    <row r="191" spans="1:11">
      <c r="D191" s="519" t="s">
        <v>817</v>
      </c>
      <c r="E191" s="518" t="s">
        <v>978</v>
      </c>
    </row>
    <row r="192" spans="1:11">
      <c r="E192" s="516">
        <f>9+5+17.5+10.5+3</f>
        <v>45</v>
      </c>
      <c r="F192" s="516" t="s">
        <v>707</v>
      </c>
    </row>
    <row r="193" spans="2:6">
      <c r="D193" s="519" t="s">
        <v>815</v>
      </c>
      <c r="E193" s="518" t="s">
        <v>979</v>
      </c>
    </row>
    <row r="194" spans="2:6">
      <c r="E194" s="516">
        <f>9+5+10.5+17.5+10</f>
        <v>52</v>
      </c>
      <c r="F194" s="516" t="s">
        <v>707</v>
      </c>
    </row>
    <row r="196" spans="2:6">
      <c r="C196" s="519" t="s">
        <v>736</v>
      </c>
      <c r="D196" s="518" t="s">
        <v>854</v>
      </c>
    </row>
    <row r="197" spans="2:6">
      <c r="D197" s="519" t="s">
        <v>812</v>
      </c>
      <c r="E197" s="518" t="s">
        <v>980</v>
      </c>
    </row>
    <row r="198" spans="2:6">
      <c r="E198" s="516">
        <f>(1.5*2)+(3*1.5)</f>
        <v>7.5</v>
      </c>
      <c r="F198" s="516" t="s">
        <v>707</v>
      </c>
    </row>
    <row r="199" spans="2:6">
      <c r="D199" s="519" t="s">
        <v>810</v>
      </c>
      <c r="E199" s="518" t="s">
        <v>981</v>
      </c>
    </row>
    <row r="200" spans="2:6">
      <c r="E200" s="516">
        <f>1.5*2</f>
        <v>3</v>
      </c>
      <c r="F200" s="516" t="s">
        <v>707</v>
      </c>
    </row>
    <row r="202" spans="2:6">
      <c r="B202" s="526" t="s">
        <v>734</v>
      </c>
      <c r="C202" s="525" t="s">
        <v>853</v>
      </c>
    </row>
    <row r="203" spans="2:6">
      <c r="C203" s="519" t="s">
        <v>732</v>
      </c>
      <c r="D203" s="518" t="s">
        <v>852</v>
      </c>
    </row>
    <row r="204" spans="2:6">
      <c r="D204" s="519" t="s">
        <v>806</v>
      </c>
      <c r="E204" s="518" t="s">
        <v>982</v>
      </c>
    </row>
    <row r="205" spans="2:6">
      <c r="E205" s="516">
        <f>9+5+17.5+10.5+3</f>
        <v>45</v>
      </c>
      <c r="F205" s="516" t="s">
        <v>707</v>
      </c>
    </row>
    <row r="206" spans="2:6">
      <c r="D206" s="519" t="s">
        <v>804</v>
      </c>
      <c r="E206" s="518" t="s">
        <v>983</v>
      </c>
    </row>
    <row r="207" spans="2:6">
      <c r="E207" s="516">
        <f>9+5+10.5+17.5+10</f>
        <v>52</v>
      </c>
      <c r="F207" s="516" t="s">
        <v>707</v>
      </c>
    </row>
    <row r="209" spans="2:6">
      <c r="C209" s="519" t="s">
        <v>730</v>
      </c>
      <c r="D209" s="518" t="s">
        <v>851</v>
      </c>
    </row>
    <row r="210" spans="2:6">
      <c r="D210" s="519" t="s">
        <v>801</v>
      </c>
      <c r="E210" s="518" t="s">
        <v>850</v>
      </c>
    </row>
    <row r="211" spans="2:6">
      <c r="E211" s="516">
        <f>(1.5*2)+(3*1.5)</f>
        <v>7.5</v>
      </c>
      <c r="F211" s="516" t="s">
        <v>707</v>
      </c>
    </row>
    <row r="212" spans="2:6">
      <c r="D212" s="519" t="s">
        <v>799</v>
      </c>
      <c r="E212" s="518" t="s">
        <v>849</v>
      </c>
    </row>
    <row r="213" spans="2:6">
      <c r="E213" s="516">
        <f>1.5*2</f>
        <v>3</v>
      </c>
      <c r="F213" s="516" t="s">
        <v>707</v>
      </c>
    </row>
    <row r="215" spans="2:6">
      <c r="B215" s="526" t="s">
        <v>848</v>
      </c>
      <c r="C215" s="525" t="s">
        <v>847</v>
      </c>
    </row>
    <row r="216" spans="2:6">
      <c r="C216" s="519" t="s">
        <v>752</v>
      </c>
      <c r="D216" s="518" t="s">
        <v>846</v>
      </c>
    </row>
    <row r="217" spans="2:6">
      <c r="D217" s="519" t="s">
        <v>845</v>
      </c>
      <c r="E217" s="518" t="s">
        <v>844</v>
      </c>
    </row>
    <row r="218" spans="2:6">
      <c r="E218" s="516">
        <f>3+3+3+3+2+2.5+2+2.5+3+3.5+3.5+3+3.5+3.5+5+5+2+2+2+2</f>
        <v>59</v>
      </c>
      <c r="F218" s="516" t="s">
        <v>109</v>
      </c>
    </row>
    <row r="219" spans="2:6">
      <c r="D219" s="519" t="s">
        <v>843</v>
      </c>
      <c r="E219" s="518" t="s">
        <v>842</v>
      </c>
    </row>
    <row r="220" spans="2:6">
      <c r="E220" s="516">
        <f>3+3+3+3+2+2.5+2+2.5+3+3.5+3.5+3+3.5+3.5+5+5+2+2+5+5</f>
        <v>65</v>
      </c>
      <c r="F220" s="516" t="s">
        <v>109</v>
      </c>
    </row>
    <row r="222" spans="2:6">
      <c r="C222" s="519" t="s">
        <v>750</v>
      </c>
      <c r="D222" s="518" t="s">
        <v>841</v>
      </c>
    </row>
    <row r="223" spans="2:6">
      <c r="D223" s="519" t="s">
        <v>840</v>
      </c>
      <c r="E223" s="518" t="s">
        <v>839</v>
      </c>
    </row>
    <row r="224" spans="2:6">
      <c r="E224" s="516">
        <f>1.5+1.5+3+3+2+2+1.5+1.5</f>
        <v>16</v>
      </c>
      <c r="F224" s="516" t="s">
        <v>109</v>
      </c>
    </row>
    <row r="225" spans="1:6">
      <c r="D225" s="519" t="s">
        <v>838</v>
      </c>
      <c r="E225" s="518" t="s">
        <v>837</v>
      </c>
    </row>
    <row r="226" spans="1:6">
      <c r="E226" s="516">
        <f>1.5+1.5+2+2</f>
        <v>7</v>
      </c>
      <c r="F226" s="516" t="s">
        <v>109</v>
      </c>
    </row>
    <row r="228" spans="1:6" s="520" customFormat="1">
      <c r="A228" s="523">
        <v>10</v>
      </c>
      <c r="B228" s="522" t="s">
        <v>956</v>
      </c>
    </row>
    <row r="230" spans="1:6">
      <c r="A230" s="530" t="s">
        <v>836</v>
      </c>
      <c r="B230" s="525" t="s">
        <v>835</v>
      </c>
    </row>
    <row r="231" spans="1:6">
      <c r="B231" s="519" t="s">
        <v>738</v>
      </c>
      <c r="C231" s="518" t="s">
        <v>834</v>
      </c>
    </row>
    <row r="232" spans="1:6">
      <c r="C232" s="516">
        <f>0.06*0.15*43.6</f>
        <v>0.39239999999999997</v>
      </c>
      <c r="D232" s="516" t="s">
        <v>832</v>
      </c>
    </row>
    <row r="233" spans="1:6">
      <c r="B233" s="519" t="s">
        <v>736</v>
      </c>
      <c r="C233" s="518" t="s">
        <v>833</v>
      </c>
    </row>
    <row r="234" spans="1:6">
      <c r="C234" s="516">
        <f>0.06*0.15*38.7</f>
        <v>0.3483</v>
      </c>
      <c r="D234" s="516" t="s">
        <v>832</v>
      </c>
    </row>
    <row r="236" spans="1:6">
      <c r="A236" s="530" t="s">
        <v>283</v>
      </c>
      <c r="B236" s="525" t="s">
        <v>718</v>
      </c>
    </row>
    <row r="237" spans="1:6">
      <c r="B237" s="519" t="s">
        <v>732</v>
      </c>
      <c r="C237" s="518" t="s">
        <v>831</v>
      </c>
    </row>
    <row r="238" spans="1:6">
      <c r="C238" s="518" t="s">
        <v>806</v>
      </c>
      <c r="D238" s="518" t="s">
        <v>830</v>
      </c>
    </row>
    <row r="239" spans="1:6">
      <c r="D239" s="516">
        <f>0.9*2.1*4</f>
        <v>7.5600000000000005</v>
      </c>
      <c r="E239" s="516" t="s">
        <v>707</v>
      </c>
    </row>
    <row r="240" spans="1:6">
      <c r="C240" s="518" t="s">
        <v>804</v>
      </c>
      <c r="D240" s="518" t="s">
        <v>829</v>
      </c>
    </row>
    <row r="241" spans="1:5">
      <c r="D241" s="516">
        <f>0.9*2.1*3</f>
        <v>5.67</v>
      </c>
      <c r="E241" s="516" t="s">
        <v>707</v>
      </c>
    </row>
    <row r="243" spans="1:5">
      <c r="B243" s="519" t="s">
        <v>730</v>
      </c>
      <c r="C243" s="518" t="s">
        <v>828</v>
      </c>
    </row>
    <row r="244" spans="1:5">
      <c r="C244" s="518" t="s">
        <v>801</v>
      </c>
      <c r="D244" s="518" t="s">
        <v>827</v>
      </c>
    </row>
    <row r="245" spans="1:5">
      <c r="D245" s="516">
        <f>1</f>
        <v>1</v>
      </c>
      <c r="E245" s="516" t="s">
        <v>43</v>
      </c>
    </row>
    <row r="246" spans="1:5">
      <c r="C246" s="518" t="s">
        <v>799</v>
      </c>
      <c r="D246" s="518" t="s">
        <v>826</v>
      </c>
    </row>
    <row r="247" spans="1:5">
      <c r="D247" s="516">
        <f>1</f>
        <v>1</v>
      </c>
      <c r="E247" s="516" t="s">
        <v>43</v>
      </c>
    </row>
    <row r="249" spans="1:5">
      <c r="A249" s="530" t="s">
        <v>284</v>
      </c>
      <c r="B249" s="525" t="s">
        <v>825</v>
      </c>
    </row>
    <row r="250" spans="1:5">
      <c r="B250" s="519" t="s">
        <v>752</v>
      </c>
      <c r="C250" s="518" t="s">
        <v>824</v>
      </c>
    </row>
    <row r="251" spans="1:5">
      <c r="C251" s="516">
        <f>0.6*1.6*3</f>
        <v>2.88</v>
      </c>
      <c r="D251" s="516" t="s">
        <v>707</v>
      </c>
    </row>
    <row r="252" spans="1:5">
      <c r="B252" s="519" t="s">
        <v>750</v>
      </c>
      <c r="C252" s="518" t="s">
        <v>823</v>
      </c>
    </row>
    <row r="253" spans="1:5">
      <c r="C253" s="516">
        <f>0.6*1.6*3</f>
        <v>2.88</v>
      </c>
      <c r="D253" s="516" t="s">
        <v>707</v>
      </c>
    </row>
    <row r="255" spans="1:5">
      <c r="A255" s="530" t="s">
        <v>285</v>
      </c>
      <c r="B255" s="525" t="s">
        <v>822</v>
      </c>
    </row>
    <row r="256" spans="1:5">
      <c r="B256" s="519" t="s">
        <v>821</v>
      </c>
      <c r="C256" s="518" t="s">
        <v>820</v>
      </c>
    </row>
    <row r="257" spans="1:6">
      <c r="C257" s="516">
        <f>0.5*0.4*1</f>
        <v>0.2</v>
      </c>
      <c r="D257" s="516" t="s">
        <v>707</v>
      </c>
    </row>
    <row r="259" spans="1:6" s="529" customFormat="1">
      <c r="A259" s="523">
        <v>11</v>
      </c>
      <c r="B259" s="522" t="s">
        <v>957</v>
      </c>
    </row>
    <row r="261" spans="1:6">
      <c r="B261" s="526" t="s">
        <v>282</v>
      </c>
      <c r="C261" s="525" t="s">
        <v>819</v>
      </c>
    </row>
    <row r="262" spans="1:6">
      <c r="C262" s="519" t="s">
        <v>738</v>
      </c>
      <c r="D262" s="518" t="s">
        <v>818</v>
      </c>
    </row>
    <row r="263" spans="1:6">
      <c r="D263" s="527" t="s">
        <v>817</v>
      </c>
      <c r="E263" s="528" t="s">
        <v>816</v>
      </c>
    </row>
    <row r="264" spans="1:6">
      <c r="E264" s="516">
        <f>4</f>
        <v>4</v>
      </c>
      <c r="F264" s="516" t="s">
        <v>424</v>
      </c>
    </row>
    <row r="265" spans="1:6">
      <c r="D265" s="527" t="s">
        <v>815</v>
      </c>
      <c r="E265" s="527" t="s">
        <v>814</v>
      </c>
    </row>
    <row r="266" spans="1:6">
      <c r="E266" s="516">
        <f>3</f>
        <v>3</v>
      </c>
      <c r="F266" s="516" t="s">
        <v>424</v>
      </c>
    </row>
    <row r="267" spans="1:6">
      <c r="C267" s="519" t="s">
        <v>736</v>
      </c>
      <c r="D267" s="518" t="s">
        <v>813</v>
      </c>
    </row>
    <row r="268" spans="1:6">
      <c r="D268" s="519" t="s">
        <v>812</v>
      </c>
      <c r="E268" s="528" t="s">
        <v>811</v>
      </c>
    </row>
    <row r="269" spans="1:6">
      <c r="E269" s="516">
        <f>1</f>
        <v>1</v>
      </c>
      <c r="F269" s="516" t="s">
        <v>424</v>
      </c>
    </row>
    <row r="270" spans="1:6">
      <c r="D270" s="519" t="s">
        <v>810</v>
      </c>
      <c r="E270" s="527" t="s">
        <v>809</v>
      </c>
    </row>
    <row r="271" spans="1:6">
      <c r="E271" s="516">
        <f>1</f>
        <v>1</v>
      </c>
      <c r="F271" s="516" t="s">
        <v>424</v>
      </c>
    </row>
    <row r="273" spans="2:6">
      <c r="B273" s="526" t="s">
        <v>283</v>
      </c>
      <c r="C273" s="525" t="s">
        <v>808</v>
      </c>
    </row>
    <row r="274" spans="2:6">
      <c r="C274" s="519" t="s">
        <v>732</v>
      </c>
      <c r="D274" s="518" t="s">
        <v>807</v>
      </c>
    </row>
    <row r="275" spans="2:6">
      <c r="D275" s="519" t="s">
        <v>806</v>
      </c>
      <c r="E275" s="528" t="s">
        <v>805</v>
      </c>
    </row>
    <row r="276" spans="2:6">
      <c r="E276" s="516">
        <f>3*6</f>
        <v>18</v>
      </c>
      <c r="F276" s="516" t="s">
        <v>43</v>
      </c>
    </row>
    <row r="277" spans="2:6">
      <c r="D277" s="519" t="s">
        <v>804</v>
      </c>
      <c r="E277" s="527" t="s">
        <v>803</v>
      </c>
    </row>
    <row r="278" spans="2:6">
      <c r="E278" s="516">
        <f>3*4</f>
        <v>12</v>
      </c>
      <c r="F278" s="516" t="s">
        <v>43</v>
      </c>
    </row>
    <row r="280" spans="2:6">
      <c r="C280" s="519" t="s">
        <v>730</v>
      </c>
      <c r="D280" s="518" t="s">
        <v>802</v>
      </c>
    </row>
    <row r="281" spans="2:6">
      <c r="D281" s="519" t="s">
        <v>801</v>
      </c>
      <c r="E281" s="527" t="s">
        <v>800</v>
      </c>
    </row>
    <row r="282" spans="2:6">
      <c r="E282" s="516">
        <f>2*3</f>
        <v>6</v>
      </c>
      <c r="F282" s="516" t="s">
        <v>43</v>
      </c>
    </row>
    <row r="283" spans="2:6">
      <c r="D283" s="519" t="s">
        <v>799</v>
      </c>
      <c r="E283" s="527" t="s">
        <v>798</v>
      </c>
    </row>
    <row r="284" spans="2:6">
      <c r="E284" s="516">
        <f>2*3</f>
        <v>6</v>
      </c>
      <c r="F284" s="516" t="s">
        <v>43</v>
      </c>
    </row>
    <row r="286" spans="2:6">
      <c r="B286" s="526" t="s">
        <v>284</v>
      </c>
      <c r="C286" s="525" t="s">
        <v>797</v>
      </c>
    </row>
    <row r="287" spans="2:6">
      <c r="C287" s="519" t="s">
        <v>752</v>
      </c>
      <c r="D287" s="518" t="s">
        <v>796</v>
      </c>
    </row>
    <row r="288" spans="2:6">
      <c r="D288" s="516">
        <f>2*1</f>
        <v>2</v>
      </c>
      <c r="E288" s="516" t="s">
        <v>43</v>
      </c>
    </row>
    <row r="289" spans="2:5">
      <c r="C289" s="519" t="s">
        <v>750</v>
      </c>
      <c r="D289" s="518" t="s">
        <v>795</v>
      </c>
    </row>
    <row r="290" spans="2:5">
      <c r="D290" s="516">
        <f>1*7</f>
        <v>7</v>
      </c>
      <c r="E290" s="516" t="s">
        <v>43</v>
      </c>
    </row>
    <row r="292" spans="2:5">
      <c r="B292" s="526" t="s">
        <v>285</v>
      </c>
      <c r="C292" s="525" t="s">
        <v>794</v>
      </c>
    </row>
    <row r="293" spans="2:5">
      <c r="C293" s="516">
        <f>1*7</f>
        <v>7</v>
      </c>
      <c r="D293" s="516" t="s">
        <v>43</v>
      </c>
    </row>
    <row r="295" spans="2:5">
      <c r="B295" s="526" t="s">
        <v>393</v>
      </c>
      <c r="C295" s="525" t="s">
        <v>793</v>
      </c>
    </row>
    <row r="296" spans="2:5">
      <c r="C296" s="519" t="s">
        <v>792</v>
      </c>
      <c r="D296" s="518" t="s">
        <v>791</v>
      </c>
    </row>
    <row r="297" spans="2:5">
      <c r="D297" s="516">
        <f>0.6*1.6*7</f>
        <v>6.72</v>
      </c>
      <c r="E297" s="516" t="s">
        <v>707</v>
      </c>
    </row>
    <row r="298" spans="2:5">
      <c r="C298" s="519" t="s">
        <v>790</v>
      </c>
      <c r="D298" s="518" t="s">
        <v>789</v>
      </c>
    </row>
    <row r="299" spans="2:5">
      <c r="D299" s="516">
        <f>0.6*1.6*6</f>
        <v>5.76</v>
      </c>
      <c r="E299" s="516" t="s">
        <v>707</v>
      </c>
    </row>
    <row r="300" spans="2:5">
      <c r="C300" s="519" t="s">
        <v>788</v>
      </c>
      <c r="D300" s="518" t="s">
        <v>787</v>
      </c>
    </row>
    <row r="301" spans="2:5">
      <c r="D301" s="516">
        <f>D297+D299</f>
        <v>12.48</v>
      </c>
      <c r="E301" s="516" t="s">
        <v>707</v>
      </c>
    </row>
    <row r="303" spans="2:5">
      <c r="B303" s="526" t="s">
        <v>394</v>
      </c>
      <c r="C303" s="525" t="s">
        <v>786</v>
      </c>
    </row>
    <row r="304" spans="2:5">
      <c r="C304" s="516">
        <f>0.5*0.4*1</f>
        <v>0.2</v>
      </c>
      <c r="D304" s="516" t="s">
        <v>707</v>
      </c>
    </row>
    <row r="306" spans="1:9" s="520" customFormat="1">
      <c r="A306" s="523">
        <v>12</v>
      </c>
      <c r="B306" s="522" t="s">
        <v>958</v>
      </c>
      <c r="D306" s="521"/>
    </row>
    <row r="308" spans="1:9">
      <c r="B308" s="526" t="s">
        <v>282</v>
      </c>
      <c r="C308" s="525" t="s">
        <v>785</v>
      </c>
      <c r="D308" s="578"/>
      <c r="E308" s="578"/>
      <c r="F308" s="578"/>
    </row>
    <row r="309" spans="1:9">
      <c r="C309" s="516">
        <f>((4+0.6)*(7+0.6))/0.87</f>
        <v>40.183908045977006</v>
      </c>
      <c r="D309" s="516" t="s">
        <v>707</v>
      </c>
    </row>
    <row r="310" spans="1:9">
      <c r="B310" s="526" t="s">
        <v>283</v>
      </c>
      <c r="C310" s="525" t="s">
        <v>784</v>
      </c>
      <c r="D310" s="578"/>
    </row>
    <row r="311" spans="1:9">
      <c r="C311" s="519" t="s">
        <v>732</v>
      </c>
      <c r="D311" s="518" t="s">
        <v>783</v>
      </c>
    </row>
    <row r="312" spans="1:9">
      <c r="D312" s="516">
        <f>C309</f>
        <v>40.183908045977006</v>
      </c>
      <c r="E312" s="516" t="s">
        <v>707</v>
      </c>
    </row>
    <row r="313" spans="1:9">
      <c r="C313" s="519" t="s">
        <v>730</v>
      </c>
      <c r="D313" s="518" t="s">
        <v>782</v>
      </c>
    </row>
    <row r="314" spans="1:9">
      <c r="D314" s="516">
        <f>3.1+15.4</f>
        <v>18.5</v>
      </c>
      <c r="E314" s="516" t="s">
        <v>109</v>
      </c>
    </row>
    <row r="316" spans="1:9" s="520" customFormat="1">
      <c r="A316" s="523">
        <v>13</v>
      </c>
      <c r="B316" s="522" t="s">
        <v>959</v>
      </c>
    </row>
    <row r="317" spans="1:9">
      <c r="B317" s="526" t="s">
        <v>282</v>
      </c>
      <c r="C317" s="525" t="s">
        <v>781</v>
      </c>
      <c r="D317" s="578"/>
      <c r="E317" s="578"/>
      <c r="H317" s="516">
        <v>2</v>
      </c>
      <c r="I317" s="516" t="s">
        <v>43</v>
      </c>
    </row>
    <row r="318" spans="1:9">
      <c r="B318" s="526" t="s">
        <v>283</v>
      </c>
      <c r="C318" s="525" t="s">
        <v>984</v>
      </c>
      <c r="D318" s="578"/>
      <c r="E318" s="578"/>
      <c r="H318" s="516">
        <v>2</v>
      </c>
      <c r="I318" s="516" t="s">
        <v>43</v>
      </c>
    </row>
    <row r="319" spans="1:9">
      <c r="B319" s="526" t="s">
        <v>284</v>
      </c>
      <c r="C319" s="525" t="s">
        <v>780</v>
      </c>
      <c r="D319" s="578"/>
      <c r="E319" s="578"/>
    </row>
    <row r="320" spans="1:9">
      <c r="C320" s="519" t="s">
        <v>752</v>
      </c>
      <c r="D320" s="518" t="s">
        <v>779</v>
      </c>
      <c r="H320" s="516">
        <v>3</v>
      </c>
      <c r="I320" s="516" t="s">
        <v>43</v>
      </c>
    </row>
    <row r="321" spans="1:9">
      <c r="C321" s="519" t="s">
        <v>750</v>
      </c>
      <c r="D321" s="518" t="s">
        <v>778</v>
      </c>
      <c r="H321" s="516">
        <v>2</v>
      </c>
      <c r="I321" s="516" t="s">
        <v>43</v>
      </c>
    </row>
    <row r="322" spans="1:9">
      <c r="C322" s="519" t="s">
        <v>748</v>
      </c>
      <c r="D322" s="518" t="s">
        <v>777</v>
      </c>
      <c r="H322" s="516">
        <v>1</v>
      </c>
      <c r="I322" s="516" t="s">
        <v>43</v>
      </c>
    </row>
    <row r="323" spans="1:9">
      <c r="C323" s="519" t="s">
        <v>746</v>
      </c>
      <c r="D323" s="518" t="s">
        <v>776</v>
      </c>
      <c r="H323" s="516">
        <v>2</v>
      </c>
      <c r="I323" s="516" t="s">
        <v>43</v>
      </c>
    </row>
    <row r="324" spans="1:9">
      <c r="C324" s="519" t="s">
        <v>744</v>
      </c>
      <c r="D324" s="518" t="s">
        <v>775</v>
      </c>
      <c r="H324" s="516">
        <v>1</v>
      </c>
      <c r="I324" s="516" t="s">
        <v>43</v>
      </c>
    </row>
    <row r="326" spans="1:9" s="520" customFormat="1">
      <c r="A326" s="523">
        <v>14</v>
      </c>
      <c r="B326" s="522" t="s">
        <v>960</v>
      </c>
    </row>
    <row r="327" spans="1:9">
      <c r="B327" s="526" t="s">
        <v>282</v>
      </c>
      <c r="C327" s="525" t="s">
        <v>774</v>
      </c>
      <c r="D327" s="578"/>
    </row>
    <row r="328" spans="1:9">
      <c r="C328" s="519" t="s">
        <v>738</v>
      </c>
      <c r="D328" s="518" t="s">
        <v>773</v>
      </c>
    </row>
    <row r="329" spans="1:9">
      <c r="C329" s="519" t="s">
        <v>736</v>
      </c>
      <c r="D329" s="518" t="s">
        <v>772</v>
      </c>
    </row>
    <row r="330" spans="1:9">
      <c r="C330" s="519" t="s">
        <v>771</v>
      </c>
      <c r="D330" s="518" t="s">
        <v>770</v>
      </c>
    </row>
    <row r="331" spans="1:9">
      <c r="C331" s="519" t="s">
        <v>769</v>
      </c>
      <c r="D331" s="518" t="s">
        <v>768</v>
      </c>
    </row>
    <row r="332" spans="1:9">
      <c r="C332" s="519" t="s">
        <v>767</v>
      </c>
      <c r="D332" s="518" t="s">
        <v>766</v>
      </c>
    </row>
    <row r="333" spans="1:9">
      <c r="C333" s="519" t="s">
        <v>765</v>
      </c>
      <c r="D333" s="518" t="s">
        <v>756</v>
      </c>
    </row>
    <row r="335" spans="1:9">
      <c r="B335" s="526" t="s">
        <v>283</v>
      </c>
      <c r="C335" s="525" t="s">
        <v>764</v>
      </c>
      <c r="D335" s="578"/>
    </row>
    <row r="336" spans="1:9">
      <c r="C336" s="519" t="s">
        <v>732</v>
      </c>
      <c r="D336" s="518" t="s">
        <v>763</v>
      </c>
      <c r="E336" s="518"/>
    </row>
    <row r="337" spans="1:9">
      <c r="C337" s="519" t="s">
        <v>730</v>
      </c>
      <c r="D337" s="518" t="s">
        <v>762</v>
      </c>
      <c r="E337" s="518"/>
    </row>
    <row r="338" spans="1:9">
      <c r="C338" s="519" t="s">
        <v>761</v>
      </c>
      <c r="D338" s="518" t="s">
        <v>760</v>
      </c>
      <c r="E338" s="518"/>
    </row>
    <row r="339" spans="1:9">
      <c r="C339" s="519" t="s">
        <v>759</v>
      </c>
      <c r="D339" s="518" t="s">
        <v>758</v>
      </c>
      <c r="E339" s="518"/>
    </row>
    <row r="340" spans="1:9">
      <c r="C340" s="519" t="s">
        <v>757</v>
      </c>
      <c r="D340" s="518" t="s">
        <v>756</v>
      </c>
      <c r="E340" s="518"/>
    </row>
    <row r="342" spans="1:9">
      <c r="B342" s="526" t="s">
        <v>284</v>
      </c>
      <c r="C342" s="525" t="s">
        <v>985</v>
      </c>
      <c r="D342" s="578"/>
    </row>
    <row r="343" spans="1:9">
      <c r="B343" s="526" t="s">
        <v>285</v>
      </c>
      <c r="C343" s="581" t="s">
        <v>986</v>
      </c>
      <c r="D343" s="578"/>
      <c r="E343" s="578"/>
      <c r="F343" s="578"/>
    </row>
    <row r="345" spans="1:9" s="520" customFormat="1">
      <c r="A345" s="523">
        <v>15</v>
      </c>
      <c r="B345" s="522" t="s">
        <v>961</v>
      </c>
    </row>
    <row r="347" spans="1:9">
      <c r="B347" s="526" t="s">
        <v>282</v>
      </c>
      <c r="C347" s="525" t="s">
        <v>755</v>
      </c>
      <c r="D347" s="525"/>
      <c r="H347" s="516">
        <v>20</v>
      </c>
      <c r="I347" s="516" t="s">
        <v>399</v>
      </c>
    </row>
    <row r="348" spans="1:9">
      <c r="B348" s="526" t="s">
        <v>283</v>
      </c>
      <c r="C348" s="525" t="s">
        <v>754</v>
      </c>
      <c r="D348" s="525"/>
      <c r="H348" s="516">
        <v>17</v>
      </c>
      <c r="I348" s="516" t="s">
        <v>399</v>
      </c>
    </row>
    <row r="349" spans="1:9">
      <c r="B349" s="526" t="s">
        <v>284</v>
      </c>
      <c r="C349" s="525" t="s">
        <v>753</v>
      </c>
      <c r="D349" s="525"/>
    </row>
    <row r="350" spans="1:9">
      <c r="B350" s="518"/>
      <c r="C350" s="519" t="s">
        <v>752</v>
      </c>
      <c r="D350" s="518" t="s">
        <v>751</v>
      </c>
      <c r="H350" s="516">
        <v>4</v>
      </c>
      <c r="I350" s="516" t="s">
        <v>399</v>
      </c>
    </row>
    <row r="351" spans="1:9">
      <c r="B351" s="518"/>
      <c r="C351" s="519" t="s">
        <v>750</v>
      </c>
      <c r="D351" s="518" t="s">
        <v>749</v>
      </c>
      <c r="H351" s="516">
        <v>2</v>
      </c>
      <c r="I351" s="516" t="s">
        <v>399</v>
      </c>
    </row>
    <row r="352" spans="1:9">
      <c r="B352" s="518"/>
      <c r="C352" s="519" t="s">
        <v>748</v>
      </c>
      <c r="D352" s="518" t="s">
        <v>747</v>
      </c>
      <c r="H352" s="516">
        <v>10</v>
      </c>
      <c r="I352" s="516" t="s">
        <v>399</v>
      </c>
    </row>
    <row r="353" spans="1:9">
      <c r="B353" s="518"/>
      <c r="C353" s="519" t="s">
        <v>746</v>
      </c>
      <c r="D353" s="518" t="s">
        <v>745</v>
      </c>
      <c r="H353" s="516">
        <v>4</v>
      </c>
      <c r="I353" s="516" t="s">
        <v>399</v>
      </c>
    </row>
    <row r="354" spans="1:9">
      <c r="B354" s="518"/>
      <c r="C354" s="519" t="s">
        <v>744</v>
      </c>
      <c r="D354" s="518" t="s">
        <v>743</v>
      </c>
      <c r="H354" s="516">
        <v>1</v>
      </c>
      <c r="I354" s="516" t="s">
        <v>43</v>
      </c>
    </row>
    <row r="355" spans="1:9">
      <c r="B355" s="518"/>
      <c r="C355" s="519" t="s">
        <v>742</v>
      </c>
      <c r="D355" s="524" t="s">
        <v>741</v>
      </c>
      <c r="H355" s="516">
        <v>1</v>
      </c>
      <c r="I355" s="516" t="s">
        <v>740</v>
      </c>
    </row>
    <row r="357" spans="1:9" s="520" customFormat="1">
      <c r="A357" s="523">
        <v>16</v>
      </c>
      <c r="B357" s="522" t="s">
        <v>962</v>
      </c>
      <c r="C357" s="521"/>
    </row>
    <row r="359" spans="1:9">
      <c r="B359" s="526" t="s">
        <v>282</v>
      </c>
      <c r="C359" s="525" t="s">
        <v>739</v>
      </c>
      <c r="D359" s="578"/>
    </row>
    <row r="360" spans="1:9">
      <c r="C360" s="519" t="s">
        <v>738</v>
      </c>
      <c r="D360" s="518" t="s">
        <v>737</v>
      </c>
    </row>
    <row r="361" spans="1:9">
      <c r="D361" s="516">
        <f>44.8+98+311.2</f>
        <v>454</v>
      </c>
      <c r="E361" s="516" t="s">
        <v>707</v>
      </c>
    </row>
    <row r="362" spans="1:9">
      <c r="C362" s="519" t="s">
        <v>736</v>
      </c>
      <c r="D362" s="518" t="s">
        <v>735</v>
      </c>
    </row>
    <row r="363" spans="1:9">
      <c r="D363" s="516">
        <f>57.6+296.5</f>
        <v>354.1</v>
      </c>
      <c r="E363" s="516" t="s">
        <v>707</v>
      </c>
    </row>
    <row r="365" spans="1:9">
      <c r="B365" s="526" t="s">
        <v>734</v>
      </c>
      <c r="C365" s="525" t="s">
        <v>733</v>
      </c>
      <c r="D365" s="578"/>
    </row>
    <row r="366" spans="1:9">
      <c r="C366" s="519" t="s">
        <v>732</v>
      </c>
      <c r="D366" s="518" t="s">
        <v>731</v>
      </c>
    </row>
    <row r="367" spans="1:9">
      <c r="D367" s="516">
        <f>9+5+10.5+17.5+4</f>
        <v>46</v>
      </c>
      <c r="E367" s="516" t="s">
        <v>707</v>
      </c>
    </row>
    <row r="368" spans="1:9">
      <c r="C368" s="519" t="s">
        <v>730</v>
      </c>
      <c r="D368" s="518" t="s">
        <v>729</v>
      </c>
    </row>
    <row r="369" spans="2:7">
      <c r="D369" s="516">
        <f>9+10.5+17.5+5+10</f>
        <v>52</v>
      </c>
      <c r="E369" s="516" t="s">
        <v>707</v>
      </c>
    </row>
    <row r="370" spans="2:7">
      <c r="B370" s="526" t="s">
        <v>284</v>
      </c>
      <c r="C370" s="525" t="s">
        <v>728</v>
      </c>
      <c r="D370" s="578"/>
      <c r="E370" s="578"/>
      <c r="F370" s="578"/>
      <c r="G370" s="578"/>
    </row>
    <row r="371" spans="2:7">
      <c r="C371" s="516">
        <f>0.05*147</f>
        <v>7.3500000000000005</v>
      </c>
      <c r="D371" s="516" t="s">
        <v>707</v>
      </c>
    </row>
    <row r="373" spans="2:7">
      <c r="B373" s="526" t="s">
        <v>285</v>
      </c>
      <c r="C373" s="525" t="s">
        <v>727</v>
      </c>
      <c r="D373" s="578"/>
      <c r="E373" s="578"/>
      <c r="F373" s="578"/>
      <c r="G373" s="578"/>
    </row>
    <row r="374" spans="2:7">
      <c r="C374" s="516">
        <f>0.25*26</f>
        <v>6.5</v>
      </c>
      <c r="D374" s="516" t="s">
        <v>707</v>
      </c>
    </row>
    <row r="376" spans="2:7">
      <c r="B376" s="526" t="s">
        <v>393</v>
      </c>
      <c r="C376" s="525" t="s">
        <v>726</v>
      </c>
      <c r="D376" s="578"/>
      <c r="E376" s="578"/>
      <c r="F376" s="578"/>
      <c r="G376" s="578"/>
    </row>
    <row r="377" spans="2:7">
      <c r="C377" s="516">
        <f>10.5</f>
        <v>10.5</v>
      </c>
      <c r="D377" s="516" t="s">
        <v>707</v>
      </c>
    </row>
    <row r="378" spans="2:7">
      <c r="B378" s="526" t="s">
        <v>394</v>
      </c>
      <c r="C378" s="525" t="s">
        <v>725</v>
      </c>
      <c r="D378" s="578"/>
    </row>
    <row r="379" spans="2:7">
      <c r="C379" s="519" t="s">
        <v>724</v>
      </c>
      <c r="D379" s="518" t="s">
        <v>723</v>
      </c>
    </row>
    <row r="380" spans="2:7">
      <c r="D380" s="516">
        <f>0.42*43.6</f>
        <v>18.312000000000001</v>
      </c>
      <c r="E380" s="516" t="s">
        <v>707</v>
      </c>
    </row>
    <row r="381" spans="2:7">
      <c r="C381" s="519" t="s">
        <v>722</v>
      </c>
      <c r="D381" s="518" t="s">
        <v>721</v>
      </c>
    </row>
    <row r="382" spans="2:7">
      <c r="D382" s="516">
        <f>0.42*38.7</f>
        <v>16.254000000000001</v>
      </c>
      <c r="E382" s="516" t="s">
        <v>707</v>
      </c>
    </row>
    <row r="384" spans="2:7">
      <c r="B384" s="526" t="s">
        <v>395</v>
      </c>
      <c r="C384" s="525" t="s">
        <v>720</v>
      </c>
      <c r="D384" s="578"/>
      <c r="E384" s="578"/>
    </row>
    <row r="385" spans="3:6">
      <c r="C385" s="519" t="s">
        <v>719</v>
      </c>
      <c r="D385" s="518" t="s">
        <v>718</v>
      </c>
    </row>
    <row r="386" spans="3:6">
      <c r="D386" s="518" t="s">
        <v>717</v>
      </c>
      <c r="E386" s="518" t="s">
        <v>716</v>
      </c>
    </row>
    <row r="387" spans="3:6">
      <c r="E387" s="516">
        <f>7.56*2</f>
        <v>15.12</v>
      </c>
      <c r="F387" s="516" t="s">
        <v>707</v>
      </c>
    </row>
    <row r="388" spans="3:6">
      <c r="D388" s="518" t="s">
        <v>715</v>
      </c>
      <c r="E388" s="518" t="s">
        <v>714</v>
      </c>
    </row>
    <row r="389" spans="3:6">
      <c r="E389" s="516">
        <f>5.67*2</f>
        <v>11.34</v>
      </c>
      <c r="F389" s="516" t="s">
        <v>707</v>
      </c>
    </row>
    <row r="391" spans="3:6">
      <c r="C391" s="519" t="s">
        <v>713</v>
      </c>
      <c r="D391" s="518" t="s">
        <v>712</v>
      </c>
    </row>
    <row r="392" spans="3:6">
      <c r="D392" s="518" t="s">
        <v>711</v>
      </c>
      <c r="E392" s="518" t="s">
        <v>710</v>
      </c>
    </row>
    <row r="393" spans="3:6">
      <c r="E393" s="516">
        <f>1.92*2</f>
        <v>3.84</v>
      </c>
      <c r="F393" s="516" t="s">
        <v>707</v>
      </c>
    </row>
    <row r="394" spans="3:6">
      <c r="D394" s="518" t="s">
        <v>709</v>
      </c>
      <c r="E394" s="518" t="s">
        <v>708</v>
      </c>
    </row>
    <row r="395" spans="3:6">
      <c r="E395" s="516">
        <f>1.92*3</f>
        <v>5.76</v>
      </c>
      <c r="F395" s="516" t="s">
        <v>707</v>
      </c>
    </row>
  </sheetData>
  <mergeCells count="1">
    <mergeCell ref="C132:F1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A1:AA136"/>
  <sheetViews>
    <sheetView view="pageBreakPreview" zoomScale="85" zoomScaleNormal="85" zoomScaleSheetLayoutView="85" workbookViewId="0">
      <selection activeCell="F641" sqref="F641"/>
    </sheetView>
  </sheetViews>
  <sheetFormatPr defaultColWidth="9.08984375" defaultRowHeight="14.5"/>
  <cols>
    <col min="1" max="9" width="9.08984375" style="145"/>
    <col min="10" max="10" width="9.36328125" style="145" customWidth="1"/>
    <col min="11" max="13" width="7.36328125" style="145" customWidth="1"/>
    <col min="14" max="16384" width="9.08984375" style="145"/>
  </cols>
  <sheetData>
    <row r="1" spans="1:20" ht="18.5">
      <c r="A1" s="707" t="s">
        <v>270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</row>
    <row r="2" spans="1:20" ht="18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</row>
    <row r="4" spans="1:20">
      <c r="A4" s="696" t="s">
        <v>271</v>
      </c>
      <c r="B4" s="699" t="s">
        <v>272</v>
      </c>
      <c r="C4" s="700"/>
      <c r="D4" s="700"/>
      <c r="E4" s="700"/>
      <c r="F4" s="701"/>
      <c r="G4" s="692" t="s">
        <v>273</v>
      </c>
      <c r="H4" s="692"/>
      <c r="I4" s="692"/>
      <c r="J4" s="693" t="s">
        <v>274</v>
      </c>
      <c r="K4" s="694"/>
      <c r="L4" s="694"/>
      <c r="M4" s="694"/>
      <c r="N4" s="693" t="s">
        <v>275</v>
      </c>
      <c r="O4" s="694"/>
      <c r="P4" s="695"/>
      <c r="Q4" s="146" t="s">
        <v>276</v>
      </c>
      <c r="R4" s="692" t="s">
        <v>277</v>
      </c>
      <c r="S4" s="692"/>
      <c r="T4" s="680" t="s">
        <v>278</v>
      </c>
    </row>
    <row r="5" spans="1:20">
      <c r="A5" s="697"/>
      <c r="B5" s="702"/>
      <c r="C5" s="703"/>
      <c r="D5" s="703"/>
      <c r="E5" s="703"/>
      <c r="F5" s="704"/>
      <c r="G5" s="683" t="s">
        <v>279</v>
      </c>
      <c r="H5" s="685" t="s">
        <v>280</v>
      </c>
      <c r="I5" s="687" t="s">
        <v>281</v>
      </c>
      <c r="J5" s="689" t="s">
        <v>282</v>
      </c>
      <c r="K5" s="689" t="s">
        <v>283</v>
      </c>
      <c r="L5" s="689" t="s">
        <v>284</v>
      </c>
      <c r="M5" s="689" t="s">
        <v>285</v>
      </c>
      <c r="N5" s="147" t="s">
        <v>286</v>
      </c>
      <c r="O5" s="147" t="s">
        <v>276</v>
      </c>
      <c r="P5" s="147" t="s">
        <v>287</v>
      </c>
      <c r="Q5" s="147" t="s">
        <v>288</v>
      </c>
      <c r="R5" s="689" t="s">
        <v>289</v>
      </c>
      <c r="S5" s="148" t="s">
        <v>290</v>
      </c>
      <c r="T5" s="681"/>
    </row>
    <row r="6" spans="1:20">
      <c r="A6" s="698"/>
      <c r="B6" s="705"/>
      <c r="C6" s="686"/>
      <c r="D6" s="686"/>
      <c r="E6" s="686"/>
      <c r="F6" s="706"/>
      <c r="G6" s="684"/>
      <c r="H6" s="686"/>
      <c r="I6" s="688"/>
      <c r="J6" s="690"/>
      <c r="K6" s="690"/>
      <c r="L6" s="690"/>
      <c r="M6" s="690"/>
      <c r="N6" s="149" t="s">
        <v>291</v>
      </c>
      <c r="O6" s="149" t="s">
        <v>292</v>
      </c>
      <c r="P6" s="149" t="s">
        <v>292</v>
      </c>
      <c r="Q6" s="149" t="s">
        <v>291</v>
      </c>
      <c r="R6" s="691"/>
      <c r="S6" s="149" t="s">
        <v>293</v>
      </c>
      <c r="T6" s="682"/>
    </row>
    <row r="7" spans="1:20">
      <c r="A7" s="150"/>
      <c r="B7" s="151"/>
      <c r="C7" s="152" t="s">
        <v>283</v>
      </c>
      <c r="D7" s="152"/>
      <c r="E7" s="152" t="s">
        <v>294</v>
      </c>
      <c r="F7" s="153"/>
      <c r="G7" s="154"/>
      <c r="H7" s="155"/>
      <c r="I7" s="156"/>
      <c r="J7" s="156"/>
      <c r="K7" s="156"/>
      <c r="L7" s="156"/>
      <c r="M7" s="156"/>
      <c r="N7" s="157"/>
      <c r="O7" s="157"/>
      <c r="P7" s="157"/>
      <c r="Q7" s="157"/>
      <c r="R7" s="157"/>
      <c r="S7" s="157"/>
      <c r="T7" s="158"/>
    </row>
    <row r="8" spans="1:20">
      <c r="A8" s="159" t="s">
        <v>295</v>
      </c>
      <c r="B8" s="160" t="s">
        <v>296</v>
      </c>
      <c r="C8" s="161">
        <v>0.15</v>
      </c>
      <c r="D8" s="161" t="s">
        <v>297</v>
      </c>
      <c r="E8" s="161">
        <v>0.3</v>
      </c>
      <c r="F8" s="162"/>
      <c r="G8" s="163"/>
      <c r="H8" s="164"/>
      <c r="I8" s="165"/>
      <c r="J8" s="165"/>
      <c r="K8" s="165"/>
      <c r="L8" s="165"/>
      <c r="M8" s="165"/>
      <c r="N8" s="166"/>
      <c r="O8" s="166"/>
      <c r="P8" s="166"/>
      <c r="Q8" s="166"/>
      <c r="R8" s="166"/>
      <c r="S8" s="166"/>
      <c r="T8" s="167"/>
    </row>
    <row r="9" spans="1:20">
      <c r="A9" s="168"/>
      <c r="B9" s="160"/>
      <c r="C9" s="162"/>
      <c r="D9" s="162"/>
      <c r="E9" s="162"/>
      <c r="F9" s="162"/>
      <c r="G9" s="163"/>
      <c r="H9" s="164"/>
      <c r="I9" s="165"/>
      <c r="J9" s="165"/>
      <c r="K9" s="165"/>
      <c r="L9" s="165"/>
      <c r="M9" s="165"/>
      <c r="N9" s="166"/>
      <c r="O9" s="166"/>
      <c r="P9" s="166"/>
      <c r="Q9" s="166"/>
      <c r="R9" s="166"/>
      <c r="S9" s="166"/>
      <c r="T9" s="167"/>
    </row>
    <row r="10" spans="1:20">
      <c r="A10" s="169">
        <v>1</v>
      </c>
      <c r="B10" s="170" t="s">
        <v>298</v>
      </c>
      <c r="C10" s="171"/>
      <c r="D10" s="171"/>
      <c r="E10" s="171"/>
      <c r="F10" s="171"/>
      <c r="G10" s="163"/>
      <c r="H10" s="172"/>
      <c r="I10" s="165"/>
      <c r="J10" s="165"/>
      <c r="K10" s="165"/>
      <c r="L10" s="165"/>
      <c r="M10" s="165"/>
      <c r="N10" s="166"/>
      <c r="O10" s="166"/>
      <c r="P10" s="166"/>
      <c r="Q10" s="166"/>
      <c r="R10" s="166"/>
      <c r="S10" s="166"/>
      <c r="T10" s="167"/>
    </row>
    <row r="11" spans="1:20">
      <c r="A11" s="173"/>
      <c r="B11" s="145" t="s">
        <v>299</v>
      </c>
      <c r="C11" s="171"/>
      <c r="D11" s="171" t="s">
        <v>300</v>
      </c>
      <c r="E11" s="171"/>
      <c r="F11" s="171">
        <f>1/4</f>
        <v>0.25</v>
      </c>
      <c r="G11" s="163"/>
      <c r="H11" s="172">
        <v>8</v>
      </c>
      <c r="I11" s="165">
        <v>150</v>
      </c>
      <c r="J11" s="174">
        <f>C8-0.04-0.04</f>
        <v>6.9999999999999979E-2</v>
      </c>
      <c r="K11" s="174">
        <f>E8-0.04-0.04</f>
        <v>0.22</v>
      </c>
      <c r="L11" s="174"/>
      <c r="M11" s="174"/>
      <c r="N11" s="166">
        <f>(J11+K11)*2</f>
        <v>0.57999999999999996</v>
      </c>
      <c r="O11" s="166">
        <f>F11/(I11/1000)</f>
        <v>1.6666666666666667</v>
      </c>
      <c r="P11" s="166">
        <v>2</v>
      </c>
      <c r="Q11" s="166">
        <f>N11*O11*P11</f>
        <v>1.9333333333333333</v>
      </c>
      <c r="R11" s="166">
        <f>(H11^2)*0.006165</f>
        <v>0.39456000000000002</v>
      </c>
      <c r="S11" s="166">
        <f>Q11*R11</f>
        <v>0.76281600000000005</v>
      </c>
      <c r="T11" s="167"/>
    </row>
    <row r="12" spans="1:20">
      <c r="A12" s="173"/>
      <c r="B12" s="170"/>
      <c r="C12" s="171"/>
      <c r="D12" s="171"/>
      <c r="E12" s="171"/>
      <c r="F12" s="171"/>
      <c r="G12" s="163"/>
      <c r="H12" s="172"/>
      <c r="I12" s="165"/>
      <c r="J12" s="174"/>
      <c r="K12" s="174"/>
      <c r="L12" s="174"/>
      <c r="M12" s="174"/>
      <c r="N12" s="166"/>
      <c r="O12" s="166"/>
      <c r="P12" s="166"/>
      <c r="Q12" s="166"/>
      <c r="R12" s="166"/>
      <c r="S12" s="166"/>
      <c r="T12" s="167"/>
    </row>
    <row r="13" spans="1:20">
      <c r="A13" s="173"/>
      <c r="B13" s="170" t="s">
        <v>301</v>
      </c>
      <c r="C13" s="171"/>
      <c r="D13" s="171" t="s">
        <v>300</v>
      </c>
      <c r="E13" s="171"/>
      <c r="F13" s="171">
        <f>1/2</f>
        <v>0.5</v>
      </c>
      <c r="G13" s="163"/>
      <c r="H13" s="172">
        <v>8</v>
      </c>
      <c r="I13" s="165">
        <v>200</v>
      </c>
      <c r="J13" s="174">
        <f>C8-0.04-0.04</f>
        <v>6.9999999999999979E-2</v>
      </c>
      <c r="K13" s="174">
        <f>E8-0.04-0.04</f>
        <v>0.22</v>
      </c>
      <c r="L13" s="174"/>
      <c r="M13" s="174"/>
      <c r="N13" s="166">
        <f>(J13+K13)*2</f>
        <v>0.57999999999999996</v>
      </c>
      <c r="O13" s="166">
        <f>F13/(I13/1000)</f>
        <v>2.5</v>
      </c>
      <c r="P13" s="166">
        <v>1</v>
      </c>
      <c r="Q13" s="166">
        <f>N13*O13*P13</f>
        <v>1.45</v>
      </c>
      <c r="R13" s="166">
        <f>(H13^2)*0.006165</f>
        <v>0.39456000000000002</v>
      </c>
      <c r="S13" s="166">
        <f>Q13*R13</f>
        <v>0.57211200000000006</v>
      </c>
      <c r="T13" s="167"/>
    </row>
    <row r="14" spans="1:20">
      <c r="A14" s="173"/>
      <c r="B14" s="170"/>
      <c r="C14" s="171"/>
      <c r="D14" s="171"/>
      <c r="E14" s="171"/>
      <c r="F14" s="171"/>
      <c r="G14" s="163"/>
      <c r="H14" s="172"/>
      <c r="I14" s="165"/>
      <c r="J14" s="174"/>
      <c r="K14" s="174"/>
      <c r="L14" s="174"/>
      <c r="M14" s="174"/>
      <c r="N14" s="166"/>
      <c r="O14" s="166"/>
      <c r="P14" s="166"/>
      <c r="Q14" s="166"/>
      <c r="R14" s="166"/>
      <c r="S14" s="166"/>
      <c r="T14" s="167"/>
    </row>
    <row r="15" spans="1:20">
      <c r="A15" s="173"/>
      <c r="B15" s="170"/>
      <c r="C15" s="171"/>
      <c r="D15" s="171"/>
      <c r="E15" s="171"/>
      <c r="F15" s="171"/>
      <c r="G15" s="163"/>
      <c r="H15" s="172"/>
      <c r="I15" s="165"/>
      <c r="J15" s="174"/>
      <c r="K15" s="174"/>
      <c r="L15" s="174"/>
      <c r="M15" s="174"/>
      <c r="N15" s="166"/>
      <c r="O15" s="166"/>
      <c r="P15" s="166"/>
      <c r="Q15" s="166"/>
      <c r="R15" s="166"/>
      <c r="S15" s="166"/>
      <c r="T15" s="167"/>
    </row>
    <row r="16" spans="1:20">
      <c r="A16" s="169">
        <v>2</v>
      </c>
      <c r="B16" s="170" t="s">
        <v>302</v>
      </c>
      <c r="C16" s="171"/>
      <c r="D16" s="171"/>
      <c r="E16" s="171"/>
      <c r="F16" s="171"/>
      <c r="G16" s="163"/>
      <c r="H16" s="172"/>
      <c r="I16" s="165"/>
      <c r="J16" s="174"/>
      <c r="K16" s="174"/>
      <c r="L16" s="174"/>
      <c r="M16" s="174"/>
      <c r="N16" s="166"/>
      <c r="O16" s="166"/>
      <c r="P16" s="166"/>
      <c r="Q16" s="166"/>
      <c r="R16" s="166"/>
      <c r="S16" s="166"/>
      <c r="T16" s="167"/>
    </row>
    <row r="17" spans="1:21">
      <c r="A17" s="173"/>
      <c r="B17" s="170" t="s">
        <v>303</v>
      </c>
      <c r="C17" s="171"/>
      <c r="D17" s="171" t="s">
        <v>300</v>
      </c>
      <c r="E17" s="171"/>
      <c r="F17" s="171"/>
      <c r="G17" s="163">
        <v>2</v>
      </c>
      <c r="H17" s="172">
        <v>13</v>
      </c>
      <c r="I17" s="165"/>
      <c r="J17" s="174">
        <v>1</v>
      </c>
      <c r="K17" s="174"/>
      <c r="L17" s="174"/>
      <c r="M17" s="174"/>
      <c r="N17" s="166">
        <v>1</v>
      </c>
      <c r="O17" s="166">
        <f>G17</f>
        <v>2</v>
      </c>
      <c r="P17" s="166">
        <v>1</v>
      </c>
      <c r="Q17" s="166">
        <f>N17*O17*P17</f>
        <v>2</v>
      </c>
      <c r="R17" s="166">
        <f>(H17^2)*0.006165</f>
        <v>1.041885</v>
      </c>
      <c r="S17" s="166">
        <f>Q17*R17</f>
        <v>2.0837699999999999</v>
      </c>
      <c r="T17" s="167"/>
    </row>
    <row r="18" spans="1:21">
      <c r="A18" s="173"/>
      <c r="B18" s="170"/>
      <c r="C18" s="171"/>
      <c r="D18" s="171"/>
      <c r="E18" s="171"/>
      <c r="F18" s="171"/>
      <c r="G18" s="163"/>
      <c r="H18" s="172"/>
      <c r="I18" s="165"/>
      <c r="J18" s="174"/>
      <c r="K18" s="174"/>
      <c r="L18" s="174"/>
      <c r="M18" s="174"/>
      <c r="N18" s="166"/>
      <c r="O18" s="166"/>
      <c r="P18" s="166"/>
      <c r="Q18" s="166"/>
      <c r="R18" s="166"/>
      <c r="S18" s="166"/>
      <c r="T18" s="167"/>
    </row>
    <row r="19" spans="1:21">
      <c r="A19" s="173"/>
      <c r="B19" s="170" t="s">
        <v>304</v>
      </c>
      <c r="C19" s="171"/>
      <c r="D19" s="171" t="s">
        <v>300</v>
      </c>
      <c r="E19" s="171"/>
      <c r="F19" s="171"/>
      <c r="G19" s="163">
        <v>2</v>
      </c>
      <c r="H19" s="172">
        <v>13</v>
      </c>
      <c r="I19" s="165"/>
      <c r="J19" s="174">
        <v>1</v>
      </c>
      <c r="K19" s="174"/>
      <c r="L19" s="174"/>
      <c r="M19" s="174"/>
      <c r="N19" s="166">
        <v>1</v>
      </c>
      <c r="O19" s="166">
        <f>G19</f>
        <v>2</v>
      </c>
      <c r="P19" s="166">
        <v>1</v>
      </c>
      <c r="Q19" s="166">
        <f>N19*O19*P19</f>
        <v>2</v>
      </c>
      <c r="R19" s="166">
        <f>(H19^2)*0.006165</f>
        <v>1.041885</v>
      </c>
      <c r="S19" s="166">
        <f>Q19*R19</f>
        <v>2.0837699999999999</v>
      </c>
      <c r="T19" s="167"/>
    </row>
    <row r="20" spans="1:21">
      <c r="A20" s="175"/>
      <c r="B20" s="170"/>
      <c r="C20" s="171"/>
      <c r="D20" s="171"/>
      <c r="E20" s="171"/>
      <c r="F20" s="171"/>
      <c r="G20" s="163"/>
      <c r="H20" s="172"/>
      <c r="I20" s="165"/>
      <c r="J20" s="174"/>
      <c r="K20" s="176"/>
      <c r="L20" s="174"/>
      <c r="M20" s="174"/>
      <c r="N20" s="166"/>
      <c r="O20" s="166"/>
      <c r="P20" s="166"/>
      <c r="Q20" s="166"/>
      <c r="R20" s="166"/>
      <c r="S20" s="166"/>
      <c r="T20" s="167"/>
    </row>
    <row r="21" spans="1:21">
      <c r="A21" s="175"/>
      <c r="B21" s="170" t="s">
        <v>305</v>
      </c>
      <c r="C21" s="171"/>
      <c r="D21" s="171" t="s">
        <v>300</v>
      </c>
      <c r="E21" s="171"/>
      <c r="F21" s="171"/>
      <c r="G21" s="163">
        <v>2</v>
      </c>
      <c r="H21" s="172">
        <v>13</v>
      </c>
      <c r="I21" s="165"/>
      <c r="J21" s="174">
        <v>1</v>
      </c>
      <c r="K21" s="174"/>
      <c r="L21" s="174"/>
      <c r="M21" s="174"/>
      <c r="N21" s="166">
        <v>1</v>
      </c>
      <c r="O21" s="166">
        <f>G21</f>
        <v>2</v>
      </c>
      <c r="P21" s="166">
        <v>1</v>
      </c>
      <c r="Q21" s="166">
        <f>N21*O21*P21</f>
        <v>2</v>
      </c>
      <c r="R21" s="166">
        <f>(H21^2)*0.006165</f>
        <v>1.041885</v>
      </c>
      <c r="S21" s="166">
        <f>Q21*R21</f>
        <v>2.0837699999999999</v>
      </c>
      <c r="T21" s="167"/>
    </row>
    <row r="22" spans="1:21">
      <c r="A22" s="173"/>
      <c r="B22" s="170"/>
      <c r="C22" s="171"/>
      <c r="D22" s="171"/>
      <c r="E22" s="171"/>
      <c r="F22" s="171"/>
      <c r="G22" s="163"/>
      <c r="H22" s="172"/>
      <c r="I22" s="165"/>
      <c r="J22" s="174"/>
      <c r="K22" s="174"/>
      <c r="L22" s="174"/>
      <c r="M22" s="174"/>
      <c r="N22" s="166"/>
      <c r="O22" s="166"/>
      <c r="P22" s="166"/>
      <c r="Q22" s="166"/>
      <c r="R22" s="166"/>
      <c r="S22" s="166"/>
      <c r="T22" s="167"/>
    </row>
    <row r="23" spans="1:21">
      <c r="A23" s="177"/>
      <c r="B23" s="178"/>
      <c r="C23" s="179"/>
      <c r="D23" s="179"/>
      <c r="E23" s="179"/>
      <c r="F23" s="179"/>
      <c r="G23" s="180"/>
      <c r="H23" s="181"/>
      <c r="I23" s="182"/>
      <c r="J23" s="182"/>
      <c r="K23" s="182"/>
      <c r="L23" s="182"/>
      <c r="M23" s="182"/>
      <c r="N23" s="183"/>
      <c r="O23" s="183"/>
      <c r="P23" s="183"/>
      <c r="Q23" s="183"/>
      <c r="R23" s="183"/>
      <c r="S23" s="183"/>
      <c r="T23" s="184"/>
    </row>
    <row r="24" spans="1:21">
      <c r="A24" s="185"/>
      <c r="B24" s="170"/>
      <c r="C24" s="171"/>
      <c r="D24" s="171"/>
      <c r="E24" s="171"/>
      <c r="F24" s="171"/>
      <c r="G24" s="163"/>
      <c r="H24" s="164"/>
      <c r="I24" s="165"/>
      <c r="J24" s="165"/>
      <c r="K24" s="165"/>
      <c r="L24" s="165"/>
      <c r="M24" s="165"/>
      <c r="N24" s="166"/>
      <c r="O24" s="166"/>
      <c r="P24" s="166"/>
      <c r="Q24" s="166"/>
      <c r="R24" s="166"/>
      <c r="S24" s="166"/>
      <c r="T24" s="167"/>
    </row>
    <row r="25" spans="1:21">
      <c r="A25" s="185"/>
      <c r="B25" s="170"/>
      <c r="C25" s="171"/>
      <c r="D25" s="171"/>
      <c r="E25" s="171"/>
      <c r="F25" s="171"/>
      <c r="G25" s="163"/>
      <c r="H25" s="172" t="s">
        <v>306</v>
      </c>
      <c r="I25" s="165">
        <v>12</v>
      </c>
      <c r="J25" s="165"/>
      <c r="K25" s="165"/>
      <c r="L25" s="165"/>
      <c r="M25" s="165"/>
      <c r="N25" s="186" t="s">
        <v>307</v>
      </c>
      <c r="O25" s="187">
        <v>12</v>
      </c>
      <c r="P25" s="188" t="s">
        <v>308</v>
      </c>
      <c r="Q25" s="189">
        <f>SUM(Q11:Q13)/O25</f>
        <v>0.28194444444444444</v>
      </c>
      <c r="R25" s="166" t="s">
        <v>309</v>
      </c>
      <c r="S25" s="189">
        <f>SUM(S11:S13)</f>
        <v>1.3349280000000001</v>
      </c>
      <c r="T25" s="190" t="s">
        <v>32</v>
      </c>
    </row>
    <row r="26" spans="1:21">
      <c r="A26" s="185"/>
      <c r="B26" s="170"/>
      <c r="C26" s="171"/>
      <c r="D26" s="171"/>
      <c r="E26" s="171"/>
      <c r="F26" s="171"/>
      <c r="G26" s="163"/>
      <c r="H26" s="172" t="s">
        <v>310</v>
      </c>
      <c r="I26" s="165">
        <v>13</v>
      </c>
      <c r="J26" s="165"/>
      <c r="K26" s="165"/>
      <c r="L26" s="165"/>
      <c r="M26" s="165"/>
      <c r="N26" s="186" t="s">
        <v>307</v>
      </c>
      <c r="O26" s="187">
        <v>12</v>
      </c>
      <c r="P26" s="188" t="s">
        <v>308</v>
      </c>
      <c r="Q26" s="189">
        <f>SUM(Q17:Q19)/O26</f>
        <v>0.33333333333333331</v>
      </c>
      <c r="R26" s="166" t="s">
        <v>309</v>
      </c>
      <c r="S26" s="189">
        <f>SUM(S17:S21)</f>
        <v>6.2513100000000001</v>
      </c>
      <c r="T26" s="190" t="s">
        <v>32</v>
      </c>
      <c r="U26" s="191"/>
    </row>
    <row r="27" spans="1:21">
      <c r="A27" s="192"/>
      <c r="B27" s="178"/>
      <c r="C27" s="179"/>
      <c r="D27" s="179"/>
      <c r="E27" s="179"/>
      <c r="F27" s="179"/>
      <c r="G27" s="180"/>
      <c r="H27" s="181"/>
      <c r="I27" s="182"/>
      <c r="J27" s="182"/>
      <c r="K27" s="182"/>
      <c r="L27" s="182"/>
      <c r="M27" s="182"/>
      <c r="N27" s="183"/>
      <c r="O27" s="183"/>
      <c r="P27" s="183"/>
      <c r="Q27" s="183"/>
      <c r="R27" s="183"/>
      <c r="S27" s="183"/>
      <c r="T27" s="184"/>
    </row>
    <row r="28" spans="1:21">
      <c r="A28" s="193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5" t="s">
        <v>311</v>
      </c>
      <c r="S28" s="196">
        <f>SUM(S25:S26)</f>
        <v>7.5862379999999998</v>
      </c>
      <c r="T28" s="197" t="s">
        <v>32</v>
      </c>
    </row>
    <row r="29" spans="1:21">
      <c r="A29" s="198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</row>
    <row r="30" spans="1:21">
      <c r="A30" s="198"/>
      <c r="B30" s="199"/>
      <c r="C30" s="199"/>
      <c r="D30" s="199"/>
      <c r="E30" s="199"/>
      <c r="F30" s="201" t="s">
        <v>288</v>
      </c>
      <c r="G30" s="199"/>
      <c r="H30" s="199"/>
      <c r="I30" s="199" t="s">
        <v>300</v>
      </c>
      <c r="J30" s="202" t="s">
        <v>312</v>
      </c>
      <c r="K30" s="202" t="s">
        <v>313</v>
      </c>
      <c r="L30" s="202" t="s">
        <v>314</v>
      </c>
      <c r="M30" s="202" t="s">
        <v>297</v>
      </c>
      <c r="N30" s="202" t="s">
        <v>315</v>
      </c>
      <c r="Q30" s="199"/>
      <c r="R30" s="199"/>
      <c r="S30" s="199"/>
      <c r="T30" s="200"/>
    </row>
    <row r="31" spans="1:21">
      <c r="A31" s="198"/>
      <c r="B31" s="199"/>
      <c r="C31" s="199"/>
      <c r="D31" s="199"/>
      <c r="E31" s="199"/>
      <c r="F31" s="199"/>
      <c r="G31" s="199"/>
      <c r="H31" s="199"/>
      <c r="I31" s="199" t="s">
        <v>300</v>
      </c>
      <c r="J31" s="202">
        <v>1</v>
      </c>
      <c r="K31" s="202" t="s">
        <v>313</v>
      </c>
      <c r="L31" s="203">
        <f>C8</f>
        <v>0.15</v>
      </c>
      <c r="M31" s="202" t="s">
        <v>297</v>
      </c>
      <c r="N31" s="203">
        <f>E8</f>
        <v>0.3</v>
      </c>
      <c r="Q31" s="199"/>
      <c r="R31" s="199"/>
      <c r="S31" s="199"/>
      <c r="T31" s="200"/>
    </row>
    <row r="32" spans="1:21">
      <c r="A32" s="198"/>
      <c r="B32" s="199"/>
      <c r="C32" s="199"/>
      <c r="D32" s="199"/>
      <c r="E32" s="199"/>
      <c r="F32" s="199"/>
      <c r="G32" s="199"/>
      <c r="H32" s="199"/>
      <c r="I32" s="199" t="s">
        <v>300</v>
      </c>
      <c r="J32" s="204">
        <f>J31/(L31*N31)</f>
        <v>22.222222222222221</v>
      </c>
      <c r="K32" s="202" t="s">
        <v>16</v>
      </c>
      <c r="L32" s="199"/>
      <c r="M32" s="199"/>
      <c r="N32" s="199"/>
      <c r="O32" s="199"/>
      <c r="P32" s="199"/>
      <c r="Q32" s="199"/>
      <c r="R32" s="199"/>
      <c r="S32" s="199"/>
      <c r="T32" s="200"/>
    </row>
    <row r="33" spans="1:27">
      <c r="A33" s="198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200"/>
    </row>
    <row r="34" spans="1:27">
      <c r="A34" s="198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200"/>
    </row>
    <row r="35" spans="1:27">
      <c r="A35" s="198"/>
      <c r="C35" s="199"/>
      <c r="D35" s="199"/>
      <c r="E35" s="199"/>
      <c r="F35" s="201" t="str">
        <f>B8</f>
        <v>Sloof S1</v>
      </c>
      <c r="G35" s="199"/>
      <c r="H35" s="199"/>
      <c r="I35" s="199" t="s">
        <v>300</v>
      </c>
      <c r="J35" s="199" t="s">
        <v>316</v>
      </c>
      <c r="K35" s="202" t="s">
        <v>297</v>
      </c>
      <c r="L35" s="202" t="s">
        <v>312</v>
      </c>
      <c r="M35" s="202" t="s">
        <v>297</v>
      </c>
      <c r="N35" s="202" t="s">
        <v>314</v>
      </c>
      <c r="O35" s="202" t="s">
        <v>297</v>
      </c>
      <c r="P35" s="202" t="s">
        <v>315</v>
      </c>
      <c r="Q35" s="199"/>
      <c r="R35" s="199"/>
      <c r="S35" s="199"/>
      <c r="T35" s="200"/>
      <c r="Y35" s="205"/>
      <c r="Z35" s="206"/>
    </row>
    <row r="36" spans="1:27">
      <c r="A36" s="198"/>
      <c r="C36" s="199"/>
      <c r="D36" s="199"/>
      <c r="E36" s="199"/>
      <c r="F36" s="199"/>
      <c r="G36" s="199"/>
      <c r="H36" s="199"/>
      <c r="I36" s="199" t="s">
        <v>300</v>
      </c>
      <c r="J36" s="199">
        <v>1</v>
      </c>
      <c r="K36" s="202" t="s">
        <v>297</v>
      </c>
      <c r="L36" s="202">
        <v>1</v>
      </c>
      <c r="M36" s="202" t="s">
        <v>297</v>
      </c>
      <c r="N36" s="202">
        <f>C8</f>
        <v>0.15</v>
      </c>
      <c r="O36" s="202" t="s">
        <v>297</v>
      </c>
      <c r="P36" s="202">
        <f>E8</f>
        <v>0.3</v>
      </c>
      <c r="Q36" s="199"/>
      <c r="R36" s="199"/>
      <c r="S36" s="199"/>
      <c r="T36" s="200"/>
      <c r="AA36" s="205"/>
    </row>
    <row r="37" spans="1:27">
      <c r="A37" s="198"/>
      <c r="C37" s="199"/>
      <c r="D37" s="199"/>
      <c r="E37" s="199"/>
      <c r="F37" s="199"/>
      <c r="G37" s="199"/>
      <c r="H37" s="199"/>
      <c r="I37" s="199" t="s">
        <v>300</v>
      </c>
      <c r="J37" s="204">
        <f>J36*L36*N36*P36</f>
        <v>4.4999999999999998E-2</v>
      </c>
      <c r="K37" s="202" t="s">
        <v>10</v>
      </c>
      <c r="L37" s="199"/>
      <c r="M37" s="199"/>
      <c r="N37" s="199"/>
      <c r="O37" s="199"/>
      <c r="P37" s="199"/>
      <c r="Q37" s="199"/>
      <c r="R37" s="199"/>
      <c r="S37" s="199"/>
      <c r="T37" s="200"/>
    </row>
    <row r="38" spans="1:27">
      <c r="A38" s="198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200"/>
    </row>
    <row r="39" spans="1:27">
      <c r="A39" s="198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200"/>
    </row>
    <row r="40" spans="1:27">
      <c r="A40" s="198"/>
      <c r="C40" s="199"/>
      <c r="D40" s="199"/>
      <c r="E40" s="199"/>
      <c r="F40" s="199" t="s">
        <v>317</v>
      </c>
      <c r="G40" s="199"/>
      <c r="H40" s="199"/>
      <c r="I40" s="199" t="s">
        <v>300</v>
      </c>
      <c r="J40" s="199" t="s">
        <v>316</v>
      </c>
      <c r="K40" s="202" t="s">
        <v>297</v>
      </c>
      <c r="L40" s="202" t="s">
        <v>312</v>
      </c>
      <c r="M40" s="202" t="s">
        <v>297</v>
      </c>
      <c r="N40" s="202" t="s">
        <v>315</v>
      </c>
      <c r="O40" s="202" t="s">
        <v>297</v>
      </c>
      <c r="P40" s="202" t="s">
        <v>318</v>
      </c>
      <c r="Q40" s="199"/>
      <c r="R40" s="199"/>
      <c r="S40" s="199"/>
      <c r="T40" s="200"/>
    </row>
    <row r="41" spans="1:27">
      <c r="A41" s="198"/>
      <c r="B41" s="199"/>
      <c r="C41" s="199"/>
      <c r="D41" s="207"/>
      <c r="E41" s="207"/>
      <c r="F41" s="199"/>
      <c r="G41" s="199"/>
      <c r="H41" s="199"/>
      <c r="I41" s="199" t="s">
        <v>300</v>
      </c>
      <c r="J41" s="199">
        <v>1</v>
      </c>
      <c r="K41" s="202" t="s">
        <v>297</v>
      </c>
      <c r="L41" s="202">
        <v>1</v>
      </c>
      <c r="M41" s="202" t="s">
        <v>297</v>
      </c>
      <c r="N41" s="202">
        <f>E8</f>
        <v>0.3</v>
      </c>
      <c r="O41" s="202" t="s">
        <v>297</v>
      </c>
      <c r="P41" s="202">
        <v>2</v>
      </c>
      <c r="Q41" s="199"/>
      <c r="R41" s="199"/>
      <c r="S41" s="199"/>
      <c r="T41" s="200"/>
    </row>
    <row r="42" spans="1:27">
      <c r="A42" s="198"/>
      <c r="B42" s="199"/>
      <c r="C42" s="199"/>
      <c r="D42" s="207"/>
      <c r="E42" s="207"/>
      <c r="F42" s="199"/>
      <c r="G42" s="199"/>
      <c r="H42" s="199"/>
      <c r="I42" s="199" t="s">
        <v>300</v>
      </c>
      <c r="J42" s="204">
        <f>J41*L41*N41*P41*J32</f>
        <v>13.333333333333332</v>
      </c>
      <c r="K42" s="202" t="s">
        <v>13</v>
      </c>
      <c r="L42" s="199"/>
      <c r="M42" s="199"/>
      <c r="N42" s="199"/>
      <c r="O42" s="199"/>
      <c r="P42" s="199"/>
      <c r="Q42" s="199"/>
      <c r="R42" s="199"/>
      <c r="S42" s="199"/>
      <c r="T42" s="200"/>
    </row>
    <row r="43" spans="1:27">
      <c r="A43" s="198"/>
      <c r="B43" s="199"/>
      <c r="C43" s="199"/>
      <c r="D43" s="207"/>
      <c r="E43" s="207"/>
      <c r="F43" s="199"/>
      <c r="G43" s="199"/>
      <c r="H43" s="199"/>
      <c r="I43" s="208"/>
      <c r="J43" s="209"/>
      <c r="K43" s="208"/>
      <c r="L43" s="199"/>
      <c r="M43" s="199"/>
      <c r="N43" s="199"/>
      <c r="O43" s="199"/>
      <c r="P43" s="199"/>
      <c r="Q43" s="199"/>
      <c r="R43" s="199"/>
      <c r="S43" s="199"/>
      <c r="T43" s="200"/>
    </row>
    <row r="44" spans="1:27">
      <c r="A44" s="198"/>
      <c r="B44" s="199"/>
      <c r="C44" s="199"/>
      <c r="D44" s="199"/>
      <c r="E44" s="199"/>
      <c r="F44" s="210" t="s">
        <v>319</v>
      </c>
      <c r="G44" s="210"/>
      <c r="H44" s="210"/>
      <c r="I44" s="210"/>
      <c r="J44" s="210"/>
      <c r="K44" s="210"/>
      <c r="L44" s="199"/>
      <c r="M44" s="199"/>
      <c r="N44" s="199"/>
      <c r="O44" s="199"/>
      <c r="P44" s="199"/>
      <c r="Q44" s="199"/>
      <c r="R44" s="199"/>
      <c r="S44" s="199"/>
      <c r="T44" s="200"/>
    </row>
    <row r="45" spans="1:27">
      <c r="A45" s="211"/>
      <c r="F45" s="212" t="s">
        <v>320</v>
      </c>
      <c r="G45" s="213"/>
      <c r="H45" s="213"/>
      <c r="I45" s="213" t="s">
        <v>300</v>
      </c>
      <c r="J45" s="214">
        <f>S28/J37</f>
        <v>168.58306666666667</v>
      </c>
      <c r="K45" s="213" t="s">
        <v>32</v>
      </c>
      <c r="T45" s="215"/>
    </row>
    <row r="46" spans="1:27" ht="15" thickBot="1">
      <c r="A46" s="216"/>
      <c r="B46" s="217"/>
      <c r="C46" s="217"/>
      <c r="D46" s="217"/>
      <c r="E46" s="217"/>
      <c r="F46" s="218" t="s">
        <v>321</v>
      </c>
      <c r="G46" s="219"/>
      <c r="H46" s="219"/>
      <c r="I46" s="219" t="s">
        <v>300</v>
      </c>
      <c r="J46" s="220">
        <f>J42/2</f>
        <v>6.6666666666666661</v>
      </c>
      <c r="K46" s="219" t="s">
        <v>13</v>
      </c>
      <c r="L46" s="217"/>
      <c r="M46" s="217"/>
      <c r="N46" s="217"/>
      <c r="O46" s="217"/>
      <c r="P46" s="217"/>
      <c r="Q46" s="217"/>
      <c r="R46" s="217"/>
      <c r="S46" s="217"/>
      <c r="T46" s="221"/>
    </row>
    <row r="49" spans="1:20">
      <c r="A49" s="696" t="s">
        <v>271</v>
      </c>
      <c r="B49" s="699" t="s">
        <v>272</v>
      </c>
      <c r="C49" s="700"/>
      <c r="D49" s="700"/>
      <c r="E49" s="700"/>
      <c r="F49" s="701"/>
      <c r="G49" s="692" t="s">
        <v>273</v>
      </c>
      <c r="H49" s="692"/>
      <c r="I49" s="692"/>
      <c r="J49" s="693" t="s">
        <v>274</v>
      </c>
      <c r="K49" s="694"/>
      <c r="L49" s="694"/>
      <c r="M49" s="694"/>
      <c r="N49" s="693" t="s">
        <v>275</v>
      </c>
      <c r="O49" s="694"/>
      <c r="P49" s="695"/>
      <c r="Q49" s="146" t="s">
        <v>276</v>
      </c>
      <c r="R49" s="692" t="s">
        <v>277</v>
      </c>
      <c r="S49" s="692"/>
      <c r="T49" s="680" t="s">
        <v>278</v>
      </c>
    </row>
    <row r="50" spans="1:20">
      <c r="A50" s="697"/>
      <c r="B50" s="702"/>
      <c r="C50" s="703"/>
      <c r="D50" s="703"/>
      <c r="E50" s="703"/>
      <c r="F50" s="704"/>
      <c r="G50" s="683" t="s">
        <v>279</v>
      </c>
      <c r="H50" s="685" t="s">
        <v>280</v>
      </c>
      <c r="I50" s="687" t="s">
        <v>281</v>
      </c>
      <c r="J50" s="689" t="s">
        <v>282</v>
      </c>
      <c r="K50" s="689" t="s">
        <v>283</v>
      </c>
      <c r="L50" s="689" t="s">
        <v>284</v>
      </c>
      <c r="M50" s="689" t="s">
        <v>285</v>
      </c>
      <c r="N50" s="147" t="s">
        <v>286</v>
      </c>
      <c r="O50" s="147" t="s">
        <v>276</v>
      </c>
      <c r="P50" s="147" t="s">
        <v>287</v>
      </c>
      <c r="Q50" s="147" t="s">
        <v>288</v>
      </c>
      <c r="R50" s="689" t="s">
        <v>289</v>
      </c>
      <c r="S50" s="148" t="s">
        <v>290</v>
      </c>
      <c r="T50" s="681"/>
    </row>
    <row r="51" spans="1:20">
      <c r="A51" s="698"/>
      <c r="B51" s="705"/>
      <c r="C51" s="686"/>
      <c r="D51" s="686"/>
      <c r="E51" s="686"/>
      <c r="F51" s="706"/>
      <c r="G51" s="684"/>
      <c r="H51" s="686"/>
      <c r="I51" s="688"/>
      <c r="J51" s="690"/>
      <c r="K51" s="690"/>
      <c r="L51" s="690"/>
      <c r="M51" s="690"/>
      <c r="N51" s="149" t="s">
        <v>291</v>
      </c>
      <c r="O51" s="149" t="s">
        <v>292</v>
      </c>
      <c r="P51" s="149" t="s">
        <v>292</v>
      </c>
      <c r="Q51" s="149" t="s">
        <v>291</v>
      </c>
      <c r="R51" s="691"/>
      <c r="S51" s="149" t="s">
        <v>293</v>
      </c>
      <c r="T51" s="682"/>
    </row>
    <row r="52" spans="1:20">
      <c r="A52" s="150"/>
      <c r="B52" s="151"/>
      <c r="C52" s="152" t="s">
        <v>283</v>
      </c>
      <c r="D52" s="152"/>
      <c r="E52" s="152" t="s">
        <v>294</v>
      </c>
      <c r="F52" s="153"/>
      <c r="G52" s="154"/>
      <c r="H52" s="155"/>
      <c r="I52" s="156"/>
      <c r="J52" s="156"/>
      <c r="K52" s="156"/>
      <c r="L52" s="156"/>
      <c r="M52" s="156"/>
      <c r="N52" s="157"/>
      <c r="O52" s="157"/>
      <c r="P52" s="157"/>
      <c r="Q52" s="157"/>
      <c r="R52" s="157"/>
      <c r="S52" s="157"/>
      <c r="T52" s="158"/>
    </row>
    <row r="53" spans="1:20">
      <c r="A53" s="159" t="s">
        <v>295</v>
      </c>
      <c r="B53" s="160" t="s">
        <v>322</v>
      </c>
      <c r="C53" s="161">
        <v>0.15</v>
      </c>
      <c r="D53" s="161" t="s">
        <v>297</v>
      </c>
      <c r="E53" s="161">
        <v>0.25</v>
      </c>
      <c r="F53" s="162"/>
      <c r="G53" s="163"/>
      <c r="H53" s="164"/>
      <c r="I53" s="165"/>
      <c r="J53" s="165"/>
      <c r="K53" s="165"/>
      <c r="L53" s="165"/>
      <c r="M53" s="165"/>
      <c r="N53" s="166"/>
      <c r="O53" s="166"/>
      <c r="P53" s="166"/>
      <c r="Q53" s="166"/>
      <c r="R53" s="166"/>
      <c r="S53" s="166"/>
      <c r="T53" s="167"/>
    </row>
    <row r="54" spans="1:20">
      <c r="A54" s="168"/>
      <c r="B54" s="160"/>
      <c r="C54" s="162"/>
      <c r="D54" s="162"/>
      <c r="E54" s="162"/>
      <c r="F54" s="162"/>
      <c r="G54" s="163"/>
      <c r="H54" s="164"/>
      <c r="I54" s="165"/>
      <c r="J54" s="165"/>
      <c r="K54" s="165"/>
      <c r="L54" s="165"/>
      <c r="M54" s="165"/>
      <c r="N54" s="166"/>
      <c r="O54" s="166"/>
      <c r="P54" s="166"/>
      <c r="Q54" s="166"/>
      <c r="R54" s="166"/>
      <c r="S54" s="166"/>
      <c r="T54" s="167"/>
    </row>
    <row r="55" spans="1:20">
      <c r="A55" s="169">
        <v>1</v>
      </c>
      <c r="B55" s="170" t="s">
        <v>298</v>
      </c>
      <c r="C55" s="171"/>
      <c r="D55" s="171"/>
      <c r="E55" s="171"/>
      <c r="F55" s="171"/>
      <c r="G55" s="163"/>
      <c r="H55" s="172"/>
      <c r="I55" s="165"/>
      <c r="J55" s="165"/>
      <c r="K55" s="165"/>
      <c r="L55" s="165"/>
      <c r="M55" s="165"/>
      <c r="N55" s="166"/>
      <c r="O55" s="166"/>
      <c r="P55" s="166"/>
      <c r="Q55" s="166"/>
      <c r="R55" s="166"/>
      <c r="S55" s="166"/>
      <c r="T55" s="167"/>
    </row>
    <row r="56" spans="1:20">
      <c r="A56" s="173"/>
      <c r="B56" s="145" t="s">
        <v>299</v>
      </c>
      <c r="C56" s="171"/>
      <c r="D56" s="171" t="s">
        <v>300</v>
      </c>
      <c r="E56" s="171"/>
      <c r="F56" s="171">
        <f>1/4</f>
        <v>0.25</v>
      </c>
      <c r="G56" s="163"/>
      <c r="H56" s="172">
        <v>8</v>
      </c>
      <c r="I56" s="165">
        <v>150</v>
      </c>
      <c r="J56" s="174">
        <f>C53-0.04-0.04</f>
        <v>6.9999999999999979E-2</v>
      </c>
      <c r="K56" s="174">
        <f>E53-0.04-0.04</f>
        <v>0.16999999999999998</v>
      </c>
      <c r="L56" s="174"/>
      <c r="M56" s="174"/>
      <c r="N56" s="166">
        <f>(J56+K56)*2</f>
        <v>0.47999999999999993</v>
      </c>
      <c r="O56" s="166">
        <f>F56/(I56/1000)</f>
        <v>1.6666666666666667</v>
      </c>
      <c r="P56" s="166">
        <v>2</v>
      </c>
      <c r="Q56" s="166">
        <f>N56*O56*P56</f>
        <v>1.5999999999999999</v>
      </c>
      <c r="R56" s="166">
        <f>(H56^2)*0.006165</f>
        <v>0.39456000000000002</v>
      </c>
      <c r="S56" s="166">
        <f>Q56*R56</f>
        <v>0.63129599999999997</v>
      </c>
      <c r="T56" s="167"/>
    </row>
    <row r="57" spans="1:20">
      <c r="A57" s="173"/>
      <c r="B57" s="170"/>
      <c r="C57" s="171"/>
      <c r="D57" s="171"/>
      <c r="E57" s="171"/>
      <c r="F57" s="171"/>
      <c r="G57" s="163"/>
      <c r="H57" s="172"/>
      <c r="I57" s="165"/>
      <c r="J57" s="174"/>
      <c r="K57" s="174"/>
      <c r="L57" s="174"/>
      <c r="M57" s="174"/>
      <c r="N57" s="166"/>
      <c r="O57" s="166"/>
      <c r="P57" s="166"/>
      <c r="Q57" s="166"/>
      <c r="R57" s="166"/>
      <c r="S57" s="166"/>
      <c r="T57" s="167"/>
    </row>
    <row r="58" spans="1:20">
      <c r="A58" s="173"/>
      <c r="B58" s="170" t="s">
        <v>301</v>
      </c>
      <c r="C58" s="171"/>
      <c r="D58" s="171" t="s">
        <v>300</v>
      </c>
      <c r="E58" s="171"/>
      <c r="F58" s="171">
        <f>1/2</f>
        <v>0.5</v>
      </c>
      <c r="G58" s="163"/>
      <c r="H58" s="172">
        <v>8</v>
      </c>
      <c r="I58" s="165">
        <v>200</v>
      </c>
      <c r="J58" s="174">
        <f>C53-0.04-0.04</f>
        <v>6.9999999999999979E-2</v>
      </c>
      <c r="K58" s="174">
        <f>E53-0.04-0.04</f>
        <v>0.16999999999999998</v>
      </c>
      <c r="L58" s="174"/>
      <c r="M58" s="174"/>
      <c r="N58" s="166">
        <f>(J58+K58)*2</f>
        <v>0.47999999999999993</v>
      </c>
      <c r="O58" s="166">
        <f>F58/(I58/1000)</f>
        <v>2.5</v>
      </c>
      <c r="P58" s="166">
        <v>1</v>
      </c>
      <c r="Q58" s="166">
        <f>N58*O58*P58</f>
        <v>1.1999999999999997</v>
      </c>
      <c r="R58" s="166">
        <f>(H58^2)*0.006165</f>
        <v>0.39456000000000002</v>
      </c>
      <c r="S58" s="166">
        <f>Q58*R58</f>
        <v>0.47347199999999995</v>
      </c>
      <c r="T58" s="167"/>
    </row>
    <row r="59" spans="1:20">
      <c r="A59" s="173"/>
      <c r="B59" s="170"/>
      <c r="C59" s="171"/>
      <c r="D59" s="171"/>
      <c r="E59" s="171"/>
      <c r="F59" s="171"/>
      <c r="G59" s="163"/>
      <c r="H59" s="172"/>
      <c r="I59" s="165"/>
      <c r="J59" s="174"/>
      <c r="K59" s="174"/>
      <c r="L59" s="174"/>
      <c r="M59" s="174"/>
      <c r="N59" s="166"/>
      <c r="O59" s="166"/>
      <c r="P59" s="166"/>
      <c r="Q59" s="166"/>
      <c r="R59" s="166"/>
      <c r="S59" s="166"/>
      <c r="T59" s="167"/>
    </row>
    <row r="60" spans="1:20">
      <c r="A60" s="173"/>
      <c r="B60" s="170"/>
      <c r="C60" s="171"/>
      <c r="D60" s="171"/>
      <c r="E60" s="171"/>
      <c r="F60" s="171"/>
      <c r="G60" s="163"/>
      <c r="H60" s="172"/>
      <c r="I60" s="165"/>
      <c r="J60" s="174"/>
      <c r="K60" s="174"/>
      <c r="L60" s="174"/>
      <c r="M60" s="174"/>
      <c r="N60" s="166"/>
      <c r="O60" s="166"/>
      <c r="P60" s="166"/>
      <c r="Q60" s="166"/>
      <c r="R60" s="166"/>
      <c r="S60" s="166"/>
      <c r="T60" s="167"/>
    </row>
    <row r="61" spans="1:20">
      <c r="A61" s="169">
        <v>2</v>
      </c>
      <c r="B61" s="170" t="s">
        <v>302</v>
      </c>
      <c r="C61" s="171"/>
      <c r="D61" s="171"/>
      <c r="E61" s="171"/>
      <c r="F61" s="171"/>
      <c r="G61" s="163"/>
      <c r="H61" s="172"/>
      <c r="I61" s="165"/>
      <c r="J61" s="174"/>
      <c r="K61" s="174"/>
      <c r="L61" s="174"/>
      <c r="M61" s="174"/>
      <c r="N61" s="166"/>
      <c r="O61" s="166"/>
      <c r="P61" s="166"/>
      <c r="Q61" s="166"/>
      <c r="R61" s="166"/>
      <c r="S61" s="166"/>
      <c r="T61" s="167"/>
    </row>
    <row r="62" spans="1:20">
      <c r="A62" s="173"/>
      <c r="B62" s="170" t="s">
        <v>303</v>
      </c>
      <c r="C62" s="171"/>
      <c r="D62" s="171" t="s">
        <v>300</v>
      </c>
      <c r="E62" s="171"/>
      <c r="F62" s="171"/>
      <c r="G62" s="163">
        <v>2</v>
      </c>
      <c r="H62" s="172">
        <v>12</v>
      </c>
      <c r="I62" s="165"/>
      <c r="J62" s="174">
        <v>1</v>
      </c>
      <c r="K62" s="174"/>
      <c r="L62" s="174"/>
      <c r="M62" s="174"/>
      <c r="N62" s="166">
        <v>1</v>
      </c>
      <c r="O62" s="166">
        <f>G62</f>
        <v>2</v>
      </c>
      <c r="P62" s="166">
        <v>1</v>
      </c>
      <c r="Q62" s="166">
        <f>N62*O62*P62</f>
        <v>2</v>
      </c>
      <c r="R62" s="166">
        <f>(H62^2)*0.006165</f>
        <v>0.8877600000000001</v>
      </c>
      <c r="S62" s="166">
        <f>Q62*R62</f>
        <v>1.7755200000000002</v>
      </c>
      <c r="T62" s="167"/>
    </row>
    <row r="63" spans="1:20">
      <c r="A63" s="173"/>
      <c r="B63" s="170"/>
      <c r="C63" s="171"/>
      <c r="D63" s="171"/>
      <c r="E63" s="171"/>
      <c r="F63" s="171"/>
      <c r="G63" s="163"/>
      <c r="H63" s="172"/>
      <c r="I63" s="165"/>
      <c r="J63" s="174"/>
      <c r="K63" s="174"/>
      <c r="L63" s="174"/>
      <c r="M63" s="174"/>
      <c r="N63" s="166"/>
      <c r="O63" s="166"/>
      <c r="P63" s="166"/>
      <c r="Q63" s="166"/>
      <c r="R63" s="166"/>
      <c r="S63" s="166"/>
      <c r="T63" s="167"/>
    </row>
    <row r="64" spans="1:20">
      <c r="A64" s="173"/>
      <c r="B64" s="170" t="s">
        <v>304</v>
      </c>
      <c r="C64" s="171"/>
      <c r="D64" s="171" t="s">
        <v>300</v>
      </c>
      <c r="E64" s="171"/>
      <c r="F64" s="171"/>
      <c r="G64" s="163">
        <v>2</v>
      </c>
      <c r="H64" s="172">
        <v>12</v>
      </c>
      <c r="I64" s="165"/>
      <c r="J64" s="174">
        <v>1</v>
      </c>
      <c r="K64" s="174"/>
      <c r="L64" s="174"/>
      <c r="M64" s="174"/>
      <c r="N64" s="166">
        <v>1</v>
      </c>
      <c r="O64" s="166">
        <f>G64</f>
        <v>2</v>
      </c>
      <c r="P64" s="166">
        <v>1</v>
      </c>
      <c r="Q64" s="166">
        <f>N64*O64*P64</f>
        <v>2</v>
      </c>
      <c r="R64" s="166">
        <f>(H64^2)*0.006165</f>
        <v>0.8877600000000001</v>
      </c>
      <c r="S64" s="166">
        <f>Q64*R64</f>
        <v>1.7755200000000002</v>
      </c>
      <c r="T64" s="167"/>
    </row>
    <row r="65" spans="1:26">
      <c r="A65" s="175"/>
      <c r="B65" s="170"/>
      <c r="C65" s="171"/>
      <c r="D65" s="171"/>
      <c r="E65" s="171"/>
      <c r="F65" s="171"/>
      <c r="G65" s="163"/>
      <c r="H65" s="172"/>
      <c r="I65" s="165"/>
      <c r="J65" s="174"/>
      <c r="K65" s="176"/>
      <c r="L65" s="174"/>
      <c r="M65" s="174"/>
      <c r="N65" s="166"/>
      <c r="O65" s="166"/>
      <c r="P65" s="166"/>
      <c r="Q65" s="166"/>
      <c r="R65" s="166"/>
      <c r="S65" s="166"/>
      <c r="T65" s="167"/>
    </row>
    <row r="66" spans="1:26">
      <c r="A66" s="175"/>
      <c r="B66" s="170" t="s">
        <v>305</v>
      </c>
      <c r="C66" s="171"/>
      <c r="D66" s="171" t="s">
        <v>300</v>
      </c>
      <c r="E66" s="171"/>
      <c r="F66" s="171"/>
      <c r="G66" s="163">
        <v>2</v>
      </c>
      <c r="H66" s="172">
        <v>12</v>
      </c>
      <c r="I66" s="165"/>
      <c r="J66" s="174">
        <v>1</v>
      </c>
      <c r="K66" s="174"/>
      <c r="L66" s="174"/>
      <c r="M66" s="174"/>
      <c r="N66" s="166">
        <v>1</v>
      </c>
      <c r="O66" s="166">
        <f>G66</f>
        <v>2</v>
      </c>
      <c r="P66" s="166">
        <v>1</v>
      </c>
      <c r="Q66" s="166">
        <f>N66*O66*P66</f>
        <v>2</v>
      </c>
      <c r="R66" s="166">
        <f>(H66^2)*0.006165</f>
        <v>0.8877600000000001</v>
      </c>
      <c r="S66" s="166">
        <f>Q66*R66</f>
        <v>1.7755200000000002</v>
      </c>
      <c r="T66" s="167"/>
    </row>
    <row r="67" spans="1:26">
      <c r="A67" s="173"/>
      <c r="B67" s="170"/>
      <c r="C67" s="171"/>
      <c r="D67" s="171"/>
      <c r="E67" s="171"/>
      <c r="F67" s="171"/>
      <c r="G67" s="163"/>
      <c r="H67" s="172"/>
      <c r="I67" s="165"/>
      <c r="J67" s="174"/>
      <c r="K67" s="174"/>
      <c r="L67" s="174"/>
      <c r="M67" s="174"/>
      <c r="N67" s="166"/>
      <c r="O67" s="166"/>
      <c r="P67" s="166"/>
      <c r="Q67" s="166"/>
      <c r="R67" s="166"/>
      <c r="S67" s="166"/>
      <c r="T67" s="167"/>
    </row>
    <row r="68" spans="1:26">
      <c r="A68" s="177"/>
      <c r="B68" s="178"/>
      <c r="C68" s="179"/>
      <c r="D68" s="179"/>
      <c r="E68" s="179"/>
      <c r="F68" s="179"/>
      <c r="G68" s="180"/>
      <c r="H68" s="181"/>
      <c r="I68" s="182"/>
      <c r="J68" s="182"/>
      <c r="K68" s="182"/>
      <c r="L68" s="182"/>
      <c r="M68" s="182"/>
      <c r="N68" s="183"/>
      <c r="O68" s="183"/>
      <c r="P68" s="183"/>
      <c r="Q68" s="183"/>
      <c r="R68" s="183"/>
      <c r="S68" s="183"/>
      <c r="T68" s="184"/>
    </row>
    <row r="69" spans="1:26">
      <c r="A69" s="185"/>
      <c r="B69" s="170"/>
      <c r="C69" s="171"/>
      <c r="D69" s="171"/>
      <c r="E69" s="171"/>
      <c r="F69" s="171"/>
      <c r="G69" s="163"/>
      <c r="H69" s="164"/>
      <c r="I69" s="165"/>
      <c r="J69" s="165"/>
      <c r="K69" s="165"/>
      <c r="L69" s="165"/>
      <c r="M69" s="165"/>
      <c r="N69" s="166"/>
      <c r="O69" s="166"/>
      <c r="P69" s="166"/>
      <c r="Q69" s="166"/>
      <c r="R69" s="166"/>
      <c r="S69" s="166"/>
      <c r="T69" s="167"/>
    </row>
    <row r="70" spans="1:26">
      <c r="A70" s="185"/>
      <c r="B70" s="170"/>
      <c r="C70" s="171"/>
      <c r="D70" s="171"/>
      <c r="E70" s="171"/>
      <c r="F70" s="171"/>
      <c r="G70" s="163"/>
      <c r="H70" s="172" t="s">
        <v>306</v>
      </c>
      <c r="I70" s="165">
        <v>10</v>
      </c>
      <c r="J70" s="165"/>
      <c r="K70" s="165"/>
      <c r="L70" s="165"/>
      <c r="M70" s="165"/>
      <c r="N70" s="186" t="s">
        <v>307</v>
      </c>
      <c r="O70" s="187">
        <v>12</v>
      </c>
      <c r="P70" s="188" t="s">
        <v>308</v>
      </c>
      <c r="Q70" s="189">
        <f>SUM(Q56:Q58)/O70</f>
        <v>0.23333333333333331</v>
      </c>
      <c r="R70" s="166" t="s">
        <v>309</v>
      </c>
      <c r="S70" s="189">
        <f>SUM(S56:S58)</f>
        <v>1.104768</v>
      </c>
      <c r="T70" s="190" t="s">
        <v>32</v>
      </c>
    </row>
    <row r="71" spans="1:26">
      <c r="A71" s="185"/>
      <c r="B71" s="170"/>
      <c r="C71" s="171"/>
      <c r="D71" s="171"/>
      <c r="E71" s="171"/>
      <c r="F71" s="171"/>
      <c r="G71" s="163"/>
      <c r="H71" s="172" t="s">
        <v>306</v>
      </c>
      <c r="I71" s="165">
        <v>12</v>
      </c>
      <c r="J71" s="165"/>
      <c r="K71" s="165"/>
      <c r="L71" s="165"/>
      <c r="M71" s="165"/>
      <c r="N71" s="186" t="s">
        <v>307</v>
      </c>
      <c r="O71" s="187">
        <v>12</v>
      </c>
      <c r="P71" s="188" t="s">
        <v>308</v>
      </c>
      <c r="Q71" s="189">
        <f>SUM(Q62:Q67)/O71</f>
        <v>0.5</v>
      </c>
      <c r="R71" s="166" t="s">
        <v>309</v>
      </c>
      <c r="S71" s="189">
        <f>SUM(S62:S66)</f>
        <v>5.3265600000000006</v>
      </c>
      <c r="T71" s="190" t="s">
        <v>32</v>
      </c>
    </row>
    <row r="72" spans="1:26">
      <c r="A72" s="192"/>
      <c r="B72" s="178"/>
      <c r="C72" s="179"/>
      <c r="D72" s="179"/>
      <c r="E72" s="179"/>
      <c r="F72" s="179"/>
      <c r="G72" s="180"/>
      <c r="H72" s="181"/>
      <c r="I72" s="182"/>
      <c r="J72" s="182"/>
      <c r="K72" s="182"/>
      <c r="L72" s="182"/>
      <c r="M72" s="182"/>
      <c r="N72" s="183"/>
      <c r="O72" s="183"/>
      <c r="P72" s="183"/>
      <c r="Q72" s="183"/>
      <c r="R72" s="183"/>
      <c r="S72" s="183"/>
      <c r="T72" s="184"/>
    </row>
    <row r="73" spans="1:26">
      <c r="A73" s="193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5" t="s">
        <v>311</v>
      </c>
      <c r="S73" s="196">
        <f>SUM(S70:S71)</f>
        <v>6.4313280000000006</v>
      </c>
      <c r="T73" s="197" t="s">
        <v>32</v>
      </c>
    </row>
    <row r="74" spans="1:26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200"/>
    </row>
    <row r="75" spans="1:26">
      <c r="A75" s="198"/>
      <c r="B75" s="199"/>
      <c r="C75" s="199"/>
      <c r="D75" s="199"/>
      <c r="E75" s="199"/>
      <c r="F75" s="201" t="s">
        <v>288</v>
      </c>
      <c r="G75" s="199"/>
      <c r="H75" s="199"/>
      <c r="I75" s="199" t="s">
        <v>300</v>
      </c>
      <c r="J75" s="202" t="s">
        <v>312</v>
      </c>
      <c r="K75" s="202" t="s">
        <v>313</v>
      </c>
      <c r="L75" s="202" t="s">
        <v>314</v>
      </c>
      <c r="M75" s="202" t="s">
        <v>297</v>
      </c>
      <c r="N75" s="202" t="s">
        <v>315</v>
      </c>
      <c r="O75" s="199"/>
      <c r="P75" s="199"/>
      <c r="Q75" s="199"/>
      <c r="R75" s="199"/>
      <c r="S75" s="199"/>
      <c r="T75" s="200"/>
    </row>
    <row r="76" spans="1:26">
      <c r="A76" s="198"/>
      <c r="B76" s="199"/>
      <c r="C76" s="199"/>
      <c r="D76" s="199"/>
      <c r="E76" s="199"/>
      <c r="F76" s="199"/>
      <c r="G76" s="199"/>
      <c r="H76" s="199"/>
      <c r="I76" s="199" t="s">
        <v>300</v>
      </c>
      <c r="J76" s="202">
        <v>1</v>
      </c>
      <c r="K76" s="202" t="s">
        <v>313</v>
      </c>
      <c r="L76" s="203">
        <f>C53</f>
        <v>0.15</v>
      </c>
      <c r="M76" s="202" t="s">
        <v>297</v>
      </c>
      <c r="N76" s="203">
        <f>E53</f>
        <v>0.25</v>
      </c>
      <c r="O76" s="199"/>
      <c r="P76" s="199"/>
      <c r="Q76" s="199"/>
      <c r="R76" s="199"/>
      <c r="S76" s="199"/>
      <c r="T76" s="200"/>
    </row>
    <row r="77" spans="1:26">
      <c r="A77" s="198"/>
      <c r="B77" s="199"/>
      <c r="C77" s="199"/>
      <c r="D77" s="199"/>
      <c r="E77" s="199"/>
      <c r="F77" s="199"/>
      <c r="G77" s="199"/>
      <c r="H77" s="199"/>
      <c r="I77" s="199" t="s">
        <v>300</v>
      </c>
      <c r="J77" s="204">
        <f>J76/(L76*N76)</f>
        <v>26.666666666666668</v>
      </c>
      <c r="K77" s="202" t="s">
        <v>16</v>
      </c>
      <c r="L77" s="199"/>
      <c r="M77" s="199"/>
      <c r="N77" s="199"/>
      <c r="O77" s="199"/>
      <c r="P77" s="199"/>
      <c r="Q77" s="199"/>
      <c r="R77" s="199"/>
      <c r="S77" s="199"/>
      <c r="T77" s="200"/>
    </row>
    <row r="78" spans="1:26">
      <c r="A78" s="198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200"/>
    </row>
    <row r="79" spans="1:26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200"/>
    </row>
    <row r="80" spans="1:26">
      <c r="A80" s="198"/>
      <c r="C80" s="199"/>
      <c r="D80" s="199"/>
      <c r="E80" s="199"/>
      <c r="F80" s="201" t="str">
        <f>B53</f>
        <v>Sloof S2</v>
      </c>
      <c r="G80" s="199"/>
      <c r="H80" s="199"/>
      <c r="I80" s="199" t="s">
        <v>300</v>
      </c>
      <c r="J80" s="199" t="s">
        <v>316</v>
      </c>
      <c r="K80" s="202" t="s">
        <v>297</v>
      </c>
      <c r="L80" s="202" t="s">
        <v>312</v>
      </c>
      <c r="M80" s="202" t="s">
        <v>297</v>
      </c>
      <c r="N80" s="202" t="s">
        <v>314</v>
      </c>
      <c r="O80" s="202" t="s">
        <v>297</v>
      </c>
      <c r="P80" s="202" t="s">
        <v>315</v>
      </c>
      <c r="Q80" s="199"/>
      <c r="R80" s="199"/>
      <c r="S80" s="199"/>
      <c r="T80" s="200"/>
      <c r="Y80" s="205"/>
      <c r="Z80" s="206"/>
    </row>
    <row r="81" spans="1:27">
      <c r="A81" s="198"/>
      <c r="C81" s="199"/>
      <c r="D81" s="199"/>
      <c r="E81" s="199"/>
      <c r="F81" s="199"/>
      <c r="G81" s="199"/>
      <c r="H81" s="199"/>
      <c r="I81" s="199" t="s">
        <v>300</v>
      </c>
      <c r="J81" s="199">
        <v>1</v>
      </c>
      <c r="K81" s="202" t="s">
        <v>297</v>
      </c>
      <c r="L81" s="202">
        <v>1</v>
      </c>
      <c r="M81" s="202" t="s">
        <v>297</v>
      </c>
      <c r="N81" s="202">
        <f>C53</f>
        <v>0.15</v>
      </c>
      <c r="O81" s="202" t="s">
        <v>297</v>
      </c>
      <c r="P81" s="202">
        <f>E53</f>
        <v>0.25</v>
      </c>
      <c r="Q81" s="199"/>
      <c r="R81" s="199"/>
      <c r="S81" s="199"/>
      <c r="T81" s="200"/>
      <c r="AA81" s="205"/>
    </row>
    <row r="82" spans="1:27">
      <c r="A82" s="198"/>
      <c r="C82" s="199"/>
      <c r="D82" s="199"/>
      <c r="E82" s="199"/>
      <c r="F82" s="199"/>
      <c r="G82" s="199"/>
      <c r="H82" s="199"/>
      <c r="I82" s="199" t="s">
        <v>300</v>
      </c>
      <c r="J82" s="204">
        <f>J81*L81*N81*P81</f>
        <v>3.7499999999999999E-2</v>
      </c>
      <c r="K82" s="202" t="s">
        <v>10</v>
      </c>
      <c r="L82" s="199"/>
      <c r="M82" s="199"/>
      <c r="N82" s="199"/>
      <c r="O82" s="199"/>
      <c r="P82" s="199"/>
      <c r="Q82" s="199"/>
      <c r="R82" s="199"/>
      <c r="S82" s="199"/>
      <c r="T82" s="200"/>
    </row>
    <row r="83" spans="1:27">
      <c r="A83" s="198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200"/>
    </row>
    <row r="84" spans="1:27">
      <c r="A84" s="198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200"/>
    </row>
    <row r="85" spans="1:27">
      <c r="A85" s="198"/>
      <c r="C85" s="199"/>
      <c r="D85" s="199"/>
      <c r="E85" s="199"/>
      <c r="F85" s="199" t="s">
        <v>317</v>
      </c>
      <c r="G85" s="199"/>
      <c r="H85" s="199"/>
      <c r="I85" s="199" t="s">
        <v>300</v>
      </c>
      <c r="J85" s="199" t="s">
        <v>316</v>
      </c>
      <c r="K85" s="202" t="s">
        <v>297</v>
      </c>
      <c r="L85" s="202" t="s">
        <v>312</v>
      </c>
      <c r="M85" s="202" t="s">
        <v>297</v>
      </c>
      <c r="N85" s="202" t="s">
        <v>315</v>
      </c>
      <c r="O85" s="202" t="s">
        <v>297</v>
      </c>
      <c r="P85" s="202" t="s">
        <v>318</v>
      </c>
      <c r="Q85" s="199"/>
      <c r="R85" s="199"/>
      <c r="S85" s="199"/>
      <c r="T85" s="200"/>
    </row>
    <row r="86" spans="1:27">
      <c r="A86" s="198"/>
      <c r="B86" s="199"/>
      <c r="C86" s="199"/>
      <c r="D86" s="207"/>
      <c r="E86" s="207"/>
      <c r="F86" s="199"/>
      <c r="G86" s="199"/>
      <c r="H86" s="199"/>
      <c r="I86" s="199" t="s">
        <v>300</v>
      </c>
      <c r="J86" s="199">
        <v>1</v>
      </c>
      <c r="K86" s="202" t="s">
        <v>297</v>
      </c>
      <c r="L86" s="202">
        <v>1</v>
      </c>
      <c r="M86" s="202" t="s">
        <v>297</v>
      </c>
      <c r="N86" s="202">
        <f>E53</f>
        <v>0.25</v>
      </c>
      <c r="O86" s="202" t="s">
        <v>297</v>
      </c>
      <c r="P86" s="202">
        <v>2</v>
      </c>
      <c r="Q86" s="199"/>
      <c r="R86" s="199"/>
      <c r="S86" s="199"/>
      <c r="T86" s="200"/>
    </row>
    <row r="87" spans="1:27">
      <c r="A87" s="198"/>
      <c r="B87" s="199"/>
      <c r="C87" s="199"/>
      <c r="D87" s="207"/>
      <c r="E87" s="207"/>
      <c r="F87" s="199"/>
      <c r="G87" s="199"/>
      <c r="H87" s="199"/>
      <c r="I87" s="199" t="s">
        <v>300</v>
      </c>
      <c r="J87" s="204">
        <f>J86*L86*N86*P86*J77</f>
        <v>13.333333333333334</v>
      </c>
      <c r="K87" s="202" t="s">
        <v>13</v>
      </c>
      <c r="L87" s="199"/>
      <c r="M87" s="199"/>
      <c r="N87" s="199"/>
      <c r="O87" s="199"/>
      <c r="P87" s="199"/>
      <c r="Q87" s="199"/>
      <c r="R87" s="199"/>
      <c r="S87" s="199"/>
      <c r="T87" s="200"/>
    </row>
    <row r="88" spans="1:27">
      <c r="A88" s="198"/>
      <c r="B88" s="199"/>
      <c r="C88" s="199"/>
      <c r="D88" s="207"/>
      <c r="E88" s="207"/>
      <c r="F88" s="199"/>
      <c r="G88" s="199"/>
      <c r="H88" s="199"/>
      <c r="I88" s="208"/>
      <c r="J88" s="209"/>
      <c r="K88" s="208"/>
      <c r="L88" s="199"/>
      <c r="M88" s="199"/>
      <c r="N88" s="199"/>
      <c r="O88" s="199"/>
      <c r="P88" s="199"/>
      <c r="Q88" s="199"/>
      <c r="R88" s="199"/>
      <c r="S88" s="199"/>
      <c r="T88" s="200"/>
    </row>
    <row r="89" spans="1:27">
      <c r="A89" s="198"/>
      <c r="B89" s="199"/>
      <c r="C89" s="199"/>
      <c r="D89" s="199"/>
      <c r="E89" s="199"/>
      <c r="F89" s="210" t="s">
        <v>319</v>
      </c>
      <c r="G89" s="210"/>
      <c r="H89" s="210"/>
      <c r="I89" s="210"/>
      <c r="J89" s="210"/>
      <c r="K89" s="210"/>
      <c r="L89" s="199"/>
      <c r="M89" s="199"/>
      <c r="N89" s="199"/>
      <c r="O89" s="199"/>
      <c r="P89" s="199"/>
      <c r="Q89" s="199"/>
      <c r="R89" s="199"/>
      <c r="S89" s="199"/>
      <c r="T89" s="200"/>
    </row>
    <row r="90" spans="1:27">
      <c r="A90" s="211"/>
      <c r="F90" s="212" t="s">
        <v>320</v>
      </c>
      <c r="G90" s="213"/>
      <c r="H90" s="213"/>
      <c r="I90" s="213" t="s">
        <v>300</v>
      </c>
      <c r="J90" s="214">
        <f>S73/J82</f>
        <v>171.50208000000003</v>
      </c>
      <c r="K90" s="213" t="s">
        <v>32</v>
      </c>
      <c r="T90" s="215"/>
    </row>
    <row r="91" spans="1:27" ht="15" thickBot="1">
      <c r="A91" s="216"/>
      <c r="B91" s="217"/>
      <c r="C91" s="217"/>
      <c r="D91" s="217"/>
      <c r="E91" s="217"/>
      <c r="F91" s="218" t="s">
        <v>321</v>
      </c>
      <c r="G91" s="219"/>
      <c r="H91" s="219"/>
      <c r="I91" s="219" t="s">
        <v>300</v>
      </c>
      <c r="J91" s="220">
        <f>J87/2</f>
        <v>6.666666666666667</v>
      </c>
      <c r="K91" s="219" t="s">
        <v>13</v>
      </c>
      <c r="L91" s="217"/>
      <c r="M91" s="217"/>
      <c r="N91" s="217"/>
      <c r="O91" s="217"/>
      <c r="P91" s="217"/>
      <c r="Q91" s="217"/>
      <c r="R91" s="217"/>
      <c r="S91" s="217"/>
      <c r="T91" s="221"/>
    </row>
    <row r="93" spans="1:27" ht="15" thickBot="1"/>
    <row r="94" spans="1:27">
      <c r="A94" s="696" t="s">
        <v>271</v>
      </c>
      <c r="B94" s="699" t="s">
        <v>272</v>
      </c>
      <c r="C94" s="700"/>
      <c r="D94" s="700"/>
      <c r="E94" s="700"/>
      <c r="F94" s="701"/>
      <c r="G94" s="692" t="s">
        <v>273</v>
      </c>
      <c r="H94" s="692"/>
      <c r="I94" s="692"/>
      <c r="J94" s="693" t="s">
        <v>274</v>
      </c>
      <c r="K94" s="694"/>
      <c r="L94" s="694"/>
      <c r="M94" s="694"/>
      <c r="N94" s="693" t="s">
        <v>275</v>
      </c>
      <c r="O94" s="694"/>
      <c r="P94" s="695"/>
      <c r="Q94" s="146" t="s">
        <v>276</v>
      </c>
      <c r="R94" s="692" t="s">
        <v>277</v>
      </c>
      <c r="S94" s="692"/>
      <c r="T94" s="680" t="s">
        <v>278</v>
      </c>
    </row>
    <row r="95" spans="1:27">
      <c r="A95" s="697"/>
      <c r="B95" s="702"/>
      <c r="C95" s="703"/>
      <c r="D95" s="703"/>
      <c r="E95" s="703"/>
      <c r="F95" s="704"/>
      <c r="G95" s="683" t="s">
        <v>279</v>
      </c>
      <c r="H95" s="685" t="s">
        <v>280</v>
      </c>
      <c r="I95" s="687" t="s">
        <v>281</v>
      </c>
      <c r="J95" s="689" t="s">
        <v>282</v>
      </c>
      <c r="K95" s="689" t="s">
        <v>283</v>
      </c>
      <c r="L95" s="689" t="s">
        <v>284</v>
      </c>
      <c r="M95" s="689" t="s">
        <v>285</v>
      </c>
      <c r="N95" s="147" t="s">
        <v>286</v>
      </c>
      <c r="O95" s="147" t="s">
        <v>276</v>
      </c>
      <c r="P95" s="147" t="s">
        <v>287</v>
      </c>
      <c r="Q95" s="147" t="s">
        <v>288</v>
      </c>
      <c r="R95" s="689" t="s">
        <v>289</v>
      </c>
      <c r="S95" s="148" t="s">
        <v>290</v>
      </c>
      <c r="T95" s="681"/>
    </row>
    <row r="96" spans="1:27">
      <c r="A96" s="698"/>
      <c r="B96" s="705"/>
      <c r="C96" s="686"/>
      <c r="D96" s="686"/>
      <c r="E96" s="686"/>
      <c r="F96" s="706"/>
      <c r="G96" s="684"/>
      <c r="H96" s="686"/>
      <c r="I96" s="688"/>
      <c r="J96" s="690"/>
      <c r="K96" s="690"/>
      <c r="L96" s="690"/>
      <c r="M96" s="690"/>
      <c r="N96" s="149" t="s">
        <v>291</v>
      </c>
      <c r="O96" s="149" t="s">
        <v>292</v>
      </c>
      <c r="P96" s="149" t="s">
        <v>292</v>
      </c>
      <c r="Q96" s="149" t="s">
        <v>291</v>
      </c>
      <c r="R96" s="691"/>
      <c r="S96" s="149" t="s">
        <v>293</v>
      </c>
      <c r="T96" s="682"/>
    </row>
    <row r="97" spans="1:20">
      <c r="A97" s="150"/>
      <c r="B97" s="151"/>
      <c r="C97" s="152" t="s">
        <v>283</v>
      </c>
      <c r="D97" s="152"/>
      <c r="E97" s="152" t="s">
        <v>294</v>
      </c>
      <c r="F97" s="153"/>
      <c r="G97" s="154"/>
      <c r="H97" s="155"/>
      <c r="I97" s="156"/>
      <c r="J97" s="156"/>
      <c r="K97" s="156"/>
      <c r="L97" s="156"/>
      <c r="M97" s="156"/>
      <c r="N97" s="157"/>
      <c r="O97" s="157"/>
      <c r="P97" s="157"/>
      <c r="Q97" s="157"/>
      <c r="R97" s="157"/>
      <c r="S97" s="157"/>
      <c r="T97" s="158"/>
    </row>
    <row r="98" spans="1:20">
      <c r="A98" s="159" t="s">
        <v>295</v>
      </c>
      <c r="B98" s="160" t="s">
        <v>471</v>
      </c>
      <c r="C98" s="161">
        <v>0.15</v>
      </c>
      <c r="D98" s="161" t="s">
        <v>297</v>
      </c>
      <c r="E98" s="161">
        <v>0.2</v>
      </c>
      <c r="F98" s="162"/>
      <c r="G98" s="163"/>
      <c r="H98" s="164"/>
      <c r="I98" s="165"/>
      <c r="J98" s="165"/>
      <c r="K98" s="165"/>
      <c r="L98" s="165"/>
      <c r="M98" s="165"/>
      <c r="N98" s="166"/>
      <c r="O98" s="166"/>
      <c r="P98" s="166"/>
      <c r="Q98" s="166"/>
      <c r="R98" s="166"/>
      <c r="S98" s="166"/>
      <c r="T98" s="167"/>
    </row>
    <row r="99" spans="1:20">
      <c r="A99" s="168"/>
      <c r="B99" s="160"/>
      <c r="C99" s="162"/>
      <c r="D99" s="162"/>
      <c r="E99" s="162"/>
      <c r="F99" s="162"/>
      <c r="G99" s="163"/>
      <c r="H99" s="164"/>
      <c r="I99" s="165"/>
      <c r="J99" s="165"/>
      <c r="K99" s="165"/>
      <c r="L99" s="165"/>
      <c r="M99" s="165"/>
      <c r="N99" s="166"/>
      <c r="O99" s="166"/>
      <c r="P99" s="166"/>
      <c r="Q99" s="166"/>
      <c r="R99" s="166"/>
      <c r="S99" s="166"/>
      <c r="T99" s="167"/>
    </row>
    <row r="100" spans="1:20">
      <c r="A100" s="169">
        <v>1</v>
      </c>
      <c r="B100" s="170" t="s">
        <v>298</v>
      </c>
      <c r="C100" s="171"/>
      <c r="D100" s="171"/>
      <c r="E100" s="171"/>
      <c r="F100" s="171"/>
      <c r="G100" s="163"/>
      <c r="H100" s="172"/>
      <c r="I100" s="165"/>
      <c r="J100" s="165"/>
      <c r="K100" s="165"/>
      <c r="L100" s="165"/>
      <c r="M100" s="165"/>
      <c r="N100" s="166"/>
      <c r="O100" s="166"/>
      <c r="P100" s="166"/>
      <c r="Q100" s="166"/>
      <c r="R100" s="166"/>
      <c r="S100" s="166"/>
      <c r="T100" s="167"/>
    </row>
    <row r="101" spans="1:20">
      <c r="A101" s="173"/>
      <c r="B101" s="145" t="s">
        <v>299</v>
      </c>
      <c r="C101" s="171"/>
      <c r="D101" s="171" t="s">
        <v>300</v>
      </c>
      <c r="E101" s="171"/>
      <c r="F101" s="171">
        <f>1/4</f>
        <v>0.25</v>
      </c>
      <c r="G101" s="163"/>
      <c r="H101" s="172">
        <v>8</v>
      </c>
      <c r="I101" s="165">
        <v>150</v>
      </c>
      <c r="J101" s="174">
        <f>C98-0.04-0.04</f>
        <v>6.9999999999999979E-2</v>
      </c>
      <c r="K101" s="174">
        <f>E98-0.04-0.04</f>
        <v>0.12</v>
      </c>
      <c r="L101" s="174"/>
      <c r="M101" s="174"/>
      <c r="N101" s="166">
        <f>(J101+K101)*2</f>
        <v>0.37999999999999995</v>
      </c>
      <c r="O101" s="166">
        <f>F101/(I101/1000)</f>
        <v>1.6666666666666667</v>
      </c>
      <c r="P101" s="166">
        <v>2</v>
      </c>
      <c r="Q101" s="166">
        <f>N101*O101*P101</f>
        <v>1.2666666666666666</v>
      </c>
      <c r="R101" s="166">
        <f>(H101^2)*0.006165</f>
        <v>0.39456000000000002</v>
      </c>
      <c r="S101" s="166">
        <f>Q101*R101</f>
        <v>0.499776</v>
      </c>
      <c r="T101" s="167"/>
    </row>
    <row r="102" spans="1:20">
      <c r="A102" s="173"/>
      <c r="B102" s="170"/>
      <c r="C102" s="171"/>
      <c r="D102" s="171"/>
      <c r="E102" s="171"/>
      <c r="F102" s="171"/>
      <c r="G102" s="163"/>
      <c r="H102" s="172"/>
      <c r="I102" s="165"/>
      <c r="J102" s="174"/>
      <c r="K102" s="174"/>
      <c r="L102" s="174"/>
      <c r="M102" s="174"/>
      <c r="N102" s="166"/>
      <c r="O102" s="166"/>
      <c r="P102" s="166"/>
      <c r="Q102" s="166"/>
      <c r="R102" s="166"/>
      <c r="S102" s="166"/>
      <c r="T102" s="167"/>
    </row>
    <row r="103" spans="1:20">
      <c r="A103" s="173"/>
      <c r="B103" s="170" t="s">
        <v>301</v>
      </c>
      <c r="C103" s="171"/>
      <c r="D103" s="171" t="s">
        <v>300</v>
      </c>
      <c r="E103" s="171"/>
      <c r="F103" s="171">
        <f>1/2</f>
        <v>0.5</v>
      </c>
      <c r="G103" s="163"/>
      <c r="H103" s="172">
        <v>8</v>
      </c>
      <c r="I103" s="165">
        <v>200</v>
      </c>
      <c r="J103" s="174">
        <f>C98-0.04-0.04</f>
        <v>6.9999999999999979E-2</v>
      </c>
      <c r="K103" s="174">
        <f>E98-0.04-0.04</f>
        <v>0.12</v>
      </c>
      <c r="L103" s="174"/>
      <c r="M103" s="174"/>
      <c r="N103" s="166">
        <f>(J103+K103)*2</f>
        <v>0.37999999999999995</v>
      </c>
      <c r="O103" s="166">
        <f>F103/(I103/1000)</f>
        <v>2.5</v>
      </c>
      <c r="P103" s="166">
        <v>1</v>
      </c>
      <c r="Q103" s="166">
        <f>N103*O103*P103</f>
        <v>0.94999999999999984</v>
      </c>
      <c r="R103" s="166">
        <f>(H103^2)*0.006165</f>
        <v>0.39456000000000002</v>
      </c>
      <c r="S103" s="166">
        <f>Q103*R103</f>
        <v>0.37483199999999994</v>
      </c>
      <c r="T103" s="167"/>
    </row>
    <row r="104" spans="1:20">
      <c r="A104" s="173"/>
      <c r="B104" s="170"/>
      <c r="C104" s="171"/>
      <c r="D104" s="171"/>
      <c r="E104" s="171"/>
      <c r="F104" s="171"/>
      <c r="G104" s="163"/>
      <c r="H104" s="172"/>
      <c r="I104" s="165"/>
      <c r="J104" s="174"/>
      <c r="K104" s="174"/>
      <c r="L104" s="174"/>
      <c r="M104" s="174"/>
      <c r="N104" s="166"/>
      <c r="O104" s="166"/>
      <c r="P104" s="166"/>
      <c r="Q104" s="166"/>
      <c r="R104" s="166"/>
      <c r="S104" s="166"/>
      <c r="T104" s="167"/>
    </row>
    <row r="105" spans="1:20">
      <c r="A105" s="173"/>
      <c r="B105" s="170"/>
      <c r="C105" s="171"/>
      <c r="D105" s="171"/>
      <c r="E105" s="171"/>
      <c r="F105" s="171"/>
      <c r="G105" s="163"/>
      <c r="H105" s="172"/>
      <c r="I105" s="165"/>
      <c r="J105" s="174"/>
      <c r="K105" s="174"/>
      <c r="L105" s="174"/>
      <c r="M105" s="174"/>
      <c r="N105" s="166"/>
      <c r="O105" s="166"/>
      <c r="P105" s="166"/>
      <c r="Q105" s="166"/>
      <c r="R105" s="166"/>
      <c r="S105" s="166"/>
      <c r="T105" s="167"/>
    </row>
    <row r="106" spans="1:20">
      <c r="A106" s="169">
        <v>2</v>
      </c>
      <c r="B106" s="170" t="s">
        <v>302</v>
      </c>
      <c r="C106" s="171"/>
      <c r="D106" s="171"/>
      <c r="E106" s="171"/>
      <c r="F106" s="171"/>
      <c r="G106" s="163"/>
      <c r="H106" s="172"/>
      <c r="I106" s="165"/>
      <c r="J106" s="174"/>
      <c r="K106" s="174"/>
      <c r="L106" s="174"/>
      <c r="M106" s="174"/>
      <c r="N106" s="166"/>
      <c r="O106" s="166"/>
      <c r="P106" s="166"/>
      <c r="Q106" s="166"/>
      <c r="R106" s="166"/>
      <c r="S106" s="166"/>
      <c r="T106" s="167"/>
    </row>
    <row r="107" spans="1:20">
      <c r="A107" s="173"/>
      <c r="B107" s="170" t="s">
        <v>303</v>
      </c>
      <c r="C107" s="171"/>
      <c r="D107" s="171" t="s">
        <v>300</v>
      </c>
      <c r="E107" s="171"/>
      <c r="F107" s="171"/>
      <c r="G107" s="163">
        <v>2</v>
      </c>
      <c r="H107" s="172">
        <v>12</v>
      </c>
      <c r="I107" s="165"/>
      <c r="J107" s="174">
        <v>1</v>
      </c>
      <c r="K107" s="174"/>
      <c r="L107" s="174"/>
      <c r="M107" s="174"/>
      <c r="N107" s="166">
        <v>1</v>
      </c>
      <c r="O107" s="166">
        <f t="shared" ref="O107" si="0">G107</f>
        <v>2</v>
      </c>
      <c r="P107" s="166">
        <v>1</v>
      </c>
      <c r="Q107" s="166">
        <f t="shared" ref="Q107" si="1">N107*O107*P107</f>
        <v>2</v>
      </c>
      <c r="R107" s="166">
        <f t="shared" ref="R107" si="2">(H107^2)*0.006165</f>
        <v>0.8877600000000001</v>
      </c>
      <c r="S107" s="166">
        <f t="shared" ref="S107" si="3">Q107*R107</f>
        <v>1.7755200000000002</v>
      </c>
      <c r="T107" s="167"/>
    </row>
    <row r="108" spans="1:20">
      <c r="A108" s="173"/>
      <c r="B108" s="170"/>
      <c r="C108" s="171"/>
      <c r="D108" s="171"/>
      <c r="E108" s="171"/>
      <c r="F108" s="171"/>
      <c r="G108" s="163"/>
      <c r="H108" s="172"/>
      <c r="I108" s="165"/>
      <c r="J108" s="174"/>
      <c r="K108" s="174"/>
      <c r="L108" s="174"/>
      <c r="M108" s="174"/>
      <c r="N108" s="166"/>
      <c r="O108" s="166"/>
      <c r="P108" s="166"/>
      <c r="Q108" s="166"/>
      <c r="R108" s="166"/>
      <c r="S108" s="166"/>
      <c r="T108" s="167"/>
    </row>
    <row r="109" spans="1:20">
      <c r="A109" s="173"/>
      <c r="B109" s="170" t="s">
        <v>304</v>
      </c>
      <c r="C109" s="171"/>
      <c r="D109" s="171" t="s">
        <v>300</v>
      </c>
      <c r="E109" s="171"/>
      <c r="F109" s="171"/>
      <c r="G109" s="163">
        <v>2</v>
      </c>
      <c r="H109" s="172">
        <v>12</v>
      </c>
      <c r="I109" s="165"/>
      <c r="J109" s="174">
        <v>1</v>
      </c>
      <c r="K109" s="174"/>
      <c r="L109" s="174"/>
      <c r="M109" s="174"/>
      <c r="N109" s="166">
        <v>1</v>
      </c>
      <c r="O109" s="166">
        <f t="shared" ref="O109" si="4">G109</f>
        <v>2</v>
      </c>
      <c r="P109" s="166">
        <v>1</v>
      </c>
      <c r="Q109" s="166">
        <f t="shared" ref="Q109" si="5">N109*O109*P109</f>
        <v>2</v>
      </c>
      <c r="R109" s="166">
        <f t="shared" ref="R109" si="6">(H109^2)*0.006165</f>
        <v>0.8877600000000001</v>
      </c>
      <c r="S109" s="166">
        <f t="shared" ref="S109" si="7">Q109*R109</f>
        <v>1.7755200000000002</v>
      </c>
      <c r="T109" s="167"/>
    </row>
    <row r="110" spans="1:20">
      <c r="A110" s="175"/>
      <c r="B110" s="170"/>
      <c r="C110" s="171"/>
      <c r="D110" s="171"/>
      <c r="E110" s="171"/>
      <c r="F110" s="171"/>
      <c r="G110" s="163"/>
      <c r="H110" s="172"/>
      <c r="I110" s="165"/>
      <c r="J110" s="174"/>
      <c r="K110" s="176"/>
      <c r="L110" s="174"/>
      <c r="M110" s="174"/>
      <c r="N110" s="166"/>
      <c r="O110" s="166"/>
      <c r="P110" s="166"/>
      <c r="Q110" s="166"/>
      <c r="R110" s="166"/>
      <c r="S110" s="166"/>
      <c r="T110" s="167"/>
    </row>
    <row r="111" spans="1:20">
      <c r="A111" s="175"/>
      <c r="B111" s="170" t="s">
        <v>305</v>
      </c>
      <c r="C111" s="171"/>
      <c r="D111" s="171" t="s">
        <v>300</v>
      </c>
      <c r="E111" s="171"/>
      <c r="F111" s="171"/>
      <c r="G111" s="163"/>
      <c r="H111" s="172"/>
      <c r="I111" s="165"/>
      <c r="J111" s="174">
        <v>1</v>
      </c>
      <c r="K111" s="174"/>
      <c r="L111" s="174"/>
      <c r="M111" s="174"/>
      <c r="N111" s="166">
        <v>1</v>
      </c>
      <c r="O111" s="166">
        <f t="shared" ref="O111" si="8">G111</f>
        <v>0</v>
      </c>
      <c r="P111" s="166">
        <v>1</v>
      </c>
      <c r="Q111" s="166">
        <f t="shared" ref="Q111" si="9">N111*O111*P111</f>
        <v>0</v>
      </c>
      <c r="R111" s="166">
        <f t="shared" ref="R111" si="10">(H111^2)*0.006165</f>
        <v>0</v>
      </c>
      <c r="S111" s="166">
        <f t="shared" ref="S111" si="11">Q111*R111</f>
        <v>0</v>
      </c>
      <c r="T111" s="167"/>
    </row>
    <row r="112" spans="1:20">
      <c r="A112" s="173"/>
      <c r="B112" s="170"/>
      <c r="C112" s="171"/>
      <c r="D112" s="171"/>
      <c r="E112" s="171"/>
      <c r="F112" s="171"/>
      <c r="G112" s="163"/>
      <c r="H112" s="172"/>
      <c r="I112" s="165"/>
      <c r="J112" s="174"/>
      <c r="K112" s="174"/>
      <c r="L112" s="174"/>
      <c r="M112" s="174"/>
      <c r="N112" s="166"/>
      <c r="O112" s="166"/>
      <c r="P112" s="166"/>
      <c r="Q112" s="166"/>
      <c r="R112" s="166"/>
      <c r="S112" s="166"/>
      <c r="T112" s="167"/>
    </row>
    <row r="113" spans="1:20">
      <c r="A113" s="177"/>
      <c r="B113" s="178"/>
      <c r="C113" s="179"/>
      <c r="D113" s="179"/>
      <c r="E113" s="179"/>
      <c r="F113" s="179"/>
      <c r="G113" s="180"/>
      <c r="H113" s="181"/>
      <c r="I113" s="182"/>
      <c r="J113" s="182"/>
      <c r="K113" s="182"/>
      <c r="L113" s="182"/>
      <c r="M113" s="182"/>
      <c r="N113" s="183"/>
      <c r="O113" s="183"/>
      <c r="P113" s="183"/>
      <c r="Q113" s="183"/>
      <c r="R113" s="183"/>
      <c r="S113" s="183"/>
      <c r="T113" s="184"/>
    </row>
    <row r="114" spans="1:20">
      <c r="A114" s="185"/>
      <c r="B114" s="170"/>
      <c r="C114" s="171"/>
      <c r="D114" s="171"/>
      <c r="E114" s="171"/>
      <c r="F114" s="171"/>
      <c r="G114" s="163"/>
      <c r="H114" s="164"/>
      <c r="I114" s="165"/>
      <c r="J114" s="165"/>
      <c r="K114" s="165"/>
      <c r="L114" s="165"/>
      <c r="M114" s="165"/>
      <c r="N114" s="166"/>
      <c r="O114" s="166"/>
      <c r="P114" s="166"/>
      <c r="Q114" s="166"/>
      <c r="R114" s="166"/>
      <c r="S114" s="166"/>
      <c r="T114" s="167"/>
    </row>
    <row r="115" spans="1:20">
      <c r="A115" s="185"/>
      <c r="B115" s="170"/>
      <c r="C115" s="171"/>
      <c r="D115" s="171"/>
      <c r="E115" s="171"/>
      <c r="F115" s="171"/>
      <c r="G115" s="163"/>
      <c r="H115" s="172" t="s">
        <v>306</v>
      </c>
      <c r="I115" s="165">
        <v>10</v>
      </c>
      <c r="J115" s="165"/>
      <c r="K115" s="165"/>
      <c r="L115" s="165"/>
      <c r="M115" s="165"/>
      <c r="N115" s="186" t="s">
        <v>307</v>
      </c>
      <c r="O115" s="187">
        <v>12</v>
      </c>
      <c r="P115" s="188" t="s">
        <v>308</v>
      </c>
      <c r="Q115" s="189">
        <f>SUM(Q101:Q103)/O115</f>
        <v>0.1847222222222222</v>
      </c>
      <c r="R115" s="166" t="s">
        <v>309</v>
      </c>
      <c r="S115" s="189">
        <f>SUM(S101:S103)</f>
        <v>0.87460799999999994</v>
      </c>
      <c r="T115" s="190" t="s">
        <v>32</v>
      </c>
    </row>
    <row r="116" spans="1:20">
      <c r="A116" s="185"/>
      <c r="B116" s="170"/>
      <c r="C116" s="171"/>
      <c r="D116" s="171"/>
      <c r="E116" s="171"/>
      <c r="F116" s="171"/>
      <c r="G116" s="163"/>
      <c r="H116" s="172" t="s">
        <v>306</v>
      </c>
      <c r="I116" s="165">
        <v>12</v>
      </c>
      <c r="J116" s="165"/>
      <c r="K116" s="165"/>
      <c r="L116" s="165"/>
      <c r="M116" s="165"/>
      <c r="N116" s="186" t="s">
        <v>307</v>
      </c>
      <c r="O116" s="187">
        <v>12</v>
      </c>
      <c r="P116" s="188" t="s">
        <v>308</v>
      </c>
      <c r="Q116" s="189">
        <f>SUM(Q107:Q112)/O116</f>
        <v>0.33333333333333331</v>
      </c>
      <c r="R116" s="166" t="s">
        <v>309</v>
      </c>
      <c r="S116" s="189">
        <f>SUM(S107:S111)</f>
        <v>3.5510400000000004</v>
      </c>
      <c r="T116" s="190" t="s">
        <v>32</v>
      </c>
    </row>
    <row r="117" spans="1:20">
      <c r="A117" s="192"/>
      <c r="B117" s="178"/>
      <c r="C117" s="179"/>
      <c r="D117" s="179"/>
      <c r="E117" s="179"/>
      <c r="F117" s="179"/>
      <c r="G117" s="180"/>
      <c r="H117" s="181"/>
      <c r="I117" s="182"/>
      <c r="J117" s="182"/>
      <c r="K117" s="182"/>
      <c r="L117" s="182"/>
      <c r="M117" s="182"/>
      <c r="N117" s="183"/>
      <c r="O117" s="183"/>
      <c r="P117" s="183"/>
      <c r="Q117" s="183"/>
      <c r="R117" s="183"/>
      <c r="S117" s="183"/>
      <c r="T117" s="184"/>
    </row>
    <row r="118" spans="1:20">
      <c r="A118" s="193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5" t="s">
        <v>311</v>
      </c>
      <c r="S118" s="196">
        <f>SUM(S115:S116)</f>
        <v>4.4256480000000007</v>
      </c>
      <c r="T118" s="197" t="s">
        <v>32</v>
      </c>
    </row>
    <row r="119" spans="1:20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200"/>
    </row>
    <row r="120" spans="1:20">
      <c r="A120" s="198"/>
      <c r="B120" s="199"/>
      <c r="C120" s="199"/>
      <c r="D120" s="199"/>
      <c r="E120" s="199"/>
      <c r="F120" s="201" t="s">
        <v>288</v>
      </c>
      <c r="G120" s="199"/>
      <c r="H120" s="199"/>
      <c r="I120" s="199" t="s">
        <v>300</v>
      </c>
      <c r="J120" s="202" t="s">
        <v>312</v>
      </c>
      <c r="K120" s="202" t="s">
        <v>313</v>
      </c>
      <c r="L120" s="202" t="s">
        <v>314</v>
      </c>
      <c r="M120" s="202" t="s">
        <v>297</v>
      </c>
      <c r="N120" s="202" t="s">
        <v>315</v>
      </c>
      <c r="O120" s="199"/>
      <c r="P120" s="199"/>
      <c r="Q120" s="199"/>
      <c r="R120" s="199"/>
      <c r="S120" s="199"/>
      <c r="T120" s="200"/>
    </row>
    <row r="121" spans="1:20">
      <c r="A121" s="198"/>
      <c r="B121" s="199"/>
      <c r="C121" s="199"/>
      <c r="D121" s="199"/>
      <c r="E121" s="199"/>
      <c r="F121" s="199"/>
      <c r="G121" s="199"/>
      <c r="H121" s="199"/>
      <c r="I121" s="199" t="s">
        <v>300</v>
      </c>
      <c r="J121" s="202">
        <v>1</v>
      </c>
      <c r="K121" s="202" t="s">
        <v>313</v>
      </c>
      <c r="L121" s="203">
        <f>C98</f>
        <v>0.15</v>
      </c>
      <c r="M121" s="202" t="s">
        <v>297</v>
      </c>
      <c r="N121" s="203">
        <f>E98</f>
        <v>0.2</v>
      </c>
      <c r="O121" s="199"/>
      <c r="P121" s="199"/>
      <c r="Q121" s="199"/>
      <c r="R121" s="199"/>
      <c r="S121" s="199"/>
      <c r="T121" s="200"/>
    </row>
    <row r="122" spans="1:20">
      <c r="A122" s="198"/>
      <c r="B122" s="199"/>
      <c r="C122" s="199"/>
      <c r="D122" s="199"/>
      <c r="E122" s="199"/>
      <c r="F122" s="199"/>
      <c r="G122" s="199"/>
      <c r="H122" s="199"/>
      <c r="I122" s="199" t="s">
        <v>300</v>
      </c>
      <c r="J122" s="204">
        <f>J121/(L121*N121)</f>
        <v>33.333333333333336</v>
      </c>
      <c r="K122" s="202" t="s">
        <v>16</v>
      </c>
      <c r="L122" s="199"/>
      <c r="M122" s="199"/>
      <c r="N122" s="199"/>
      <c r="O122" s="199"/>
      <c r="P122" s="199"/>
      <c r="Q122" s="199"/>
      <c r="R122" s="199"/>
      <c r="S122" s="199"/>
      <c r="T122" s="200"/>
    </row>
    <row r="123" spans="1:20">
      <c r="A123" s="198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200"/>
    </row>
    <row r="124" spans="1:20">
      <c r="A124" s="198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200"/>
    </row>
    <row r="125" spans="1:20">
      <c r="A125" s="198"/>
      <c r="C125" s="199"/>
      <c r="D125" s="199"/>
      <c r="E125" s="199"/>
      <c r="F125" s="201" t="str">
        <f>B98</f>
        <v>Sloof S3</v>
      </c>
      <c r="G125" s="199"/>
      <c r="H125" s="199"/>
      <c r="I125" s="199" t="s">
        <v>300</v>
      </c>
      <c r="J125" s="199" t="s">
        <v>316</v>
      </c>
      <c r="K125" s="202" t="s">
        <v>297</v>
      </c>
      <c r="L125" s="202" t="s">
        <v>312</v>
      </c>
      <c r="M125" s="202" t="s">
        <v>297</v>
      </c>
      <c r="N125" s="202" t="s">
        <v>314</v>
      </c>
      <c r="O125" s="202" t="s">
        <v>297</v>
      </c>
      <c r="P125" s="202" t="s">
        <v>315</v>
      </c>
      <c r="Q125" s="199"/>
      <c r="R125" s="199"/>
      <c r="S125" s="199"/>
      <c r="T125" s="200"/>
    </row>
    <row r="126" spans="1:20">
      <c r="A126" s="198"/>
      <c r="C126" s="199"/>
      <c r="D126" s="199"/>
      <c r="E126" s="199"/>
      <c r="F126" s="199"/>
      <c r="G126" s="199"/>
      <c r="H126" s="199"/>
      <c r="I126" s="199" t="s">
        <v>300</v>
      </c>
      <c r="J126" s="199">
        <v>1</v>
      </c>
      <c r="K126" s="202" t="s">
        <v>297</v>
      </c>
      <c r="L126" s="202">
        <v>1</v>
      </c>
      <c r="M126" s="202" t="s">
        <v>297</v>
      </c>
      <c r="N126" s="202">
        <f>C98</f>
        <v>0.15</v>
      </c>
      <c r="O126" s="202" t="s">
        <v>297</v>
      </c>
      <c r="P126" s="202">
        <f>E98</f>
        <v>0.2</v>
      </c>
      <c r="Q126" s="199"/>
      <c r="R126" s="199"/>
      <c r="S126" s="199"/>
      <c r="T126" s="200"/>
    </row>
    <row r="127" spans="1:20">
      <c r="A127" s="198"/>
      <c r="C127" s="199"/>
      <c r="D127" s="199"/>
      <c r="E127" s="199"/>
      <c r="F127" s="199"/>
      <c r="G127" s="199"/>
      <c r="H127" s="199"/>
      <c r="I127" s="199" t="s">
        <v>300</v>
      </c>
      <c r="J127" s="204">
        <f>J126*L126*N126*P126</f>
        <v>0.03</v>
      </c>
      <c r="K127" s="202" t="s">
        <v>10</v>
      </c>
      <c r="L127" s="199"/>
      <c r="M127" s="199"/>
      <c r="N127" s="199"/>
      <c r="O127" s="199"/>
      <c r="P127" s="199"/>
      <c r="Q127" s="199"/>
      <c r="R127" s="199"/>
      <c r="S127" s="199"/>
      <c r="T127" s="200"/>
    </row>
    <row r="128" spans="1:20">
      <c r="A128" s="198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200"/>
    </row>
    <row r="129" spans="1:20">
      <c r="A129" s="198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200"/>
    </row>
    <row r="130" spans="1:20">
      <c r="A130" s="198"/>
      <c r="C130" s="199"/>
      <c r="D130" s="199"/>
      <c r="E130" s="199"/>
      <c r="F130" s="199" t="s">
        <v>317</v>
      </c>
      <c r="G130" s="199"/>
      <c r="H130" s="199"/>
      <c r="I130" s="199" t="s">
        <v>300</v>
      </c>
      <c r="J130" s="199" t="s">
        <v>316</v>
      </c>
      <c r="K130" s="202" t="s">
        <v>297</v>
      </c>
      <c r="L130" s="202" t="s">
        <v>312</v>
      </c>
      <c r="M130" s="202" t="s">
        <v>297</v>
      </c>
      <c r="N130" s="202" t="s">
        <v>315</v>
      </c>
      <c r="O130" s="202" t="s">
        <v>297</v>
      </c>
      <c r="P130" s="202" t="s">
        <v>318</v>
      </c>
      <c r="Q130" s="199"/>
      <c r="R130" s="199"/>
      <c r="S130" s="199"/>
      <c r="T130" s="200"/>
    </row>
    <row r="131" spans="1:20">
      <c r="A131" s="198"/>
      <c r="B131" s="199"/>
      <c r="C131" s="199"/>
      <c r="D131" s="207"/>
      <c r="E131" s="207"/>
      <c r="F131" s="199"/>
      <c r="G131" s="199"/>
      <c r="H131" s="199"/>
      <c r="I131" s="199" t="s">
        <v>300</v>
      </c>
      <c r="J131" s="199">
        <v>1</v>
      </c>
      <c r="K131" s="202" t="s">
        <v>297</v>
      </c>
      <c r="L131" s="202">
        <v>1</v>
      </c>
      <c r="M131" s="202" t="s">
        <v>297</v>
      </c>
      <c r="N131" s="202">
        <f>E98</f>
        <v>0.2</v>
      </c>
      <c r="O131" s="202" t="s">
        <v>297</v>
      </c>
      <c r="P131" s="202">
        <v>2</v>
      </c>
      <c r="Q131" s="199"/>
      <c r="R131" s="199"/>
      <c r="S131" s="199"/>
      <c r="T131" s="200"/>
    </row>
    <row r="132" spans="1:20">
      <c r="A132" s="198"/>
      <c r="B132" s="199"/>
      <c r="C132" s="199"/>
      <c r="D132" s="207"/>
      <c r="E132" s="207"/>
      <c r="F132" s="199"/>
      <c r="G132" s="199"/>
      <c r="H132" s="199"/>
      <c r="I132" s="199" t="s">
        <v>300</v>
      </c>
      <c r="J132" s="204">
        <f>J131*L131*N131*P131*J122</f>
        <v>13.333333333333336</v>
      </c>
      <c r="K132" s="202" t="s">
        <v>13</v>
      </c>
      <c r="L132" s="199"/>
      <c r="M132" s="199"/>
      <c r="N132" s="199"/>
      <c r="O132" s="199"/>
      <c r="P132" s="199"/>
      <c r="Q132" s="199"/>
      <c r="R132" s="199"/>
      <c r="S132" s="199"/>
      <c r="T132" s="200"/>
    </row>
    <row r="133" spans="1:20">
      <c r="A133" s="198"/>
      <c r="B133" s="199"/>
      <c r="C133" s="199"/>
      <c r="D133" s="207"/>
      <c r="E133" s="207"/>
      <c r="F133" s="199"/>
      <c r="G133" s="199"/>
      <c r="H133" s="199"/>
      <c r="I133" s="208"/>
      <c r="J133" s="209"/>
      <c r="K133" s="208"/>
      <c r="L133" s="199"/>
      <c r="M133" s="199"/>
      <c r="N133" s="199"/>
      <c r="O133" s="199"/>
      <c r="P133" s="199"/>
      <c r="Q133" s="199"/>
      <c r="R133" s="199"/>
      <c r="S133" s="199"/>
      <c r="T133" s="200"/>
    </row>
    <row r="134" spans="1:20">
      <c r="A134" s="198"/>
      <c r="B134" s="199"/>
      <c r="C134" s="199"/>
      <c r="D134" s="199"/>
      <c r="E134" s="199"/>
      <c r="F134" s="210" t="s">
        <v>319</v>
      </c>
      <c r="G134" s="210"/>
      <c r="H134" s="210"/>
      <c r="I134" s="210"/>
      <c r="J134" s="210"/>
      <c r="K134" s="210"/>
      <c r="L134" s="199"/>
      <c r="M134" s="199"/>
      <c r="N134" s="199"/>
      <c r="O134" s="199"/>
      <c r="P134" s="199"/>
      <c r="Q134" s="199"/>
      <c r="R134" s="199"/>
      <c r="S134" s="199"/>
      <c r="T134" s="200"/>
    </row>
    <row r="135" spans="1:20">
      <c r="A135" s="211"/>
      <c r="F135" s="212" t="s">
        <v>320</v>
      </c>
      <c r="G135" s="213"/>
      <c r="H135" s="213"/>
      <c r="I135" s="213" t="s">
        <v>300</v>
      </c>
      <c r="J135" s="214">
        <f>S118/J127</f>
        <v>147.52160000000003</v>
      </c>
      <c r="K135" s="213" t="s">
        <v>32</v>
      </c>
      <c r="T135" s="215"/>
    </row>
    <row r="136" spans="1:20" ht="15" thickBot="1">
      <c r="A136" s="216"/>
      <c r="B136" s="217"/>
      <c r="C136" s="217"/>
      <c r="D136" s="217"/>
      <c r="E136" s="217"/>
      <c r="F136" s="218" t="s">
        <v>321</v>
      </c>
      <c r="G136" s="219"/>
      <c r="H136" s="219"/>
      <c r="I136" s="219" t="s">
        <v>300</v>
      </c>
      <c r="J136" s="220">
        <f>J132/2</f>
        <v>6.6666666666666679</v>
      </c>
      <c r="K136" s="219" t="s">
        <v>13</v>
      </c>
      <c r="L136" s="217"/>
      <c r="M136" s="217"/>
      <c r="N136" s="217"/>
      <c r="O136" s="217"/>
      <c r="P136" s="217"/>
      <c r="Q136" s="217"/>
      <c r="R136" s="217"/>
      <c r="S136" s="217"/>
      <c r="T136" s="221"/>
    </row>
  </sheetData>
  <mergeCells count="47">
    <mergeCell ref="T94:T96"/>
    <mergeCell ref="G95:G96"/>
    <mergeCell ref="A94:A96"/>
    <mergeCell ref="B94:F96"/>
    <mergeCell ref="H95:H96"/>
    <mergeCell ref="I95:I96"/>
    <mergeCell ref="J95:J96"/>
    <mergeCell ref="K95:K96"/>
    <mergeCell ref="L95:L96"/>
    <mergeCell ref="M95:M96"/>
    <mergeCell ref="R95:R96"/>
    <mergeCell ref="G94:I94"/>
    <mergeCell ref="J94:M94"/>
    <mergeCell ref="N94:P94"/>
    <mergeCell ref="R94:S94"/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  <mergeCell ref="A49:A51"/>
    <mergeCell ref="B49:F51"/>
    <mergeCell ref="G49:I49"/>
    <mergeCell ref="J49:M49"/>
    <mergeCell ref="H5:H6"/>
    <mergeCell ref="I5:I6"/>
    <mergeCell ref="J5:J6"/>
    <mergeCell ref="K5:K6"/>
    <mergeCell ref="L5:L6"/>
    <mergeCell ref="T49:T51"/>
    <mergeCell ref="G50:G51"/>
    <mergeCell ref="H50:H51"/>
    <mergeCell ref="I50:I51"/>
    <mergeCell ref="J50:J51"/>
    <mergeCell ref="K50:K51"/>
    <mergeCell ref="L50:L51"/>
    <mergeCell ref="M50:M51"/>
    <mergeCell ref="R50:R51"/>
    <mergeCell ref="R49:S49"/>
    <mergeCell ref="N49:P49"/>
  </mergeCells>
  <pageMargins left="0.75" right="0.75" top="1" bottom="1" header="0.51180555555555596" footer="0.51180555555555596"/>
  <pageSetup paperSize="9" scale="48" orientation="portrait" horizontalDpi="1200" verticalDpi="1200" r:id="rId1"/>
  <rowBreaks count="1" manualBreakCount="1">
    <brk id="91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209"/>
  <sheetViews>
    <sheetView view="pageBreakPreview" topLeftCell="A175" zoomScale="70" zoomScaleNormal="85" zoomScaleSheetLayoutView="70" workbookViewId="0">
      <selection activeCell="B164" sqref="B164:F166"/>
    </sheetView>
  </sheetViews>
  <sheetFormatPr defaultColWidth="9.08984375" defaultRowHeight="14.5"/>
  <cols>
    <col min="1" max="1" width="9.08984375" style="145"/>
    <col min="2" max="2" width="12.36328125" style="145" customWidth="1"/>
    <col min="3" max="9" width="9.08984375" style="145"/>
    <col min="10" max="13" width="7.36328125" style="145" customWidth="1"/>
    <col min="14" max="25" width="9.08984375" style="145"/>
    <col min="26" max="26" width="16.08984375" style="145" customWidth="1"/>
    <col min="27" max="16384" width="9.08984375" style="145"/>
  </cols>
  <sheetData>
    <row r="1" spans="1:20" ht="18.5">
      <c r="A1" s="707" t="s">
        <v>270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</row>
    <row r="2" spans="1:20" ht="18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</row>
    <row r="4" spans="1:20">
      <c r="A4" s="696" t="s">
        <v>271</v>
      </c>
      <c r="B4" s="699" t="s">
        <v>642</v>
      </c>
      <c r="C4" s="700"/>
      <c r="D4" s="700"/>
      <c r="E4" s="700"/>
      <c r="F4" s="701"/>
      <c r="G4" s="692" t="s">
        <v>273</v>
      </c>
      <c r="H4" s="692"/>
      <c r="I4" s="692"/>
      <c r="J4" s="693" t="s">
        <v>274</v>
      </c>
      <c r="K4" s="694"/>
      <c r="L4" s="694"/>
      <c r="M4" s="694"/>
      <c r="N4" s="693" t="s">
        <v>275</v>
      </c>
      <c r="O4" s="694"/>
      <c r="P4" s="695"/>
      <c r="Q4" s="146" t="s">
        <v>276</v>
      </c>
      <c r="R4" s="692" t="s">
        <v>277</v>
      </c>
      <c r="S4" s="692"/>
      <c r="T4" s="680" t="s">
        <v>278</v>
      </c>
    </row>
    <row r="5" spans="1:20">
      <c r="A5" s="697"/>
      <c r="B5" s="702"/>
      <c r="C5" s="703"/>
      <c r="D5" s="703"/>
      <c r="E5" s="703"/>
      <c r="F5" s="704"/>
      <c r="G5" s="683" t="s">
        <v>279</v>
      </c>
      <c r="H5" s="685" t="s">
        <v>280</v>
      </c>
      <c r="I5" s="687" t="s">
        <v>281</v>
      </c>
      <c r="J5" s="689" t="s">
        <v>282</v>
      </c>
      <c r="K5" s="689" t="s">
        <v>283</v>
      </c>
      <c r="L5" s="689" t="s">
        <v>284</v>
      </c>
      <c r="M5" s="689" t="s">
        <v>285</v>
      </c>
      <c r="N5" s="147" t="s">
        <v>286</v>
      </c>
      <c r="O5" s="147" t="s">
        <v>276</v>
      </c>
      <c r="P5" s="147" t="s">
        <v>287</v>
      </c>
      <c r="Q5" s="147" t="s">
        <v>288</v>
      </c>
      <c r="R5" s="689" t="s">
        <v>289</v>
      </c>
      <c r="S5" s="148" t="s">
        <v>290</v>
      </c>
      <c r="T5" s="681"/>
    </row>
    <row r="6" spans="1:20">
      <c r="A6" s="698"/>
      <c r="B6" s="705"/>
      <c r="C6" s="686"/>
      <c r="D6" s="686"/>
      <c r="E6" s="686"/>
      <c r="F6" s="706"/>
      <c r="G6" s="684"/>
      <c r="H6" s="686"/>
      <c r="I6" s="688"/>
      <c r="J6" s="690"/>
      <c r="K6" s="690"/>
      <c r="L6" s="690"/>
      <c r="M6" s="690"/>
      <c r="N6" s="149" t="s">
        <v>291</v>
      </c>
      <c r="O6" s="149" t="s">
        <v>292</v>
      </c>
      <c r="P6" s="149" t="s">
        <v>292</v>
      </c>
      <c r="Q6" s="149" t="s">
        <v>291</v>
      </c>
      <c r="R6" s="691"/>
      <c r="S6" s="149" t="s">
        <v>293</v>
      </c>
      <c r="T6" s="682"/>
    </row>
    <row r="7" spans="1:20">
      <c r="A7" s="150"/>
      <c r="B7" s="151"/>
      <c r="C7" s="152" t="s">
        <v>283</v>
      </c>
      <c r="D7" s="152"/>
      <c r="E7" s="152" t="s">
        <v>294</v>
      </c>
      <c r="F7" s="153"/>
      <c r="G7" s="154"/>
      <c r="H7" s="155"/>
      <c r="I7" s="156"/>
      <c r="J7" s="156"/>
      <c r="K7" s="156"/>
      <c r="L7" s="156"/>
      <c r="M7" s="156"/>
      <c r="N7" s="157"/>
      <c r="O7" s="157"/>
      <c r="P7" s="157"/>
      <c r="Q7" s="157"/>
      <c r="R7" s="157"/>
      <c r="S7" s="157"/>
      <c r="T7" s="158"/>
    </row>
    <row r="8" spans="1:20">
      <c r="A8" s="159" t="s">
        <v>295</v>
      </c>
      <c r="B8" s="160" t="s">
        <v>323</v>
      </c>
      <c r="C8" s="161">
        <v>0.15</v>
      </c>
      <c r="D8" s="161" t="s">
        <v>297</v>
      </c>
      <c r="E8" s="161">
        <v>0.35</v>
      </c>
      <c r="F8" s="162"/>
      <c r="G8" s="163"/>
      <c r="H8" s="164"/>
      <c r="I8" s="165"/>
      <c r="J8" s="165"/>
      <c r="K8" s="165"/>
      <c r="L8" s="165"/>
      <c r="M8" s="165"/>
      <c r="N8" s="166"/>
      <c r="O8" s="166"/>
      <c r="P8" s="166"/>
      <c r="Q8" s="166"/>
      <c r="R8" s="166"/>
      <c r="S8" s="166"/>
      <c r="T8" s="167"/>
    </row>
    <row r="9" spans="1:20">
      <c r="A9" s="168"/>
      <c r="B9" s="160"/>
      <c r="C9" s="162"/>
      <c r="D9" s="162"/>
      <c r="E9" s="162"/>
      <c r="F9" s="162"/>
      <c r="G9" s="163"/>
      <c r="H9" s="164"/>
      <c r="I9" s="165"/>
      <c r="J9" s="165"/>
      <c r="K9" s="165"/>
      <c r="L9" s="165"/>
      <c r="M9" s="165"/>
      <c r="N9" s="166"/>
      <c r="O9" s="166"/>
      <c r="P9" s="166"/>
      <c r="Q9" s="166"/>
      <c r="R9" s="166"/>
      <c r="S9" s="166"/>
      <c r="T9" s="167"/>
    </row>
    <row r="10" spans="1:20">
      <c r="A10" s="169">
        <v>1</v>
      </c>
      <c r="B10" s="170" t="s">
        <v>298</v>
      </c>
      <c r="C10" s="171"/>
      <c r="D10" s="171"/>
      <c r="E10" s="171"/>
      <c r="F10" s="171"/>
      <c r="G10" s="163"/>
      <c r="H10" s="172"/>
      <c r="I10" s="165"/>
      <c r="J10" s="165"/>
      <c r="K10" s="165"/>
      <c r="L10" s="165"/>
      <c r="M10" s="165"/>
      <c r="N10" s="166"/>
      <c r="O10" s="166"/>
      <c r="P10" s="166"/>
      <c r="Q10" s="166"/>
      <c r="R10" s="166"/>
      <c r="S10" s="166"/>
      <c r="T10" s="167"/>
    </row>
    <row r="11" spans="1:20">
      <c r="A11" s="173"/>
      <c r="B11" s="145" t="s">
        <v>299</v>
      </c>
      <c r="C11" s="171"/>
      <c r="D11" s="171" t="s">
        <v>300</v>
      </c>
      <c r="E11" s="171"/>
      <c r="F11" s="171">
        <f>1/4</f>
        <v>0.25</v>
      </c>
      <c r="G11" s="163"/>
      <c r="H11" s="172">
        <v>8</v>
      </c>
      <c r="I11" s="165">
        <v>150</v>
      </c>
      <c r="J11" s="174">
        <f>C8-0.04-0.04</f>
        <v>6.9999999999999979E-2</v>
      </c>
      <c r="K11" s="174">
        <f>E8-0.04-0.04</f>
        <v>0.27</v>
      </c>
      <c r="L11" s="174"/>
      <c r="M11" s="174"/>
      <c r="N11" s="166">
        <f>(J11+K11)*2</f>
        <v>0.67999999999999994</v>
      </c>
      <c r="O11" s="166">
        <f>F11/(I11/1000)</f>
        <v>1.6666666666666667</v>
      </c>
      <c r="P11" s="166">
        <v>2</v>
      </c>
      <c r="Q11" s="166">
        <f>N11*O11*P11</f>
        <v>2.2666666666666666</v>
      </c>
      <c r="R11" s="166">
        <f>(H11^2)*0.006165</f>
        <v>0.39456000000000002</v>
      </c>
      <c r="S11" s="166">
        <f>Q11*R11</f>
        <v>0.89433600000000002</v>
      </c>
      <c r="T11" s="167"/>
    </row>
    <row r="12" spans="1:20">
      <c r="A12" s="173"/>
      <c r="B12" s="170"/>
      <c r="C12" s="171"/>
      <c r="D12" s="171"/>
      <c r="E12" s="171"/>
      <c r="F12" s="171"/>
      <c r="G12" s="163"/>
      <c r="H12" s="172"/>
      <c r="I12" s="165"/>
      <c r="J12" s="174"/>
      <c r="K12" s="174"/>
      <c r="L12" s="174"/>
      <c r="M12" s="174"/>
      <c r="N12" s="166"/>
      <c r="O12" s="166"/>
      <c r="P12" s="166"/>
      <c r="Q12" s="166"/>
      <c r="R12" s="166"/>
      <c r="S12" s="166"/>
      <c r="T12" s="167"/>
    </row>
    <row r="13" spans="1:20">
      <c r="A13" s="173"/>
      <c r="B13" s="170" t="s">
        <v>301</v>
      </c>
      <c r="C13" s="171"/>
      <c r="D13" s="171" t="s">
        <v>300</v>
      </c>
      <c r="E13" s="171"/>
      <c r="F13" s="171">
        <f>1/2</f>
        <v>0.5</v>
      </c>
      <c r="G13" s="163"/>
      <c r="H13" s="172">
        <v>8</v>
      </c>
      <c r="I13" s="165">
        <v>200</v>
      </c>
      <c r="J13" s="174">
        <f>C8-0.04-0.04</f>
        <v>6.9999999999999979E-2</v>
      </c>
      <c r="K13" s="174">
        <f>E8-0.04-0.04</f>
        <v>0.27</v>
      </c>
      <c r="L13" s="174"/>
      <c r="M13" s="174"/>
      <c r="N13" s="166">
        <f>(J13+K13)*2</f>
        <v>0.67999999999999994</v>
      </c>
      <c r="O13" s="166">
        <f>F13/(I13/1000)</f>
        <v>2.5</v>
      </c>
      <c r="P13" s="166">
        <v>1</v>
      </c>
      <c r="Q13" s="166">
        <f>N13*O13*P13</f>
        <v>1.6999999999999997</v>
      </c>
      <c r="R13" s="166">
        <f>(H13^2)*0.006165</f>
        <v>0.39456000000000002</v>
      </c>
      <c r="S13" s="166">
        <f>Q13*R13</f>
        <v>0.6707519999999999</v>
      </c>
      <c r="T13" s="167"/>
    </row>
    <row r="14" spans="1:20">
      <c r="A14" s="173"/>
      <c r="B14" s="170"/>
      <c r="C14" s="171"/>
      <c r="D14" s="171"/>
      <c r="E14" s="171"/>
      <c r="F14" s="171"/>
      <c r="G14" s="163"/>
      <c r="H14" s="172"/>
      <c r="I14" s="165"/>
      <c r="J14" s="174"/>
      <c r="K14" s="174"/>
      <c r="L14" s="174"/>
      <c r="M14" s="174"/>
      <c r="N14" s="166"/>
      <c r="O14" s="166"/>
      <c r="P14" s="166"/>
      <c r="Q14" s="166"/>
      <c r="R14" s="166"/>
      <c r="S14" s="166"/>
      <c r="T14" s="167"/>
    </row>
    <row r="15" spans="1:20">
      <c r="A15" s="173"/>
      <c r="B15" s="170"/>
      <c r="C15" s="171"/>
      <c r="D15" s="171"/>
      <c r="E15" s="171"/>
      <c r="F15" s="171"/>
      <c r="G15" s="163"/>
      <c r="H15" s="172"/>
      <c r="I15" s="165"/>
      <c r="J15" s="174"/>
      <c r="K15" s="174"/>
      <c r="L15" s="174"/>
      <c r="M15" s="174"/>
      <c r="N15" s="166"/>
      <c r="O15" s="166"/>
      <c r="P15" s="166"/>
      <c r="Q15" s="166"/>
      <c r="R15" s="166"/>
      <c r="S15" s="166"/>
      <c r="T15" s="167"/>
    </row>
    <row r="16" spans="1:20">
      <c r="A16" s="169">
        <v>2</v>
      </c>
      <c r="B16" s="170" t="s">
        <v>302</v>
      </c>
      <c r="C16" s="171"/>
      <c r="D16" s="171"/>
      <c r="E16" s="171"/>
      <c r="F16" s="171"/>
      <c r="G16" s="163"/>
      <c r="H16" s="172"/>
      <c r="I16" s="165"/>
      <c r="J16" s="174"/>
      <c r="K16" s="174"/>
      <c r="L16" s="174"/>
      <c r="M16" s="174"/>
      <c r="N16" s="166"/>
      <c r="O16" s="166"/>
      <c r="P16" s="166"/>
      <c r="Q16" s="166"/>
      <c r="R16" s="166"/>
      <c r="S16" s="166"/>
      <c r="T16" s="167"/>
    </row>
    <row r="17" spans="1:20">
      <c r="A17" s="173"/>
      <c r="B17" s="170" t="s">
        <v>303</v>
      </c>
      <c r="C17" s="171"/>
      <c r="D17" s="171" t="s">
        <v>300</v>
      </c>
      <c r="E17" s="171"/>
      <c r="F17" s="171"/>
      <c r="G17" s="163">
        <v>2</v>
      </c>
      <c r="H17" s="172">
        <v>13</v>
      </c>
      <c r="I17" s="165"/>
      <c r="J17" s="174">
        <v>1</v>
      </c>
      <c r="K17" s="174"/>
      <c r="L17" s="174"/>
      <c r="M17" s="174"/>
      <c r="N17" s="166">
        <v>1</v>
      </c>
      <c r="O17" s="166">
        <f>G17</f>
        <v>2</v>
      </c>
      <c r="P17" s="166">
        <v>1</v>
      </c>
      <c r="Q17" s="166">
        <f>N17*O17*P17</f>
        <v>2</v>
      </c>
      <c r="R17" s="166">
        <f>(H17^2)*0.006165</f>
        <v>1.041885</v>
      </c>
      <c r="S17" s="166">
        <f>Q17*R17</f>
        <v>2.0837699999999999</v>
      </c>
      <c r="T17" s="167"/>
    </row>
    <row r="18" spans="1:20">
      <c r="A18" s="173"/>
      <c r="B18" s="170"/>
      <c r="C18" s="171"/>
      <c r="D18" s="171"/>
      <c r="E18" s="171"/>
      <c r="F18" s="171"/>
      <c r="G18" s="163"/>
      <c r="H18" s="172"/>
      <c r="I18" s="165"/>
      <c r="J18" s="174"/>
      <c r="K18" s="174"/>
      <c r="L18" s="174"/>
      <c r="M18" s="174"/>
      <c r="N18" s="166"/>
      <c r="O18" s="166"/>
      <c r="P18" s="166"/>
      <c r="Q18" s="166"/>
      <c r="R18" s="166"/>
      <c r="S18" s="166"/>
      <c r="T18" s="167"/>
    </row>
    <row r="19" spans="1:20">
      <c r="A19" s="173"/>
      <c r="B19" s="170" t="s">
        <v>304</v>
      </c>
      <c r="C19" s="171"/>
      <c r="D19" s="171" t="s">
        <v>300</v>
      </c>
      <c r="E19" s="171"/>
      <c r="F19" s="171"/>
      <c r="G19" s="163">
        <v>2</v>
      </c>
      <c r="H19" s="172">
        <v>13</v>
      </c>
      <c r="I19" s="165"/>
      <c r="J19" s="174">
        <v>1</v>
      </c>
      <c r="K19" s="174"/>
      <c r="L19" s="174"/>
      <c r="M19" s="174"/>
      <c r="N19" s="166">
        <v>1</v>
      </c>
      <c r="O19" s="166">
        <f>G19</f>
        <v>2</v>
      </c>
      <c r="P19" s="166">
        <v>1</v>
      </c>
      <c r="Q19" s="166">
        <f>N19*O19*P19</f>
        <v>2</v>
      </c>
      <c r="R19" s="166">
        <f>(H19^2)*0.006165</f>
        <v>1.041885</v>
      </c>
      <c r="S19" s="166">
        <f>Q19*R19</f>
        <v>2.0837699999999999</v>
      </c>
      <c r="T19" s="167"/>
    </row>
    <row r="20" spans="1:20">
      <c r="A20" s="175"/>
      <c r="B20" s="170"/>
      <c r="C20" s="171"/>
      <c r="D20" s="171"/>
      <c r="E20" s="171"/>
      <c r="F20" s="171"/>
      <c r="G20" s="163"/>
      <c r="H20" s="172"/>
      <c r="I20" s="165"/>
      <c r="J20" s="174"/>
      <c r="K20" s="176"/>
      <c r="L20" s="174"/>
      <c r="M20" s="174"/>
      <c r="N20" s="166"/>
      <c r="O20" s="166"/>
      <c r="P20" s="166"/>
      <c r="Q20" s="166"/>
      <c r="R20" s="166"/>
      <c r="S20" s="166"/>
      <c r="T20" s="167"/>
    </row>
    <row r="21" spans="1:20">
      <c r="A21" s="175"/>
      <c r="B21" s="170" t="s">
        <v>305</v>
      </c>
      <c r="C21" s="171"/>
      <c r="D21" s="171" t="s">
        <v>300</v>
      </c>
      <c r="E21" s="171"/>
      <c r="F21" s="171"/>
      <c r="G21" s="163">
        <v>2</v>
      </c>
      <c r="H21" s="172">
        <v>13</v>
      </c>
      <c r="I21" s="165"/>
      <c r="J21" s="174">
        <v>1</v>
      </c>
      <c r="K21" s="174"/>
      <c r="L21" s="174"/>
      <c r="M21" s="174"/>
      <c r="N21" s="166">
        <v>1</v>
      </c>
      <c r="O21" s="166">
        <f>G21</f>
        <v>2</v>
      </c>
      <c r="P21" s="166">
        <v>1</v>
      </c>
      <c r="Q21" s="166">
        <f>N21*O21*P21</f>
        <v>2</v>
      </c>
      <c r="R21" s="166">
        <f>(H21^2)*0.006165</f>
        <v>1.041885</v>
      </c>
      <c r="S21" s="166">
        <f>Q21*R21</f>
        <v>2.0837699999999999</v>
      </c>
      <c r="T21" s="167"/>
    </row>
    <row r="22" spans="1:20">
      <c r="A22" s="173"/>
      <c r="B22" s="170"/>
      <c r="C22" s="171"/>
      <c r="D22" s="171"/>
      <c r="E22" s="171"/>
      <c r="F22" s="171"/>
      <c r="G22" s="163"/>
      <c r="H22" s="172"/>
      <c r="I22" s="165"/>
      <c r="J22" s="174"/>
      <c r="K22" s="174"/>
      <c r="L22" s="174"/>
      <c r="M22" s="174"/>
      <c r="N22" s="166"/>
      <c r="O22" s="166"/>
      <c r="P22" s="166"/>
      <c r="Q22" s="166"/>
      <c r="R22" s="166"/>
      <c r="S22" s="166"/>
      <c r="T22" s="167"/>
    </row>
    <row r="23" spans="1:20">
      <c r="A23" s="177"/>
      <c r="B23" s="178"/>
      <c r="C23" s="179"/>
      <c r="D23" s="179"/>
      <c r="E23" s="179"/>
      <c r="F23" s="464"/>
      <c r="G23" s="465"/>
      <c r="H23" s="466"/>
      <c r="I23" s="467"/>
      <c r="J23" s="467"/>
      <c r="K23" s="467"/>
      <c r="L23" s="467"/>
      <c r="M23" s="467"/>
      <c r="N23" s="468"/>
      <c r="O23" s="183"/>
      <c r="P23" s="183"/>
      <c r="Q23" s="183"/>
      <c r="R23" s="183"/>
      <c r="S23" s="183"/>
      <c r="T23" s="184"/>
    </row>
    <row r="24" spans="1:20">
      <c r="A24" s="185"/>
      <c r="B24" s="170"/>
      <c r="C24" s="171"/>
      <c r="D24" s="171"/>
      <c r="E24" s="171"/>
      <c r="F24" s="171"/>
      <c r="G24" s="163"/>
      <c r="H24" s="164"/>
      <c r="I24" s="165"/>
      <c r="J24" s="165"/>
      <c r="K24" s="165"/>
      <c r="L24" s="165"/>
      <c r="M24" s="165"/>
      <c r="N24" s="166"/>
      <c r="O24" s="166"/>
      <c r="P24" s="166"/>
      <c r="Q24" s="166"/>
      <c r="R24" s="166"/>
      <c r="S24" s="166"/>
      <c r="T24" s="167"/>
    </row>
    <row r="25" spans="1:20">
      <c r="A25" s="185"/>
      <c r="B25" s="170"/>
      <c r="C25" s="171"/>
      <c r="D25" s="171"/>
      <c r="E25" s="171"/>
      <c r="F25" s="171"/>
      <c r="G25" s="163"/>
      <c r="H25" s="172" t="s">
        <v>306</v>
      </c>
      <c r="I25" s="165">
        <v>10</v>
      </c>
      <c r="J25" s="165"/>
      <c r="K25" s="165"/>
      <c r="L25" s="165"/>
      <c r="M25" s="165"/>
      <c r="N25" s="186" t="s">
        <v>307</v>
      </c>
      <c r="O25" s="187">
        <v>12</v>
      </c>
      <c r="P25" s="188" t="s">
        <v>308</v>
      </c>
      <c r="Q25" s="189">
        <f>SUM(Q11:Q13)/O25</f>
        <v>0.33055555555555555</v>
      </c>
      <c r="R25" s="166" t="s">
        <v>309</v>
      </c>
      <c r="S25" s="189">
        <f>SUM(S11:S13)</f>
        <v>1.5650879999999998</v>
      </c>
      <c r="T25" s="190" t="s">
        <v>32</v>
      </c>
    </row>
    <row r="26" spans="1:20">
      <c r="A26" s="185"/>
      <c r="B26" s="170"/>
      <c r="C26" s="171"/>
      <c r="D26" s="171"/>
      <c r="E26" s="171"/>
      <c r="F26" s="171"/>
      <c r="G26" s="163"/>
      <c r="H26" s="172" t="s">
        <v>306</v>
      </c>
      <c r="I26" s="165">
        <v>13</v>
      </c>
      <c r="J26" s="165"/>
      <c r="K26" s="165"/>
      <c r="L26" s="165"/>
      <c r="M26" s="165"/>
      <c r="N26" s="186" t="s">
        <v>307</v>
      </c>
      <c r="O26" s="187">
        <v>12</v>
      </c>
      <c r="P26" s="188" t="s">
        <v>308</v>
      </c>
      <c r="Q26" s="189">
        <f>SUM(Q17:Q19)/O26</f>
        <v>0.33333333333333331</v>
      </c>
      <c r="R26" s="166" t="s">
        <v>309</v>
      </c>
      <c r="S26" s="189">
        <f>SUM(S17:S21)</f>
        <v>6.2513100000000001</v>
      </c>
      <c r="T26" s="190" t="s">
        <v>32</v>
      </c>
    </row>
    <row r="27" spans="1:20">
      <c r="A27" s="192"/>
      <c r="B27" s="178"/>
      <c r="C27" s="179"/>
      <c r="D27" s="179"/>
      <c r="E27" s="179"/>
      <c r="F27" s="179"/>
      <c r="G27" s="180"/>
      <c r="H27" s="181"/>
      <c r="I27" s="182"/>
      <c r="J27" s="182"/>
      <c r="K27" s="182"/>
      <c r="L27" s="182"/>
      <c r="M27" s="182"/>
      <c r="N27" s="183"/>
      <c r="O27" s="183"/>
      <c r="P27" s="183"/>
      <c r="Q27" s="183"/>
      <c r="R27" s="183"/>
      <c r="S27" s="183"/>
      <c r="T27" s="184"/>
    </row>
    <row r="28" spans="1:20">
      <c r="A28" s="193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5" t="s">
        <v>311</v>
      </c>
      <c r="S28" s="196">
        <f>SUM(S25:S26)</f>
        <v>7.8163979999999995</v>
      </c>
      <c r="T28" s="197" t="s">
        <v>32</v>
      </c>
    </row>
    <row r="29" spans="1:20">
      <c r="A29" s="198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</row>
    <row r="30" spans="1:20">
      <c r="A30" s="198"/>
      <c r="C30" s="199"/>
      <c r="D30" s="199"/>
      <c r="E30" s="199"/>
      <c r="F30" s="201" t="s">
        <v>324</v>
      </c>
      <c r="G30" s="199"/>
      <c r="H30" s="199"/>
      <c r="I30" s="199" t="s">
        <v>300</v>
      </c>
      <c r="J30" s="202" t="s">
        <v>312</v>
      </c>
      <c r="K30" s="202" t="s">
        <v>313</v>
      </c>
      <c r="L30" s="202" t="s">
        <v>314</v>
      </c>
      <c r="M30" s="202" t="s">
        <v>297</v>
      </c>
      <c r="N30" s="202" t="s">
        <v>315</v>
      </c>
      <c r="Q30" s="199"/>
      <c r="R30" s="199"/>
      <c r="S30" s="199"/>
      <c r="T30" s="200"/>
    </row>
    <row r="31" spans="1:20">
      <c r="A31" s="198"/>
      <c r="C31" s="199"/>
      <c r="D31" s="199"/>
      <c r="E31" s="199"/>
      <c r="F31" s="199"/>
      <c r="G31" s="199"/>
      <c r="H31" s="199"/>
      <c r="I31" s="199" t="s">
        <v>300</v>
      </c>
      <c r="J31" s="202">
        <v>1</v>
      </c>
      <c r="K31" s="202" t="s">
        <v>313</v>
      </c>
      <c r="L31" s="202">
        <f>C8</f>
        <v>0.15</v>
      </c>
      <c r="M31" s="202" t="s">
        <v>297</v>
      </c>
      <c r="N31" s="202">
        <f>E8</f>
        <v>0.35</v>
      </c>
      <c r="Q31" s="199"/>
      <c r="R31" s="199"/>
      <c r="S31" s="199"/>
      <c r="T31" s="200"/>
    </row>
    <row r="32" spans="1:20">
      <c r="A32" s="198"/>
      <c r="C32" s="199"/>
      <c r="D32" s="199"/>
      <c r="E32" s="199"/>
      <c r="F32" s="199"/>
      <c r="G32" s="199"/>
      <c r="H32" s="199"/>
      <c r="I32" s="199" t="s">
        <v>300</v>
      </c>
      <c r="J32" s="222">
        <f>J31/(L31*N31)</f>
        <v>19.047619047619047</v>
      </c>
      <c r="K32" s="202" t="s">
        <v>16</v>
      </c>
      <c r="L32" s="199"/>
      <c r="M32" s="199"/>
      <c r="N32" s="199"/>
      <c r="O32" s="199"/>
      <c r="P32" s="199"/>
      <c r="Q32" s="199"/>
      <c r="R32" s="199"/>
      <c r="S32" s="199"/>
      <c r="T32" s="200"/>
    </row>
    <row r="33" spans="1:26">
      <c r="A33" s="198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200"/>
    </row>
    <row r="34" spans="1:26">
      <c r="A34" s="198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200"/>
    </row>
    <row r="35" spans="1:26">
      <c r="A35" s="198"/>
      <c r="C35" s="199"/>
      <c r="D35" s="199"/>
      <c r="E35" s="199"/>
      <c r="F35" s="199" t="s">
        <v>317</v>
      </c>
      <c r="G35" s="199"/>
      <c r="H35" s="199"/>
      <c r="I35" s="199" t="s">
        <v>300</v>
      </c>
      <c r="J35" s="199" t="s">
        <v>316</v>
      </c>
      <c r="K35" s="202" t="s">
        <v>297</v>
      </c>
      <c r="L35" s="202" t="s">
        <v>314</v>
      </c>
      <c r="M35" s="202" t="s">
        <v>325</v>
      </c>
      <c r="N35" s="202" t="s">
        <v>315</v>
      </c>
      <c r="O35" s="202" t="s">
        <v>297</v>
      </c>
      <c r="P35" s="202" t="s">
        <v>318</v>
      </c>
      <c r="Q35" s="223"/>
      <c r="R35" s="199"/>
      <c r="S35" s="199"/>
      <c r="T35" s="200"/>
    </row>
    <row r="36" spans="1:26">
      <c r="A36" s="198"/>
      <c r="B36" s="199"/>
      <c r="C36" s="199"/>
      <c r="D36" s="207"/>
      <c r="E36" s="207"/>
      <c r="F36" s="199"/>
      <c r="G36" s="199"/>
      <c r="H36" s="199"/>
      <c r="I36" s="199" t="s">
        <v>300</v>
      </c>
      <c r="J36" s="199">
        <v>1</v>
      </c>
      <c r="K36" s="202" t="s">
        <v>297</v>
      </c>
      <c r="L36" s="203">
        <f>C8</f>
        <v>0.15</v>
      </c>
      <c r="M36" s="202" t="s">
        <v>325</v>
      </c>
      <c r="N36" s="202">
        <f>E8</f>
        <v>0.35</v>
      </c>
      <c r="O36" s="202" t="s">
        <v>297</v>
      </c>
      <c r="P36" s="202">
        <v>2</v>
      </c>
      <c r="Q36" s="223"/>
      <c r="R36" s="199"/>
      <c r="S36" s="199"/>
      <c r="T36" s="200"/>
      <c r="Y36" s="205"/>
      <c r="Z36" s="206"/>
    </row>
    <row r="37" spans="1:26">
      <c r="A37" s="198"/>
      <c r="B37" s="199"/>
      <c r="C37" s="199"/>
      <c r="D37" s="207"/>
      <c r="E37" s="207"/>
      <c r="F37" s="199"/>
      <c r="G37" s="199"/>
      <c r="H37" s="199"/>
      <c r="I37" s="199" t="s">
        <v>300</v>
      </c>
      <c r="J37" s="204">
        <f>J36*(L36+(N36*P36))</f>
        <v>0.85</v>
      </c>
      <c r="K37" s="202" t="s">
        <v>13</v>
      </c>
      <c r="L37" s="199"/>
      <c r="M37" s="199"/>
      <c r="N37" s="199"/>
      <c r="O37" s="199"/>
      <c r="P37" s="199"/>
      <c r="Q37" s="199"/>
      <c r="R37" s="199"/>
      <c r="S37" s="199"/>
      <c r="T37" s="200"/>
    </row>
    <row r="38" spans="1:26">
      <c r="A38" s="198"/>
      <c r="B38" s="199"/>
      <c r="C38" s="199"/>
      <c r="D38" s="207"/>
      <c r="E38" s="207"/>
      <c r="F38" s="199"/>
      <c r="G38" s="199"/>
      <c r="H38" s="199"/>
      <c r="I38" s="208"/>
      <c r="J38" s="209"/>
      <c r="K38" s="208"/>
      <c r="L38" s="199"/>
      <c r="M38" s="199"/>
      <c r="N38" s="199"/>
      <c r="O38" s="199"/>
      <c r="P38" s="199"/>
      <c r="Q38" s="199"/>
      <c r="R38" s="199"/>
      <c r="S38" s="199"/>
      <c r="T38" s="200"/>
    </row>
    <row r="39" spans="1:26">
      <c r="A39" s="198"/>
      <c r="B39" s="199"/>
      <c r="C39" s="199"/>
      <c r="D39" s="199"/>
      <c r="E39" s="199"/>
      <c r="F39" s="210" t="s">
        <v>319</v>
      </c>
      <c r="G39" s="210"/>
      <c r="H39" s="210"/>
      <c r="I39" s="210"/>
      <c r="J39" s="210"/>
      <c r="K39" s="210"/>
      <c r="L39" s="199"/>
      <c r="M39" s="199"/>
      <c r="N39" s="199"/>
      <c r="O39" s="199"/>
      <c r="P39" s="199"/>
      <c r="Q39" s="199"/>
      <c r="R39" s="199"/>
      <c r="S39" s="199"/>
      <c r="T39" s="200"/>
    </row>
    <row r="40" spans="1:26">
      <c r="A40" s="211"/>
      <c r="F40" s="212" t="s">
        <v>320</v>
      </c>
      <c r="G40" s="213"/>
      <c r="H40" s="213"/>
      <c r="I40" s="213" t="s">
        <v>300</v>
      </c>
      <c r="J40" s="214">
        <f>J32*S28</f>
        <v>148.88377142857141</v>
      </c>
      <c r="K40" s="213" t="s">
        <v>32</v>
      </c>
      <c r="T40" s="215"/>
      <c r="X40" s="224"/>
      <c r="Y40" s="205"/>
    </row>
    <row r="41" spans="1:26" ht="15" thickBot="1">
      <c r="A41" s="216"/>
      <c r="B41" s="217"/>
      <c r="C41" s="217"/>
      <c r="D41" s="217"/>
      <c r="E41" s="217"/>
      <c r="F41" s="218" t="s">
        <v>321</v>
      </c>
      <c r="G41" s="219"/>
      <c r="H41" s="219"/>
      <c r="I41" s="219" t="s">
        <v>300</v>
      </c>
      <c r="J41" s="225">
        <f>J37*J32/2</f>
        <v>8.0952380952380949</v>
      </c>
      <c r="K41" s="219" t="s">
        <v>13</v>
      </c>
      <c r="L41" s="217"/>
      <c r="M41" s="217"/>
      <c r="N41" s="217"/>
      <c r="O41" s="217"/>
      <c r="P41" s="217"/>
      <c r="Q41" s="217"/>
      <c r="R41" s="217"/>
      <c r="S41" s="217"/>
      <c r="T41" s="221"/>
    </row>
    <row r="43" spans="1:26" ht="15" thickBot="1"/>
    <row r="44" spans="1:26">
      <c r="A44" s="696" t="s">
        <v>271</v>
      </c>
      <c r="B44" s="699" t="s">
        <v>642</v>
      </c>
      <c r="C44" s="700"/>
      <c r="D44" s="700"/>
      <c r="E44" s="700"/>
      <c r="F44" s="701"/>
      <c r="G44" s="692" t="s">
        <v>273</v>
      </c>
      <c r="H44" s="692"/>
      <c r="I44" s="692"/>
      <c r="J44" s="693" t="s">
        <v>274</v>
      </c>
      <c r="K44" s="694"/>
      <c r="L44" s="694"/>
      <c r="M44" s="694"/>
      <c r="N44" s="693" t="s">
        <v>275</v>
      </c>
      <c r="O44" s="694"/>
      <c r="P44" s="695"/>
      <c r="Q44" s="146" t="s">
        <v>276</v>
      </c>
      <c r="R44" s="692" t="s">
        <v>277</v>
      </c>
      <c r="S44" s="692"/>
      <c r="T44" s="680" t="s">
        <v>278</v>
      </c>
      <c r="Y44" s="224"/>
    </row>
    <row r="45" spans="1:26">
      <c r="A45" s="697"/>
      <c r="B45" s="702"/>
      <c r="C45" s="703"/>
      <c r="D45" s="703"/>
      <c r="E45" s="703"/>
      <c r="F45" s="704"/>
      <c r="G45" s="683" t="s">
        <v>279</v>
      </c>
      <c r="H45" s="685" t="s">
        <v>280</v>
      </c>
      <c r="I45" s="687" t="s">
        <v>281</v>
      </c>
      <c r="J45" s="689" t="s">
        <v>282</v>
      </c>
      <c r="K45" s="689" t="s">
        <v>283</v>
      </c>
      <c r="L45" s="689" t="s">
        <v>284</v>
      </c>
      <c r="M45" s="689" t="s">
        <v>285</v>
      </c>
      <c r="N45" s="147" t="s">
        <v>286</v>
      </c>
      <c r="O45" s="147" t="s">
        <v>276</v>
      </c>
      <c r="P45" s="147" t="s">
        <v>287</v>
      </c>
      <c r="Q45" s="147" t="s">
        <v>288</v>
      </c>
      <c r="R45" s="689" t="s">
        <v>289</v>
      </c>
      <c r="S45" s="148" t="s">
        <v>290</v>
      </c>
      <c r="T45" s="681"/>
    </row>
    <row r="46" spans="1:26">
      <c r="A46" s="698"/>
      <c r="B46" s="705"/>
      <c r="C46" s="686"/>
      <c r="D46" s="686"/>
      <c r="E46" s="686"/>
      <c r="F46" s="706"/>
      <c r="G46" s="684"/>
      <c r="H46" s="686"/>
      <c r="I46" s="688"/>
      <c r="J46" s="690"/>
      <c r="K46" s="690"/>
      <c r="L46" s="690"/>
      <c r="M46" s="690"/>
      <c r="N46" s="149" t="s">
        <v>291</v>
      </c>
      <c r="O46" s="149" t="s">
        <v>292</v>
      </c>
      <c r="P46" s="149" t="s">
        <v>292</v>
      </c>
      <c r="Q46" s="149" t="s">
        <v>291</v>
      </c>
      <c r="R46" s="691"/>
      <c r="S46" s="149" t="s">
        <v>293</v>
      </c>
      <c r="T46" s="682"/>
    </row>
    <row r="47" spans="1:26">
      <c r="A47" s="150"/>
      <c r="B47" s="151"/>
      <c r="C47" s="152" t="s">
        <v>283</v>
      </c>
      <c r="D47" s="152"/>
      <c r="E47" s="152" t="s">
        <v>294</v>
      </c>
      <c r="F47" s="153"/>
      <c r="G47" s="154"/>
      <c r="H47" s="155"/>
      <c r="I47" s="156"/>
      <c r="J47" s="156"/>
      <c r="K47" s="156"/>
      <c r="L47" s="156"/>
      <c r="M47" s="156"/>
      <c r="N47" s="157"/>
      <c r="O47" s="157"/>
      <c r="P47" s="157"/>
      <c r="Q47" s="157"/>
      <c r="R47" s="157"/>
      <c r="S47" s="157"/>
      <c r="T47" s="158"/>
    </row>
    <row r="48" spans="1:26">
      <c r="A48" s="159" t="s">
        <v>295</v>
      </c>
      <c r="B48" s="160" t="s">
        <v>326</v>
      </c>
      <c r="C48" s="161">
        <v>0.15</v>
      </c>
      <c r="D48" s="161" t="s">
        <v>297</v>
      </c>
      <c r="E48" s="161">
        <v>0.3</v>
      </c>
      <c r="F48" s="162"/>
      <c r="G48" s="163"/>
      <c r="H48" s="164"/>
      <c r="I48" s="165"/>
      <c r="J48" s="165"/>
      <c r="K48" s="165"/>
      <c r="L48" s="165"/>
      <c r="M48" s="165"/>
      <c r="N48" s="166"/>
      <c r="O48" s="166"/>
      <c r="P48" s="166"/>
      <c r="Q48" s="166"/>
      <c r="R48" s="166"/>
      <c r="S48" s="166"/>
      <c r="T48" s="167"/>
    </row>
    <row r="49" spans="1:20">
      <c r="A49" s="168"/>
      <c r="B49" s="160"/>
      <c r="C49" s="162"/>
      <c r="D49" s="162"/>
      <c r="E49" s="162"/>
      <c r="F49" s="162"/>
      <c r="G49" s="163"/>
      <c r="H49" s="164"/>
      <c r="I49" s="165"/>
      <c r="J49" s="165"/>
      <c r="K49" s="165"/>
      <c r="L49" s="165"/>
      <c r="M49" s="165"/>
      <c r="N49" s="166"/>
      <c r="O49" s="166"/>
      <c r="P49" s="166"/>
      <c r="Q49" s="166"/>
      <c r="R49" s="166"/>
      <c r="S49" s="166"/>
      <c r="T49" s="167"/>
    </row>
    <row r="50" spans="1:20">
      <c r="A50" s="169">
        <v>1</v>
      </c>
      <c r="B50" s="170" t="s">
        <v>298</v>
      </c>
      <c r="C50" s="171"/>
      <c r="D50" s="171"/>
      <c r="E50" s="171"/>
      <c r="F50" s="171"/>
      <c r="G50" s="163"/>
      <c r="H50" s="172"/>
      <c r="I50" s="165"/>
      <c r="J50" s="165"/>
      <c r="K50" s="165"/>
      <c r="L50" s="165"/>
      <c r="M50" s="165"/>
      <c r="N50" s="166"/>
      <c r="O50" s="166"/>
      <c r="P50" s="166"/>
      <c r="Q50" s="166"/>
      <c r="R50" s="166"/>
      <c r="S50" s="166"/>
      <c r="T50" s="167"/>
    </row>
    <row r="51" spans="1:20">
      <c r="A51" s="173"/>
      <c r="B51" s="145" t="s">
        <v>299</v>
      </c>
      <c r="C51" s="171"/>
      <c r="D51" s="171" t="s">
        <v>300</v>
      </c>
      <c r="E51" s="171"/>
      <c r="F51" s="171">
        <f>1/4</f>
        <v>0.25</v>
      </c>
      <c r="G51" s="163"/>
      <c r="H51" s="172">
        <v>8</v>
      </c>
      <c r="I51" s="165">
        <v>150</v>
      </c>
      <c r="J51" s="174">
        <f>C48-0.04-0.04</f>
        <v>6.9999999999999979E-2</v>
      </c>
      <c r="K51" s="174">
        <f>E48-0.04-0.04</f>
        <v>0.22</v>
      </c>
      <c r="L51" s="174"/>
      <c r="M51" s="174"/>
      <c r="N51" s="166">
        <f>(J51+K51)*2</f>
        <v>0.57999999999999996</v>
      </c>
      <c r="O51" s="166">
        <f>F51/(I51/1000)</f>
        <v>1.6666666666666667</v>
      </c>
      <c r="P51" s="166">
        <v>2</v>
      </c>
      <c r="Q51" s="166">
        <f>N51*O51*P51</f>
        <v>1.9333333333333333</v>
      </c>
      <c r="R51" s="166">
        <f>(H51^2)*0.006165</f>
        <v>0.39456000000000002</v>
      </c>
      <c r="S51" s="166">
        <f>Q51*R51</f>
        <v>0.76281600000000005</v>
      </c>
      <c r="T51" s="167"/>
    </row>
    <row r="52" spans="1:20">
      <c r="A52" s="173"/>
      <c r="B52" s="170"/>
      <c r="C52" s="171"/>
      <c r="D52" s="171"/>
      <c r="E52" s="171"/>
      <c r="F52" s="171"/>
      <c r="G52" s="163"/>
      <c r="H52" s="172"/>
      <c r="I52" s="165"/>
      <c r="J52" s="174"/>
      <c r="K52" s="174"/>
      <c r="L52" s="174"/>
      <c r="M52" s="174"/>
      <c r="N52" s="166"/>
      <c r="O52" s="166"/>
      <c r="P52" s="166"/>
      <c r="Q52" s="166"/>
      <c r="R52" s="166"/>
      <c r="S52" s="166"/>
      <c r="T52" s="167"/>
    </row>
    <row r="53" spans="1:20">
      <c r="A53" s="173"/>
      <c r="B53" s="170" t="s">
        <v>301</v>
      </c>
      <c r="C53" s="171"/>
      <c r="D53" s="171" t="s">
        <v>300</v>
      </c>
      <c r="E53" s="171"/>
      <c r="F53" s="171">
        <f>1/2</f>
        <v>0.5</v>
      </c>
      <c r="G53" s="163"/>
      <c r="H53" s="172">
        <v>8</v>
      </c>
      <c r="I53" s="165">
        <v>200</v>
      </c>
      <c r="J53" s="174">
        <f>C48-0.04-0.04</f>
        <v>6.9999999999999979E-2</v>
      </c>
      <c r="K53" s="174">
        <f>E48-0.04-0.04</f>
        <v>0.22</v>
      </c>
      <c r="L53" s="174"/>
      <c r="M53" s="174"/>
      <c r="N53" s="166">
        <f>(J53+K53)*2</f>
        <v>0.57999999999999996</v>
      </c>
      <c r="O53" s="166">
        <f>F53/(I53/1000)</f>
        <v>2.5</v>
      </c>
      <c r="P53" s="166">
        <v>1</v>
      </c>
      <c r="Q53" s="166">
        <f>N53*O53*P53</f>
        <v>1.45</v>
      </c>
      <c r="R53" s="166">
        <f>(H53^2)*0.006165</f>
        <v>0.39456000000000002</v>
      </c>
      <c r="S53" s="166">
        <f>Q53*R53</f>
        <v>0.57211200000000006</v>
      </c>
      <c r="T53" s="167"/>
    </row>
    <row r="54" spans="1:20">
      <c r="A54" s="173"/>
      <c r="B54" s="170"/>
      <c r="C54" s="171"/>
      <c r="D54" s="171"/>
      <c r="E54" s="171"/>
      <c r="F54" s="171"/>
      <c r="G54" s="163"/>
      <c r="H54" s="172"/>
      <c r="I54" s="165"/>
      <c r="J54" s="174"/>
      <c r="K54" s="174"/>
      <c r="L54" s="174"/>
      <c r="M54" s="174"/>
      <c r="N54" s="166"/>
      <c r="O54" s="166"/>
      <c r="P54" s="166"/>
      <c r="Q54" s="166"/>
      <c r="R54" s="166"/>
      <c r="S54" s="166"/>
      <c r="T54" s="167"/>
    </row>
    <row r="55" spans="1:20">
      <c r="A55" s="173"/>
      <c r="B55" s="170"/>
      <c r="C55" s="171"/>
      <c r="D55" s="171"/>
      <c r="E55" s="171"/>
      <c r="F55" s="171"/>
      <c r="G55" s="163"/>
      <c r="H55" s="172"/>
      <c r="I55" s="165"/>
      <c r="J55" s="174"/>
      <c r="K55" s="174"/>
      <c r="L55" s="174"/>
      <c r="M55" s="174"/>
      <c r="N55" s="166"/>
      <c r="O55" s="166"/>
      <c r="P55" s="166"/>
      <c r="Q55" s="166"/>
      <c r="R55" s="166"/>
      <c r="S55" s="166"/>
      <c r="T55" s="167"/>
    </row>
    <row r="56" spans="1:20">
      <c r="A56" s="169">
        <v>2</v>
      </c>
      <c r="B56" s="170" t="s">
        <v>302</v>
      </c>
      <c r="C56" s="171"/>
      <c r="D56" s="171"/>
      <c r="E56" s="171"/>
      <c r="F56" s="171"/>
      <c r="G56" s="163"/>
      <c r="H56" s="172"/>
      <c r="I56" s="165"/>
      <c r="J56" s="174"/>
      <c r="K56" s="174"/>
      <c r="L56" s="174"/>
      <c r="M56" s="174"/>
      <c r="N56" s="166"/>
      <c r="O56" s="166"/>
      <c r="P56" s="166"/>
      <c r="Q56" s="166"/>
      <c r="R56" s="166"/>
      <c r="S56" s="166"/>
      <c r="T56" s="167"/>
    </row>
    <row r="57" spans="1:20">
      <c r="A57" s="173"/>
      <c r="B57" s="170" t="s">
        <v>303</v>
      </c>
      <c r="C57" s="171"/>
      <c r="D57" s="171" t="s">
        <v>300</v>
      </c>
      <c r="E57" s="171"/>
      <c r="F57" s="171"/>
      <c r="G57" s="163">
        <v>2</v>
      </c>
      <c r="H57" s="172">
        <v>13</v>
      </c>
      <c r="I57" s="165"/>
      <c r="J57" s="174">
        <v>1</v>
      </c>
      <c r="K57" s="174"/>
      <c r="L57" s="174"/>
      <c r="M57" s="174"/>
      <c r="N57" s="166">
        <v>1</v>
      </c>
      <c r="O57" s="166">
        <f t="shared" ref="O57:O59" si="0">G57</f>
        <v>2</v>
      </c>
      <c r="P57" s="166">
        <v>1</v>
      </c>
      <c r="Q57" s="166">
        <f t="shared" ref="Q57:Q59" si="1">N57*O57*P57</f>
        <v>2</v>
      </c>
      <c r="R57" s="166">
        <f t="shared" ref="R57:R59" si="2">(H57^2)*0.006165</f>
        <v>1.041885</v>
      </c>
      <c r="S57" s="166">
        <f t="shared" ref="S57:S59" si="3">Q57*R57</f>
        <v>2.0837699999999999</v>
      </c>
      <c r="T57" s="167"/>
    </row>
    <row r="58" spans="1:20">
      <c r="A58" s="173"/>
      <c r="B58" s="170"/>
      <c r="C58" s="171"/>
      <c r="D58" s="171"/>
      <c r="E58" s="171"/>
      <c r="F58" s="171"/>
      <c r="G58" s="163"/>
      <c r="H58" s="172"/>
      <c r="I58" s="165"/>
      <c r="J58" s="174"/>
      <c r="K58" s="174"/>
      <c r="L58" s="174"/>
      <c r="M58" s="174"/>
      <c r="N58" s="166"/>
      <c r="O58" s="166"/>
      <c r="P58" s="166"/>
      <c r="Q58" s="166"/>
      <c r="R58" s="166"/>
      <c r="S58" s="166"/>
      <c r="T58" s="167"/>
    </row>
    <row r="59" spans="1:20">
      <c r="A59" s="173"/>
      <c r="B59" s="170" t="s">
        <v>304</v>
      </c>
      <c r="C59" s="171"/>
      <c r="D59" s="171" t="s">
        <v>300</v>
      </c>
      <c r="E59" s="171"/>
      <c r="F59" s="171"/>
      <c r="G59" s="163">
        <v>2</v>
      </c>
      <c r="H59" s="172">
        <v>13</v>
      </c>
      <c r="I59" s="165"/>
      <c r="J59" s="174">
        <v>1</v>
      </c>
      <c r="K59" s="174"/>
      <c r="L59" s="174"/>
      <c r="M59" s="174"/>
      <c r="N59" s="166">
        <v>1</v>
      </c>
      <c r="O59" s="166">
        <f t="shared" si="0"/>
        <v>2</v>
      </c>
      <c r="P59" s="166">
        <v>1</v>
      </c>
      <c r="Q59" s="166">
        <f t="shared" si="1"/>
        <v>2</v>
      </c>
      <c r="R59" s="166">
        <f t="shared" si="2"/>
        <v>1.041885</v>
      </c>
      <c r="S59" s="166">
        <f t="shared" si="3"/>
        <v>2.0837699999999999</v>
      </c>
      <c r="T59" s="167"/>
    </row>
    <row r="60" spans="1:20">
      <c r="A60" s="175"/>
      <c r="B60" s="170"/>
      <c r="C60" s="171"/>
      <c r="D60" s="171"/>
      <c r="E60" s="171"/>
      <c r="F60" s="171"/>
      <c r="G60" s="163"/>
      <c r="H60" s="172"/>
      <c r="I60" s="165"/>
      <c r="J60" s="174"/>
      <c r="K60" s="176"/>
      <c r="L60" s="174"/>
      <c r="M60" s="174"/>
      <c r="N60" s="166"/>
      <c r="O60" s="166"/>
      <c r="P60" s="166"/>
      <c r="Q60" s="166"/>
      <c r="R60" s="166"/>
      <c r="S60" s="166"/>
      <c r="T60" s="167"/>
    </row>
    <row r="61" spans="1:20">
      <c r="A61" s="175"/>
      <c r="B61" s="170" t="s">
        <v>305</v>
      </c>
      <c r="C61" s="171"/>
      <c r="D61" s="171" t="s">
        <v>300</v>
      </c>
      <c r="E61" s="171"/>
      <c r="F61" s="171"/>
      <c r="G61" s="163">
        <v>2</v>
      </c>
      <c r="H61" s="172">
        <v>13</v>
      </c>
      <c r="I61" s="165"/>
      <c r="J61" s="174">
        <v>1</v>
      </c>
      <c r="K61" s="174"/>
      <c r="L61" s="174"/>
      <c r="M61" s="174"/>
      <c r="N61" s="166">
        <v>1</v>
      </c>
      <c r="O61" s="166">
        <f t="shared" ref="O61" si="4">G61</f>
        <v>2</v>
      </c>
      <c r="P61" s="166">
        <v>1</v>
      </c>
      <c r="Q61" s="166">
        <f t="shared" ref="Q61" si="5">N61*O61*P61</f>
        <v>2</v>
      </c>
      <c r="R61" s="166">
        <f t="shared" ref="R61" si="6">(H61^2)*0.006165</f>
        <v>1.041885</v>
      </c>
      <c r="S61" s="166">
        <f t="shared" ref="S61" si="7">Q61*R61</f>
        <v>2.0837699999999999</v>
      </c>
      <c r="T61" s="167"/>
    </row>
    <row r="62" spans="1:20">
      <c r="A62" s="173"/>
      <c r="B62" s="170"/>
      <c r="C62" s="171"/>
      <c r="D62" s="171"/>
      <c r="E62" s="171"/>
      <c r="F62" s="171"/>
      <c r="G62" s="163"/>
      <c r="H62" s="172"/>
      <c r="I62" s="165"/>
      <c r="J62" s="174"/>
      <c r="K62" s="174"/>
      <c r="L62" s="174"/>
      <c r="M62" s="174"/>
      <c r="N62" s="166"/>
      <c r="O62" s="166"/>
      <c r="P62" s="166"/>
      <c r="Q62" s="166"/>
      <c r="R62" s="166"/>
      <c r="S62" s="166"/>
      <c r="T62" s="167"/>
    </row>
    <row r="63" spans="1:20">
      <c r="A63" s="177"/>
      <c r="B63" s="178"/>
      <c r="C63" s="179"/>
      <c r="D63" s="179"/>
      <c r="E63" s="179"/>
      <c r="F63" s="179"/>
      <c r="G63" s="180"/>
      <c r="H63" s="181"/>
      <c r="I63" s="182"/>
      <c r="J63" s="182"/>
      <c r="K63" s="182"/>
      <c r="L63" s="182"/>
      <c r="M63" s="182"/>
      <c r="N63" s="183"/>
      <c r="O63" s="183"/>
      <c r="P63" s="183"/>
      <c r="Q63" s="183"/>
      <c r="R63" s="183"/>
      <c r="S63" s="183"/>
      <c r="T63" s="184"/>
    </row>
    <row r="64" spans="1:20">
      <c r="A64" s="185"/>
      <c r="B64" s="170"/>
      <c r="C64" s="171"/>
      <c r="D64" s="171"/>
      <c r="E64" s="171"/>
      <c r="F64" s="171"/>
      <c r="G64" s="163"/>
      <c r="H64" s="164"/>
      <c r="I64" s="165"/>
      <c r="J64" s="165"/>
      <c r="K64" s="165"/>
      <c r="L64" s="165"/>
      <c r="M64" s="165"/>
      <c r="N64" s="166"/>
      <c r="O64" s="166"/>
      <c r="P64" s="166"/>
      <c r="Q64" s="166"/>
      <c r="R64" s="166"/>
      <c r="S64" s="166"/>
      <c r="T64" s="167"/>
    </row>
    <row r="65" spans="1:27">
      <c r="A65" s="185"/>
      <c r="B65" s="170"/>
      <c r="C65" s="171"/>
      <c r="D65" s="171"/>
      <c r="E65" s="171"/>
      <c r="F65" s="171"/>
      <c r="G65" s="163"/>
      <c r="H65" s="172" t="s">
        <v>306</v>
      </c>
      <c r="I65" s="165">
        <v>8</v>
      </c>
      <c r="J65" s="165"/>
      <c r="K65" s="165"/>
      <c r="L65" s="165"/>
      <c r="M65" s="165"/>
      <c r="N65" s="186" t="s">
        <v>307</v>
      </c>
      <c r="O65" s="187">
        <v>12</v>
      </c>
      <c r="P65" s="188" t="s">
        <v>308</v>
      </c>
      <c r="Q65" s="189">
        <f>SUM(Q51:Q53)/O65</f>
        <v>0.28194444444444444</v>
      </c>
      <c r="R65" s="166" t="s">
        <v>309</v>
      </c>
      <c r="S65" s="189">
        <f>SUM(S51:S53)</f>
        <v>1.3349280000000001</v>
      </c>
      <c r="T65" s="190" t="s">
        <v>32</v>
      </c>
    </row>
    <row r="66" spans="1:27">
      <c r="A66" s="185"/>
      <c r="B66" s="170"/>
      <c r="C66" s="171"/>
      <c r="D66" s="171"/>
      <c r="E66" s="171"/>
      <c r="F66" s="171"/>
      <c r="G66" s="163"/>
      <c r="H66" s="172" t="s">
        <v>306</v>
      </c>
      <c r="I66" s="165">
        <v>13</v>
      </c>
      <c r="J66" s="165"/>
      <c r="K66" s="165"/>
      <c r="L66" s="165"/>
      <c r="M66" s="165"/>
      <c r="N66" s="186" t="s">
        <v>307</v>
      </c>
      <c r="O66" s="187">
        <v>12</v>
      </c>
      <c r="P66" s="188" t="s">
        <v>308</v>
      </c>
      <c r="Q66" s="189">
        <f>SUM(Q57:Q62)/O66</f>
        <v>0.5</v>
      </c>
      <c r="R66" s="166" t="s">
        <v>309</v>
      </c>
      <c r="S66" s="189">
        <f>SUM(S57:S61)</f>
        <v>6.2513100000000001</v>
      </c>
      <c r="T66" s="190" t="s">
        <v>32</v>
      </c>
    </row>
    <row r="67" spans="1:27">
      <c r="A67" s="192"/>
      <c r="B67" s="178"/>
      <c r="C67" s="179"/>
      <c r="D67" s="179"/>
      <c r="E67" s="179"/>
      <c r="F67" s="179"/>
      <c r="G67" s="180"/>
      <c r="H67" s="181"/>
      <c r="I67" s="182"/>
      <c r="J67" s="182"/>
      <c r="K67" s="182"/>
      <c r="L67" s="182"/>
      <c r="M67" s="182"/>
      <c r="N67" s="183"/>
      <c r="O67" s="183"/>
      <c r="P67" s="183"/>
      <c r="Q67" s="183"/>
      <c r="R67" s="183"/>
      <c r="S67" s="183"/>
      <c r="T67" s="184"/>
    </row>
    <row r="68" spans="1:27">
      <c r="A68" s="193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5" t="s">
        <v>311</v>
      </c>
      <c r="S68" s="196">
        <f>SUM(S65:S66)</f>
        <v>7.5862379999999998</v>
      </c>
      <c r="T68" s="197" t="s">
        <v>32</v>
      </c>
    </row>
    <row r="69" spans="1:27">
      <c r="A69" s="198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200"/>
      <c r="Y69" s="205"/>
      <c r="Z69" s="206"/>
    </row>
    <row r="70" spans="1:27">
      <c r="A70" s="198"/>
      <c r="C70" s="199"/>
      <c r="D70" s="199"/>
      <c r="E70" s="199"/>
      <c r="F70" s="201" t="s">
        <v>324</v>
      </c>
      <c r="G70" s="199"/>
      <c r="H70" s="199"/>
      <c r="I70" s="199" t="s">
        <v>300</v>
      </c>
      <c r="J70" s="202" t="s">
        <v>312</v>
      </c>
      <c r="K70" s="202" t="s">
        <v>313</v>
      </c>
      <c r="L70" s="202" t="s">
        <v>314</v>
      </c>
      <c r="M70" s="202" t="s">
        <v>297</v>
      </c>
      <c r="N70" s="202" t="s">
        <v>315</v>
      </c>
      <c r="Q70" s="199"/>
      <c r="R70" s="199"/>
      <c r="S70" s="199"/>
      <c r="T70" s="200"/>
      <c r="AA70" s="205"/>
    </row>
    <row r="71" spans="1:27">
      <c r="A71" s="198"/>
      <c r="C71" s="199"/>
      <c r="D71" s="199"/>
      <c r="E71" s="199"/>
      <c r="F71" s="199"/>
      <c r="G71" s="199"/>
      <c r="H71" s="199"/>
      <c r="I71" s="199" t="s">
        <v>300</v>
      </c>
      <c r="J71" s="202">
        <v>1</v>
      </c>
      <c r="K71" s="202" t="s">
        <v>313</v>
      </c>
      <c r="L71" s="202">
        <f>C48</f>
        <v>0.15</v>
      </c>
      <c r="M71" s="202" t="s">
        <v>297</v>
      </c>
      <c r="N71" s="202">
        <f>E48</f>
        <v>0.3</v>
      </c>
      <c r="Q71" s="199"/>
      <c r="R71" s="199"/>
      <c r="S71" s="199"/>
      <c r="T71" s="200"/>
    </row>
    <row r="72" spans="1:27">
      <c r="A72" s="198"/>
      <c r="C72" s="199"/>
      <c r="D72" s="199"/>
      <c r="E72" s="199"/>
      <c r="F72" s="199"/>
      <c r="G72" s="199"/>
      <c r="H72" s="199"/>
      <c r="I72" s="199" t="s">
        <v>300</v>
      </c>
      <c r="J72" s="222">
        <f>J71/(L71*N71)</f>
        <v>22.222222222222221</v>
      </c>
      <c r="K72" s="202" t="s">
        <v>16</v>
      </c>
      <c r="L72" s="199"/>
      <c r="M72" s="199"/>
      <c r="N72" s="199"/>
      <c r="O72" s="199"/>
      <c r="P72" s="199"/>
      <c r="Q72" s="199"/>
      <c r="R72" s="199"/>
      <c r="S72" s="199"/>
      <c r="T72" s="200"/>
    </row>
    <row r="73" spans="1:27">
      <c r="A73" s="198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200"/>
      <c r="X73" s="224"/>
      <c r="Y73" s="205"/>
    </row>
    <row r="74" spans="1:27">
      <c r="A74" s="198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200"/>
    </row>
    <row r="75" spans="1:27">
      <c r="A75" s="198"/>
      <c r="C75" s="199"/>
      <c r="D75" s="199"/>
      <c r="E75" s="199"/>
      <c r="F75" s="199" t="s">
        <v>317</v>
      </c>
      <c r="G75" s="199"/>
      <c r="H75" s="199"/>
      <c r="I75" s="199" t="s">
        <v>300</v>
      </c>
      <c r="J75" s="199" t="s">
        <v>316</v>
      </c>
      <c r="K75" s="202" t="s">
        <v>297</v>
      </c>
      <c r="L75" s="202" t="s">
        <v>314</v>
      </c>
      <c r="M75" s="202" t="s">
        <v>325</v>
      </c>
      <c r="N75" s="202" t="s">
        <v>315</v>
      </c>
      <c r="O75" s="202" t="s">
        <v>297</v>
      </c>
      <c r="P75" s="202" t="s">
        <v>318</v>
      </c>
      <c r="Q75" s="223"/>
      <c r="R75" s="199"/>
      <c r="S75" s="199"/>
      <c r="T75" s="200"/>
    </row>
    <row r="76" spans="1:27">
      <c r="A76" s="198"/>
      <c r="B76" s="199"/>
      <c r="C76" s="199"/>
      <c r="D76" s="207"/>
      <c r="E76" s="207"/>
      <c r="F76" s="199"/>
      <c r="G76" s="199"/>
      <c r="H76" s="199"/>
      <c r="I76" s="199" t="s">
        <v>300</v>
      </c>
      <c r="J76" s="199">
        <v>1</v>
      </c>
      <c r="K76" s="202" t="s">
        <v>297</v>
      </c>
      <c r="L76" s="203">
        <v>0</v>
      </c>
      <c r="M76" s="202" t="s">
        <v>325</v>
      </c>
      <c r="N76" s="202">
        <f>E48</f>
        <v>0.3</v>
      </c>
      <c r="O76" s="202" t="s">
        <v>297</v>
      </c>
      <c r="P76" s="202">
        <v>2</v>
      </c>
      <c r="Q76" s="223"/>
      <c r="R76" s="199"/>
      <c r="S76" s="199"/>
      <c r="T76" s="200"/>
    </row>
    <row r="77" spans="1:27">
      <c r="A77" s="198"/>
      <c r="B77" s="199"/>
      <c r="C77" s="199"/>
      <c r="D77" s="207"/>
      <c r="E77" s="207"/>
      <c r="F77" s="199"/>
      <c r="G77" s="199"/>
      <c r="H77" s="199"/>
      <c r="I77" s="199" t="s">
        <v>300</v>
      </c>
      <c r="J77" s="204">
        <f>J76*(L76+(N76*P76))</f>
        <v>0.6</v>
      </c>
      <c r="K77" s="202" t="s">
        <v>13</v>
      </c>
      <c r="L77" s="199"/>
      <c r="M77" s="199"/>
      <c r="N77" s="199"/>
      <c r="O77" s="199"/>
      <c r="P77" s="199"/>
      <c r="Q77" s="199"/>
      <c r="R77" s="199"/>
      <c r="S77" s="199"/>
      <c r="T77" s="200"/>
      <c r="Y77" s="224"/>
    </row>
    <row r="78" spans="1:27">
      <c r="A78" s="198"/>
      <c r="B78" s="199"/>
      <c r="C78" s="199"/>
      <c r="D78" s="207"/>
      <c r="E78" s="207"/>
      <c r="F78" s="199"/>
      <c r="G78" s="199"/>
      <c r="H78" s="199"/>
      <c r="I78" s="208"/>
      <c r="J78" s="209"/>
      <c r="K78" s="208"/>
      <c r="L78" s="199"/>
      <c r="M78" s="199"/>
      <c r="N78" s="199"/>
      <c r="O78" s="199"/>
      <c r="P78" s="199"/>
      <c r="Q78" s="199"/>
      <c r="R78" s="199"/>
      <c r="S78" s="199"/>
      <c r="T78" s="200"/>
    </row>
    <row r="79" spans="1:27">
      <c r="A79" s="198"/>
      <c r="B79" s="199"/>
      <c r="C79" s="199"/>
      <c r="D79" s="199"/>
      <c r="E79" s="199"/>
      <c r="F79" s="210" t="s">
        <v>319</v>
      </c>
      <c r="G79" s="210"/>
      <c r="H79" s="210"/>
      <c r="I79" s="210"/>
      <c r="J79" s="210"/>
      <c r="K79" s="210"/>
      <c r="L79" s="199"/>
      <c r="M79" s="199"/>
      <c r="N79" s="199"/>
      <c r="O79" s="199"/>
      <c r="P79" s="199"/>
      <c r="Q79" s="199"/>
      <c r="R79" s="199"/>
      <c r="S79" s="199"/>
      <c r="T79" s="200"/>
    </row>
    <row r="80" spans="1:27">
      <c r="A80" s="211"/>
      <c r="F80" s="212" t="s">
        <v>320</v>
      </c>
      <c r="G80" s="213"/>
      <c r="H80" s="213"/>
      <c r="I80" s="213" t="s">
        <v>300</v>
      </c>
      <c r="J80" s="214">
        <f>S68*J72</f>
        <v>168.58306666666667</v>
      </c>
      <c r="K80" s="213" t="s">
        <v>32</v>
      </c>
      <c r="T80" s="215"/>
    </row>
    <row r="81" spans="1:20" ht="15" thickBot="1">
      <c r="A81" s="216"/>
      <c r="B81" s="217"/>
      <c r="C81" s="217"/>
      <c r="D81" s="217"/>
      <c r="E81" s="217"/>
      <c r="F81" s="218" t="s">
        <v>321</v>
      </c>
      <c r="G81" s="219"/>
      <c r="H81" s="219"/>
      <c r="I81" s="219" t="s">
        <v>300</v>
      </c>
      <c r="J81" s="226">
        <f>J77*J72/2</f>
        <v>6.6666666666666661</v>
      </c>
      <c r="K81" s="219" t="s">
        <v>13</v>
      </c>
      <c r="L81" s="217"/>
      <c r="M81" s="217"/>
      <c r="N81" s="217"/>
      <c r="O81" s="217"/>
      <c r="P81" s="217"/>
      <c r="Q81" s="217"/>
      <c r="R81" s="217"/>
      <c r="S81" s="217"/>
      <c r="T81" s="221"/>
    </row>
    <row r="83" spans="1:20" ht="15" thickBot="1"/>
    <row r="84" spans="1:20">
      <c r="A84" s="696" t="s">
        <v>271</v>
      </c>
      <c r="B84" s="699" t="s">
        <v>642</v>
      </c>
      <c r="C84" s="700"/>
      <c r="D84" s="700"/>
      <c r="E84" s="700"/>
      <c r="F84" s="701"/>
      <c r="G84" s="692" t="s">
        <v>273</v>
      </c>
      <c r="H84" s="692"/>
      <c r="I84" s="692"/>
      <c r="J84" s="693" t="s">
        <v>274</v>
      </c>
      <c r="K84" s="694"/>
      <c r="L84" s="694"/>
      <c r="M84" s="694"/>
      <c r="N84" s="693" t="s">
        <v>275</v>
      </c>
      <c r="O84" s="694"/>
      <c r="P84" s="695"/>
      <c r="Q84" s="146" t="s">
        <v>276</v>
      </c>
      <c r="R84" s="692" t="s">
        <v>277</v>
      </c>
      <c r="S84" s="692"/>
      <c r="T84" s="680" t="s">
        <v>278</v>
      </c>
    </row>
    <row r="85" spans="1:20">
      <c r="A85" s="697"/>
      <c r="B85" s="702"/>
      <c r="C85" s="703"/>
      <c r="D85" s="703"/>
      <c r="E85" s="703"/>
      <c r="F85" s="704"/>
      <c r="G85" s="683" t="s">
        <v>279</v>
      </c>
      <c r="H85" s="685" t="s">
        <v>280</v>
      </c>
      <c r="I85" s="687" t="s">
        <v>281</v>
      </c>
      <c r="J85" s="689" t="s">
        <v>282</v>
      </c>
      <c r="K85" s="689" t="s">
        <v>283</v>
      </c>
      <c r="L85" s="689" t="s">
        <v>284</v>
      </c>
      <c r="M85" s="689" t="s">
        <v>285</v>
      </c>
      <c r="N85" s="147" t="s">
        <v>286</v>
      </c>
      <c r="O85" s="147" t="s">
        <v>276</v>
      </c>
      <c r="P85" s="147" t="s">
        <v>287</v>
      </c>
      <c r="Q85" s="147" t="s">
        <v>288</v>
      </c>
      <c r="R85" s="689" t="s">
        <v>289</v>
      </c>
      <c r="S85" s="148" t="s">
        <v>290</v>
      </c>
      <c r="T85" s="681"/>
    </row>
    <row r="86" spans="1:20">
      <c r="A86" s="698"/>
      <c r="B86" s="705"/>
      <c r="C86" s="686"/>
      <c r="D86" s="686"/>
      <c r="E86" s="686"/>
      <c r="F86" s="706"/>
      <c r="G86" s="684"/>
      <c r="H86" s="686"/>
      <c r="I86" s="688"/>
      <c r="J86" s="690"/>
      <c r="K86" s="690"/>
      <c r="L86" s="690"/>
      <c r="M86" s="690"/>
      <c r="N86" s="149" t="s">
        <v>291</v>
      </c>
      <c r="O86" s="149" t="s">
        <v>292</v>
      </c>
      <c r="P86" s="149" t="s">
        <v>292</v>
      </c>
      <c r="Q86" s="149" t="s">
        <v>291</v>
      </c>
      <c r="R86" s="691"/>
      <c r="S86" s="149" t="s">
        <v>293</v>
      </c>
      <c r="T86" s="682"/>
    </row>
    <row r="87" spans="1:20">
      <c r="A87" s="150"/>
      <c r="B87" s="151"/>
      <c r="C87" s="152" t="s">
        <v>283</v>
      </c>
      <c r="D87" s="152"/>
      <c r="E87" s="152" t="s">
        <v>294</v>
      </c>
      <c r="F87" s="153"/>
      <c r="G87" s="154"/>
      <c r="H87" s="155"/>
      <c r="I87" s="156"/>
      <c r="J87" s="156"/>
      <c r="K87" s="156"/>
      <c r="L87" s="156"/>
      <c r="M87" s="156"/>
      <c r="N87" s="157"/>
      <c r="O87" s="157"/>
      <c r="P87" s="157"/>
      <c r="Q87" s="157"/>
      <c r="R87" s="157"/>
      <c r="S87" s="157"/>
      <c r="T87" s="158"/>
    </row>
    <row r="88" spans="1:20">
      <c r="A88" s="159" t="s">
        <v>295</v>
      </c>
      <c r="B88" s="160" t="s">
        <v>327</v>
      </c>
      <c r="C88" s="161">
        <v>0.15</v>
      </c>
      <c r="D88" s="161" t="s">
        <v>297</v>
      </c>
      <c r="E88" s="161">
        <v>0.25</v>
      </c>
      <c r="F88" s="162"/>
      <c r="G88" s="163"/>
      <c r="H88" s="164"/>
      <c r="I88" s="165"/>
      <c r="J88" s="165"/>
      <c r="K88" s="165"/>
      <c r="L88" s="165"/>
      <c r="M88" s="165"/>
      <c r="N88" s="166"/>
      <c r="O88" s="166"/>
      <c r="P88" s="166"/>
      <c r="Q88" s="166"/>
      <c r="R88" s="166"/>
      <c r="S88" s="166"/>
      <c r="T88" s="167"/>
    </row>
    <row r="89" spans="1:20">
      <c r="A89" s="168"/>
      <c r="B89" s="160"/>
      <c r="C89" s="162"/>
      <c r="D89" s="162"/>
      <c r="E89" s="162"/>
      <c r="F89" s="162"/>
      <c r="G89" s="163"/>
      <c r="H89" s="164"/>
      <c r="I89" s="165"/>
      <c r="J89" s="165"/>
      <c r="K89" s="165"/>
      <c r="L89" s="165"/>
      <c r="M89" s="165"/>
      <c r="N89" s="166"/>
      <c r="O89" s="166"/>
      <c r="P89" s="166"/>
      <c r="Q89" s="166"/>
      <c r="R89" s="166"/>
      <c r="S89" s="166"/>
      <c r="T89" s="167"/>
    </row>
    <row r="90" spans="1:20">
      <c r="A90" s="169">
        <v>1</v>
      </c>
      <c r="B90" s="170" t="s">
        <v>298</v>
      </c>
      <c r="C90" s="171"/>
      <c r="D90" s="171"/>
      <c r="E90" s="171"/>
      <c r="F90" s="171"/>
      <c r="G90" s="163"/>
      <c r="H90" s="172"/>
      <c r="I90" s="165"/>
      <c r="J90" s="165"/>
      <c r="K90" s="165"/>
      <c r="L90" s="165"/>
      <c r="M90" s="165"/>
      <c r="N90" s="166"/>
      <c r="O90" s="166"/>
      <c r="P90" s="166"/>
      <c r="Q90" s="166"/>
      <c r="R90" s="166"/>
      <c r="S90" s="166"/>
      <c r="T90" s="167"/>
    </row>
    <row r="91" spans="1:20">
      <c r="A91" s="173"/>
      <c r="B91" s="145" t="s">
        <v>299</v>
      </c>
      <c r="C91" s="171"/>
      <c r="D91" s="171" t="s">
        <v>300</v>
      </c>
      <c r="E91" s="171"/>
      <c r="F91" s="171">
        <f>1/4</f>
        <v>0.25</v>
      </c>
      <c r="G91" s="163"/>
      <c r="H91" s="172">
        <v>8</v>
      </c>
      <c r="I91" s="165">
        <v>150</v>
      </c>
      <c r="J91" s="174">
        <f>C88-0.04-0.04</f>
        <v>6.9999999999999979E-2</v>
      </c>
      <c r="K91" s="174">
        <f>E88-0.04-0.04</f>
        <v>0.16999999999999998</v>
      </c>
      <c r="L91" s="174"/>
      <c r="M91" s="174"/>
      <c r="N91" s="166">
        <f>(J91+K91)*2</f>
        <v>0.47999999999999993</v>
      </c>
      <c r="O91" s="166">
        <f>F91/(I91/1000)</f>
        <v>1.6666666666666667</v>
      </c>
      <c r="P91" s="166">
        <v>2</v>
      </c>
      <c r="Q91" s="166">
        <f>N91*O91*P91</f>
        <v>1.5999999999999999</v>
      </c>
      <c r="R91" s="166">
        <f>(H91^2)*0.006165</f>
        <v>0.39456000000000002</v>
      </c>
      <c r="S91" s="166">
        <f>Q91*R91</f>
        <v>0.63129599999999997</v>
      </c>
      <c r="T91" s="167"/>
    </row>
    <row r="92" spans="1:20">
      <c r="A92" s="173"/>
      <c r="B92" s="170"/>
      <c r="C92" s="171"/>
      <c r="D92" s="171"/>
      <c r="E92" s="171"/>
      <c r="F92" s="171"/>
      <c r="G92" s="163"/>
      <c r="H92" s="172"/>
      <c r="I92" s="165"/>
      <c r="J92" s="174"/>
      <c r="K92" s="174"/>
      <c r="L92" s="174"/>
      <c r="M92" s="174"/>
      <c r="N92" s="166"/>
      <c r="O92" s="166"/>
      <c r="P92" s="166"/>
      <c r="Q92" s="166"/>
      <c r="R92" s="166"/>
      <c r="S92" s="166"/>
      <c r="T92" s="167"/>
    </row>
    <row r="93" spans="1:20">
      <c r="A93" s="173"/>
      <c r="B93" s="170" t="s">
        <v>301</v>
      </c>
      <c r="C93" s="171"/>
      <c r="D93" s="171" t="s">
        <v>300</v>
      </c>
      <c r="E93" s="171"/>
      <c r="F93" s="171">
        <f>1/2</f>
        <v>0.5</v>
      </c>
      <c r="G93" s="163"/>
      <c r="H93" s="172">
        <v>8</v>
      </c>
      <c r="I93" s="165">
        <v>200</v>
      </c>
      <c r="J93" s="174">
        <f>C88-0.04-0.04</f>
        <v>6.9999999999999979E-2</v>
      </c>
      <c r="K93" s="174">
        <f>E88-0.04-0.04</f>
        <v>0.16999999999999998</v>
      </c>
      <c r="L93" s="174"/>
      <c r="M93" s="174"/>
      <c r="N93" s="166">
        <f>(J93+K93)*2</f>
        <v>0.47999999999999993</v>
      </c>
      <c r="O93" s="166">
        <f>F93/(I93/1000)</f>
        <v>2.5</v>
      </c>
      <c r="P93" s="166">
        <v>1</v>
      </c>
      <c r="Q93" s="166">
        <f>N93*O93*P93</f>
        <v>1.1999999999999997</v>
      </c>
      <c r="R93" s="166">
        <f>(H93^2)*0.006165</f>
        <v>0.39456000000000002</v>
      </c>
      <c r="S93" s="166">
        <f>Q93*R93</f>
        <v>0.47347199999999995</v>
      </c>
      <c r="T93" s="167"/>
    </row>
    <row r="94" spans="1:20">
      <c r="A94" s="173"/>
      <c r="B94" s="170"/>
      <c r="C94" s="171"/>
      <c r="D94" s="171"/>
      <c r="E94" s="171"/>
      <c r="F94" s="171"/>
      <c r="G94" s="163"/>
      <c r="H94" s="172"/>
      <c r="I94" s="165"/>
      <c r="J94" s="174"/>
      <c r="K94" s="174"/>
      <c r="L94" s="174"/>
      <c r="M94" s="174"/>
      <c r="N94" s="166"/>
      <c r="O94" s="166"/>
      <c r="P94" s="166"/>
      <c r="Q94" s="166"/>
      <c r="R94" s="166"/>
      <c r="S94" s="166"/>
      <c r="T94" s="167"/>
    </row>
    <row r="95" spans="1:20">
      <c r="A95" s="173"/>
      <c r="B95" s="170"/>
      <c r="C95" s="171"/>
      <c r="D95" s="171"/>
      <c r="E95" s="171"/>
      <c r="F95" s="171"/>
      <c r="G95" s="163"/>
      <c r="H95" s="172"/>
      <c r="I95" s="165"/>
      <c r="J95" s="174"/>
      <c r="K95" s="174"/>
      <c r="L95" s="174"/>
      <c r="M95" s="174"/>
      <c r="N95" s="166"/>
      <c r="O95" s="166"/>
      <c r="P95" s="166"/>
      <c r="Q95" s="166"/>
      <c r="R95" s="166"/>
      <c r="S95" s="166"/>
      <c r="T95" s="167"/>
    </row>
    <row r="96" spans="1:20">
      <c r="A96" s="169">
        <v>2</v>
      </c>
      <c r="B96" s="170" t="s">
        <v>302</v>
      </c>
      <c r="C96" s="171"/>
      <c r="D96" s="171"/>
      <c r="E96" s="171"/>
      <c r="F96" s="171"/>
      <c r="G96" s="163"/>
      <c r="H96" s="172"/>
      <c r="I96" s="165"/>
      <c r="J96" s="174"/>
      <c r="K96" s="174"/>
      <c r="L96" s="174"/>
      <c r="M96" s="174"/>
      <c r="N96" s="166"/>
      <c r="O96" s="166"/>
      <c r="P96" s="166"/>
      <c r="Q96" s="166"/>
      <c r="R96" s="166"/>
      <c r="S96" s="166"/>
      <c r="T96" s="167"/>
    </row>
    <row r="97" spans="1:20">
      <c r="A97" s="173"/>
      <c r="B97" s="170" t="s">
        <v>303</v>
      </c>
      <c r="C97" s="171"/>
      <c r="D97" s="171" t="s">
        <v>300</v>
      </c>
      <c r="E97" s="171"/>
      <c r="F97" s="171"/>
      <c r="G97" s="163">
        <v>2</v>
      </c>
      <c r="H97" s="172">
        <v>12</v>
      </c>
      <c r="I97" s="165"/>
      <c r="J97" s="174">
        <v>1</v>
      </c>
      <c r="K97" s="174"/>
      <c r="L97" s="174"/>
      <c r="M97" s="174"/>
      <c r="N97" s="166">
        <v>1</v>
      </c>
      <c r="O97" s="166">
        <f t="shared" ref="O97" si="8">G97</f>
        <v>2</v>
      </c>
      <c r="P97" s="166">
        <v>1</v>
      </c>
      <c r="Q97" s="166">
        <f t="shared" ref="Q97" si="9">N97*O97*P97</f>
        <v>2</v>
      </c>
      <c r="R97" s="166">
        <f t="shared" ref="R97" si="10">(H97^2)*0.006165</f>
        <v>0.8877600000000001</v>
      </c>
      <c r="S97" s="166">
        <f t="shared" ref="S97" si="11">Q97*R97</f>
        <v>1.7755200000000002</v>
      </c>
      <c r="T97" s="167"/>
    </row>
    <row r="98" spans="1:20">
      <c r="A98" s="173"/>
      <c r="B98" s="170"/>
      <c r="C98" s="171"/>
      <c r="D98" s="171"/>
      <c r="E98" s="171"/>
      <c r="F98" s="171"/>
      <c r="G98" s="163"/>
      <c r="H98" s="172"/>
      <c r="I98" s="165"/>
      <c r="J98" s="174"/>
      <c r="K98" s="174"/>
      <c r="L98" s="174"/>
      <c r="M98" s="174"/>
      <c r="N98" s="166"/>
      <c r="O98" s="166"/>
      <c r="P98" s="166"/>
      <c r="Q98" s="166"/>
      <c r="R98" s="166"/>
      <c r="S98" s="166"/>
      <c r="T98" s="167"/>
    </row>
    <row r="99" spans="1:20">
      <c r="A99" s="173"/>
      <c r="B99" s="170" t="s">
        <v>304</v>
      </c>
      <c r="C99" s="171"/>
      <c r="D99" s="171" t="s">
        <v>300</v>
      </c>
      <c r="E99" s="171"/>
      <c r="F99" s="171"/>
      <c r="G99" s="163">
        <v>2</v>
      </c>
      <c r="H99" s="172">
        <v>12</v>
      </c>
      <c r="I99" s="165"/>
      <c r="J99" s="174">
        <v>1</v>
      </c>
      <c r="K99" s="174"/>
      <c r="L99" s="174"/>
      <c r="M99" s="174"/>
      <c r="N99" s="166">
        <v>1</v>
      </c>
      <c r="O99" s="166">
        <f t="shared" ref="O99" si="12">G99</f>
        <v>2</v>
      </c>
      <c r="P99" s="166">
        <v>1</v>
      </c>
      <c r="Q99" s="166">
        <f t="shared" ref="Q99" si="13">N99*O99*P99</f>
        <v>2</v>
      </c>
      <c r="R99" s="166">
        <f t="shared" ref="R99" si="14">(H99^2)*0.006165</f>
        <v>0.8877600000000001</v>
      </c>
      <c r="S99" s="166">
        <f t="shared" ref="S99" si="15">Q99*R99</f>
        <v>1.7755200000000002</v>
      </c>
      <c r="T99" s="167"/>
    </row>
    <row r="100" spans="1:20">
      <c r="A100" s="175"/>
      <c r="B100" s="170"/>
      <c r="C100" s="171"/>
      <c r="D100" s="171"/>
      <c r="E100" s="171"/>
      <c r="F100" s="171"/>
      <c r="G100" s="163"/>
      <c r="H100" s="172"/>
      <c r="I100" s="165"/>
      <c r="J100" s="174"/>
      <c r="K100" s="176"/>
      <c r="L100" s="174"/>
      <c r="M100" s="174"/>
      <c r="N100" s="166"/>
      <c r="O100" s="166"/>
      <c r="P100" s="166"/>
      <c r="Q100" s="166"/>
      <c r="R100" s="166"/>
      <c r="S100" s="166"/>
      <c r="T100" s="167"/>
    </row>
    <row r="101" spans="1:20">
      <c r="A101" s="175"/>
      <c r="B101" s="170" t="s">
        <v>305</v>
      </c>
      <c r="C101" s="171"/>
      <c r="D101" s="171" t="s">
        <v>300</v>
      </c>
      <c r="E101" s="171"/>
      <c r="F101" s="171"/>
      <c r="G101" s="163"/>
      <c r="H101" s="172"/>
      <c r="I101" s="165"/>
      <c r="J101" s="174"/>
      <c r="K101" s="174"/>
      <c r="L101" s="174"/>
      <c r="M101" s="174"/>
      <c r="N101" s="166"/>
      <c r="O101" s="166"/>
      <c r="P101" s="166"/>
      <c r="Q101" s="166"/>
      <c r="R101" s="166"/>
      <c r="S101" s="166"/>
      <c r="T101" s="167"/>
    </row>
    <row r="102" spans="1:20">
      <c r="A102" s="173"/>
      <c r="B102" s="170"/>
      <c r="C102" s="171"/>
      <c r="D102" s="171"/>
      <c r="E102" s="171"/>
      <c r="F102" s="171"/>
      <c r="G102" s="163"/>
      <c r="H102" s="172"/>
      <c r="I102" s="165"/>
      <c r="J102" s="174"/>
      <c r="K102" s="174"/>
      <c r="L102" s="174"/>
      <c r="M102" s="174"/>
      <c r="N102" s="166"/>
      <c r="O102" s="166"/>
      <c r="P102" s="166"/>
      <c r="Q102" s="166"/>
      <c r="R102" s="166"/>
      <c r="S102" s="166"/>
      <c r="T102" s="167"/>
    </row>
    <row r="103" spans="1:20">
      <c r="A103" s="177"/>
      <c r="B103" s="178"/>
      <c r="C103" s="179"/>
      <c r="D103" s="179"/>
      <c r="E103" s="179"/>
      <c r="F103" s="179"/>
      <c r="G103" s="180"/>
      <c r="H103" s="181"/>
      <c r="I103" s="182"/>
      <c r="J103" s="182"/>
      <c r="K103" s="182"/>
      <c r="L103" s="182"/>
      <c r="M103" s="182"/>
      <c r="N103" s="183"/>
      <c r="O103" s="183"/>
      <c r="P103" s="183"/>
      <c r="Q103" s="183"/>
      <c r="R103" s="183"/>
      <c r="S103" s="183"/>
      <c r="T103" s="184"/>
    </row>
    <row r="104" spans="1:20">
      <c r="A104" s="185"/>
      <c r="B104" s="170"/>
      <c r="C104" s="171"/>
      <c r="D104" s="171"/>
      <c r="E104" s="171"/>
      <c r="F104" s="171"/>
      <c r="G104" s="163"/>
      <c r="H104" s="164"/>
      <c r="I104" s="165"/>
      <c r="J104" s="165"/>
      <c r="K104" s="165"/>
      <c r="L104" s="165"/>
      <c r="M104" s="165"/>
      <c r="N104" s="166"/>
      <c r="O104" s="166"/>
      <c r="P104" s="166"/>
      <c r="Q104" s="166"/>
      <c r="R104" s="166"/>
      <c r="S104" s="166"/>
      <c r="T104" s="167"/>
    </row>
    <row r="105" spans="1:20">
      <c r="A105" s="185"/>
      <c r="B105" s="170"/>
      <c r="C105" s="171"/>
      <c r="D105" s="171"/>
      <c r="E105" s="171"/>
      <c r="F105" s="171"/>
      <c r="G105" s="163"/>
      <c r="H105" s="172" t="s">
        <v>306</v>
      </c>
      <c r="I105" s="165">
        <v>8</v>
      </c>
      <c r="J105" s="165"/>
      <c r="K105" s="165"/>
      <c r="L105" s="165"/>
      <c r="M105" s="165"/>
      <c r="N105" s="186" t="s">
        <v>307</v>
      </c>
      <c r="O105" s="187">
        <v>12</v>
      </c>
      <c r="P105" s="188" t="s">
        <v>308</v>
      </c>
      <c r="Q105" s="189">
        <f>SUM(Q91:Q93)/O105</f>
        <v>0.23333333333333331</v>
      </c>
      <c r="R105" s="166" t="s">
        <v>309</v>
      </c>
      <c r="S105" s="189">
        <f>SUM(S91:S93)</f>
        <v>1.104768</v>
      </c>
      <c r="T105" s="190" t="s">
        <v>32</v>
      </c>
    </row>
    <row r="106" spans="1:20">
      <c r="A106" s="185"/>
      <c r="B106" s="170"/>
      <c r="C106" s="171"/>
      <c r="D106" s="171"/>
      <c r="E106" s="171"/>
      <c r="F106" s="171"/>
      <c r="G106" s="163"/>
      <c r="H106" s="172" t="s">
        <v>306</v>
      </c>
      <c r="I106" s="165">
        <v>13</v>
      </c>
      <c r="J106" s="165"/>
      <c r="K106" s="165"/>
      <c r="L106" s="165"/>
      <c r="M106" s="165"/>
      <c r="N106" s="186" t="s">
        <v>307</v>
      </c>
      <c r="O106" s="187">
        <v>12</v>
      </c>
      <c r="P106" s="188" t="s">
        <v>308</v>
      </c>
      <c r="Q106" s="189">
        <f>SUM(Q97:Q102)/O106</f>
        <v>0.33333333333333331</v>
      </c>
      <c r="R106" s="166" t="s">
        <v>309</v>
      </c>
      <c r="S106" s="189">
        <f>SUM(S97:S101)</f>
        <v>3.5510400000000004</v>
      </c>
      <c r="T106" s="190" t="s">
        <v>32</v>
      </c>
    </row>
    <row r="107" spans="1:20">
      <c r="A107" s="192"/>
      <c r="B107" s="178"/>
      <c r="C107" s="179"/>
      <c r="D107" s="179"/>
      <c r="E107" s="179"/>
      <c r="F107" s="179"/>
      <c r="G107" s="180"/>
      <c r="H107" s="181"/>
      <c r="I107" s="182"/>
      <c r="J107" s="182"/>
      <c r="K107" s="182"/>
      <c r="L107" s="182"/>
      <c r="M107" s="182"/>
      <c r="N107" s="183"/>
      <c r="O107" s="183"/>
      <c r="P107" s="183"/>
      <c r="Q107" s="183"/>
      <c r="R107" s="183"/>
      <c r="S107" s="183"/>
      <c r="T107" s="184"/>
    </row>
    <row r="108" spans="1:20">
      <c r="A108" s="193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5" t="s">
        <v>311</v>
      </c>
      <c r="S108" s="196">
        <f>SUM(S105:S106)</f>
        <v>4.6558080000000004</v>
      </c>
      <c r="T108" s="197" t="s">
        <v>32</v>
      </c>
    </row>
    <row r="109" spans="1:20">
      <c r="A109" s="198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200"/>
    </row>
    <row r="110" spans="1:20">
      <c r="A110" s="198"/>
      <c r="C110" s="199"/>
      <c r="D110" s="199"/>
      <c r="E110" s="199"/>
      <c r="F110" s="201" t="s">
        <v>324</v>
      </c>
      <c r="G110" s="199"/>
      <c r="H110" s="199"/>
      <c r="I110" s="199" t="s">
        <v>300</v>
      </c>
      <c r="J110" s="202" t="s">
        <v>312</v>
      </c>
      <c r="K110" s="202" t="s">
        <v>313</v>
      </c>
      <c r="L110" s="202" t="s">
        <v>314</v>
      </c>
      <c r="M110" s="202" t="s">
        <v>297</v>
      </c>
      <c r="N110" s="202" t="s">
        <v>315</v>
      </c>
      <c r="Q110" s="199"/>
      <c r="R110" s="199"/>
      <c r="S110" s="199"/>
      <c r="T110" s="200"/>
    </row>
    <row r="111" spans="1:20">
      <c r="A111" s="198"/>
      <c r="C111" s="199"/>
      <c r="D111" s="199"/>
      <c r="E111" s="199"/>
      <c r="F111" s="199"/>
      <c r="G111" s="199"/>
      <c r="H111" s="199"/>
      <c r="I111" s="199" t="s">
        <v>300</v>
      </c>
      <c r="J111" s="202">
        <v>1</v>
      </c>
      <c r="K111" s="202" t="s">
        <v>313</v>
      </c>
      <c r="L111" s="202">
        <f>C88</f>
        <v>0.15</v>
      </c>
      <c r="M111" s="202" t="s">
        <v>297</v>
      </c>
      <c r="N111" s="202">
        <f>E88</f>
        <v>0.25</v>
      </c>
      <c r="Q111" s="199"/>
      <c r="R111" s="199"/>
      <c r="S111" s="199"/>
      <c r="T111" s="200"/>
    </row>
    <row r="112" spans="1:20">
      <c r="A112" s="198"/>
      <c r="C112" s="199"/>
      <c r="D112" s="199"/>
      <c r="E112" s="199"/>
      <c r="F112" s="199"/>
      <c r="G112" s="199"/>
      <c r="H112" s="199"/>
      <c r="I112" s="199" t="s">
        <v>300</v>
      </c>
      <c r="J112" s="222">
        <f>J111/(L111*N111)</f>
        <v>26.666666666666668</v>
      </c>
      <c r="K112" s="202" t="s">
        <v>16</v>
      </c>
      <c r="L112" s="199"/>
      <c r="M112" s="199"/>
      <c r="N112" s="199"/>
      <c r="O112" s="199"/>
      <c r="P112" s="199"/>
      <c r="Q112" s="199"/>
      <c r="R112" s="199"/>
      <c r="S112" s="199"/>
      <c r="T112" s="200"/>
    </row>
    <row r="113" spans="1:20">
      <c r="A113" s="198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200"/>
    </row>
    <row r="114" spans="1:20">
      <c r="A114" s="198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200"/>
    </row>
    <row r="115" spans="1:20">
      <c r="A115" s="198"/>
      <c r="C115" s="199"/>
      <c r="D115" s="199"/>
      <c r="E115" s="199"/>
      <c r="F115" s="199" t="s">
        <v>317</v>
      </c>
      <c r="G115" s="199"/>
      <c r="H115" s="199"/>
      <c r="I115" s="199" t="s">
        <v>300</v>
      </c>
      <c r="J115" s="199" t="s">
        <v>316</v>
      </c>
      <c r="K115" s="202" t="s">
        <v>297</v>
      </c>
      <c r="L115" s="202" t="s">
        <v>314</v>
      </c>
      <c r="M115" s="202" t="s">
        <v>325</v>
      </c>
      <c r="N115" s="202" t="s">
        <v>315</v>
      </c>
      <c r="O115" s="202" t="s">
        <v>297</v>
      </c>
      <c r="P115" s="202" t="s">
        <v>318</v>
      </c>
      <c r="Q115" s="223"/>
      <c r="R115" s="199"/>
      <c r="S115" s="199"/>
      <c r="T115" s="200"/>
    </row>
    <row r="116" spans="1:20">
      <c r="A116" s="198"/>
      <c r="B116" s="199"/>
      <c r="C116" s="199"/>
      <c r="D116" s="207"/>
      <c r="E116" s="207"/>
      <c r="F116" s="199"/>
      <c r="G116" s="199"/>
      <c r="H116" s="199"/>
      <c r="I116" s="199" t="s">
        <v>300</v>
      </c>
      <c r="J116" s="199">
        <v>1</v>
      </c>
      <c r="K116" s="202" t="s">
        <v>297</v>
      </c>
      <c r="L116" s="203">
        <v>0</v>
      </c>
      <c r="M116" s="202" t="s">
        <v>325</v>
      </c>
      <c r="N116" s="202">
        <f>E88</f>
        <v>0.25</v>
      </c>
      <c r="O116" s="202" t="s">
        <v>297</v>
      </c>
      <c r="P116" s="202">
        <v>2</v>
      </c>
      <c r="Q116" s="223"/>
      <c r="R116" s="199"/>
      <c r="S116" s="199"/>
      <c r="T116" s="200"/>
    </row>
    <row r="117" spans="1:20">
      <c r="A117" s="198"/>
      <c r="B117" s="199"/>
      <c r="C117" s="199"/>
      <c r="D117" s="207"/>
      <c r="E117" s="207"/>
      <c r="F117" s="199"/>
      <c r="G117" s="199"/>
      <c r="H117" s="199"/>
      <c r="I117" s="199" t="s">
        <v>300</v>
      </c>
      <c r="J117" s="204">
        <f>J116*(L116+(N116*P116))</f>
        <v>0.5</v>
      </c>
      <c r="K117" s="202" t="s">
        <v>13</v>
      </c>
      <c r="L117" s="199"/>
      <c r="M117" s="199"/>
      <c r="N117" s="199"/>
      <c r="O117" s="199"/>
      <c r="P117" s="199"/>
      <c r="Q117" s="199"/>
      <c r="R117" s="199"/>
      <c r="S117" s="199"/>
      <c r="T117" s="200"/>
    </row>
    <row r="118" spans="1:20">
      <c r="A118" s="198"/>
      <c r="B118" s="199"/>
      <c r="C118" s="199"/>
      <c r="D118" s="207"/>
      <c r="E118" s="207"/>
      <c r="F118" s="199"/>
      <c r="G118" s="199"/>
      <c r="H118" s="199"/>
      <c r="I118" s="208"/>
      <c r="J118" s="209"/>
      <c r="K118" s="208"/>
      <c r="L118" s="199"/>
      <c r="M118" s="199"/>
      <c r="N118" s="199"/>
      <c r="O118" s="199"/>
      <c r="P118" s="199"/>
      <c r="Q118" s="199"/>
      <c r="R118" s="199"/>
      <c r="S118" s="199"/>
      <c r="T118" s="200"/>
    </row>
    <row r="119" spans="1:20">
      <c r="A119" s="198"/>
      <c r="B119" s="199"/>
      <c r="C119" s="199"/>
      <c r="D119" s="199"/>
      <c r="E119" s="199"/>
      <c r="F119" s="210" t="s">
        <v>319</v>
      </c>
      <c r="G119" s="210"/>
      <c r="H119" s="210"/>
      <c r="I119" s="210"/>
      <c r="J119" s="210"/>
      <c r="K119" s="210"/>
      <c r="L119" s="199"/>
      <c r="M119" s="199"/>
      <c r="N119" s="199"/>
      <c r="O119" s="199"/>
      <c r="P119" s="199"/>
      <c r="Q119" s="199"/>
      <c r="R119" s="199"/>
      <c r="S119" s="199"/>
      <c r="T119" s="200"/>
    </row>
    <row r="120" spans="1:20">
      <c r="A120" s="211"/>
      <c r="F120" s="212" t="s">
        <v>320</v>
      </c>
      <c r="G120" s="213"/>
      <c r="H120" s="213"/>
      <c r="I120" s="213" t="s">
        <v>300</v>
      </c>
      <c r="J120" s="214">
        <f>S108*J112</f>
        <v>124.15488000000002</v>
      </c>
      <c r="K120" s="213" t="s">
        <v>32</v>
      </c>
      <c r="T120" s="215"/>
    </row>
    <row r="121" spans="1:20" ht="15" thickBot="1">
      <c r="A121" s="216"/>
      <c r="B121" s="217"/>
      <c r="C121" s="217"/>
      <c r="D121" s="217"/>
      <c r="E121" s="217"/>
      <c r="F121" s="218" t="s">
        <v>321</v>
      </c>
      <c r="G121" s="219"/>
      <c r="H121" s="219"/>
      <c r="I121" s="219" t="s">
        <v>300</v>
      </c>
      <c r="J121" s="226">
        <f>J117*J112/2</f>
        <v>6.666666666666667</v>
      </c>
      <c r="K121" s="219" t="s">
        <v>13</v>
      </c>
      <c r="L121" s="217"/>
      <c r="M121" s="217"/>
      <c r="N121" s="217"/>
      <c r="O121" s="217"/>
      <c r="P121" s="217"/>
      <c r="Q121" s="217"/>
      <c r="R121" s="217"/>
      <c r="S121" s="217"/>
      <c r="T121" s="221"/>
    </row>
    <row r="122" spans="1:20">
      <c r="F122" s="212"/>
      <c r="G122" s="213"/>
      <c r="H122" s="213"/>
      <c r="I122" s="213"/>
      <c r="J122" s="227"/>
      <c r="K122" s="213"/>
    </row>
    <row r="123" spans="1:20" ht="15" thickBot="1">
      <c r="F123" s="212"/>
      <c r="G123" s="213"/>
      <c r="H123" s="213"/>
      <c r="I123" s="213"/>
      <c r="J123" s="227"/>
      <c r="K123" s="213"/>
    </row>
    <row r="124" spans="1:20">
      <c r="A124" s="696" t="s">
        <v>271</v>
      </c>
      <c r="B124" s="699" t="s">
        <v>642</v>
      </c>
      <c r="C124" s="700"/>
      <c r="D124" s="700"/>
      <c r="E124" s="700"/>
      <c r="F124" s="701"/>
      <c r="G124" s="692" t="s">
        <v>273</v>
      </c>
      <c r="H124" s="692"/>
      <c r="I124" s="692"/>
      <c r="J124" s="693" t="s">
        <v>274</v>
      </c>
      <c r="K124" s="694"/>
      <c r="L124" s="694"/>
      <c r="M124" s="694"/>
      <c r="N124" s="693" t="s">
        <v>275</v>
      </c>
      <c r="O124" s="694"/>
      <c r="P124" s="695"/>
      <c r="Q124" s="146" t="s">
        <v>276</v>
      </c>
      <c r="R124" s="692" t="s">
        <v>277</v>
      </c>
      <c r="S124" s="692"/>
      <c r="T124" s="680" t="s">
        <v>278</v>
      </c>
    </row>
    <row r="125" spans="1:20">
      <c r="A125" s="697"/>
      <c r="B125" s="702"/>
      <c r="C125" s="703"/>
      <c r="D125" s="703"/>
      <c r="E125" s="703"/>
      <c r="F125" s="704"/>
      <c r="G125" s="683" t="s">
        <v>279</v>
      </c>
      <c r="H125" s="685" t="s">
        <v>280</v>
      </c>
      <c r="I125" s="687" t="s">
        <v>281</v>
      </c>
      <c r="J125" s="689" t="s">
        <v>282</v>
      </c>
      <c r="K125" s="689" t="s">
        <v>283</v>
      </c>
      <c r="L125" s="689" t="s">
        <v>284</v>
      </c>
      <c r="M125" s="689" t="s">
        <v>285</v>
      </c>
      <c r="N125" s="147" t="s">
        <v>286</v>
      </c>
      <c r="O125" s="147" t="s">
        <v>276</v>
      </c>
      <c r="P125" s="147" t="s">
        <v>287</v>
      </c>
      <c r="Q125" s="147" t="s">
        <v>288</v>
      </c>
      <c r="R125" s="689" t="s">
        <v>289</v>
      </c>
      <c r="S125" s="148" t="s">
        <v>290</v>
      </c>
      <c r="T125" s="681"/>
    </row>
    <row r="126" spans="1:20">
      <c r="A126" s="698"/>
      <c r="B126" s="705"/>
      <c r="C126" s="686"/>
      <c r="D126" s="686"/>
      <c r="E126" s="686"/>
      <c r="F126" s="706"/>
      <c r="G126" s="684"/>
      <c r="H126" s="686"/>
      <c r="I126" s="688"/>
      <c r="J126" s="690"/>
      <c r="K126" s="690"/>
      <c r="L126" s="690"/>
      <c r="M126" s="690"/>
      <c r="N126" s="149" t="s">
        <v>291</v>
      </c>
      <c r="O126" s="149" t="s">
        <v>292</v>
      </c>
      <c r="P126" s="149" t="s">
        <v>292</v>
      </c>
      <c r="Q126" s="149" t="s">
        <v>291</v>
      </c>
      <c r="R126" s="691"/>
      <c r="S126" s="149" t="s">
        <v>293</v>
      </c>
      <c r="T126" s="682"/>
    </row>
    <row r="127" spans="1:20">
      <c r="A127" s="150"/>
      <c r="B127" s="151"/>
      <c r="C127" s="152" t="s">
        <v>283</v>
      </c>
      <c r="D127" s="152"/>
      <c r="E127" s="152" t="s">
        <v>294</v>
      </c>
      <c r="F127" s="153"/>
      <c r="G127" s="154"/>
      <c r="H127" s="155"/>
      <c r="I127" s="156"/>
      <c r="J127" s="156"/>
      <c r="K127" s="156"/>
      <c r="L127" s="156"/>
      <c r="M127" s="156"/>
      <c r="N127" s="157"/>
      <c r="O127" s="157"/>
      <c r="P127" s="157"/>
      <c r="Q127" s="157"/>
      <c r="R127" s="157"/>
      <c r="S127" s="157"/>
      <c r="T127" s="158"/>
    </row>
    <row r="128" spans="1:20">
      <c r="A128" s="159" t="s">
        <v>295</v>
      </c>
      <c r="B128" s="160" t="s">
        <v>327</v>
      </c>
      <c r="C128" s="161">
        <v>0.15</v>
      </c>
      <c r="D128" s="161" t="s">
        <v>297</v>
      </c>
      <c r="E128" s="161">
        <v>0.2</v>
      </c>
      <c r="F128" s="162"/>
      <c r="G128" s="163"/>
      <c r="H128" s="164"/>
      <c r="I128" s="165"/>
      <c r="J128" s="165"/>
      <c r="K128" s="165"/>
      <c r="L128" s="165"/>
      <c r="M128" s="165"/>
      <c r="N128" s="166"/>
      <c r="O128" s="166"/>
      <c r="P128" s="166"/>
      <c r="Q128" s="166"/>
      <c r="R128" s="166"/>
      <c r="S128" s="166"/>
      <c r="T128" s="167"/>
    </row>
    <row r="129" spans="1:20">
      <c r="A129" s="168"/>
      <c r="B129" s="160"/>
      <c r="C129" s="162"/>
      <c r="D129" s="162"/>
      <c r="E129" s="162"/>
      <c r="F129" s="162"/>
      <c r="G129" s="163"/>
      <c r="H129" s="164"/>
      <c r="I129" s="165"/>
      <c r="J129" s="165"/>
      <c r="K129" s="165"/>
      <c r="L129" s="165"/>
      <c r="M129" s="165"/>
      <c r="N129" s="166"/>
      <c r="O129" s="166"/>
      <c r="P129" s="166"/>
      <c r="Q129" s="166"/>
      <c r="R129" s="166"/>
      <c r="S129" s="166"/>
      <c r="T129" s="167"/>
    </row>
    <row r="130" spans="1:20">
      <c r="A130" s="169">
        <v>1</v>
      </c>
      <c r="B130" s="170" t="s">
        <v>298</v>
      </c>
      <c r="C130" s="171"/>
      <c r="D130" s="171"/>
      <c r="E130" s="171"/>
      <c r="F130" s="171"/>
      <c r="G130" s="163"/>
      <c r="H130" s="172"/>
      <c r="I130" s="165"/>
      <c r="J130" s="165"/>
      <c r="K130" s="165"/>
      <c r="L130" s="165"/>
      <c r="M130" s="165"/>
      <c r="N130" s="166"/>
      <c r="O130" s="166"/>
      <c r="P130" s="166"/>
      <c r="Q130" s="166"/>
      <c r="R130" s="166"/>
      <c r="S130" s="166"/>
      <c r="T130" s="167"/>
    </row>
    <row r="131" spans="1:20">
      <c r="A131" s="173"/>
      <c r="B131" s="145" t="s">
        <v>299</v>
      </c>
      <c r="C131" s="171"/>
      <c r="D131" s="171" t="s">
        <v>300</v>
      </c>
      <c r="E131" s="171"/>
      <c r="F131" s="171">
        <f>1/4</f>
        <v>0.25</v>
      </c>
      <c r="G131" s="163"/>
      <c r="H131" s="172">
        <v>8</v>
      </c>
      <c r="I131" s="165">
        <v>150</v>
      </c>
      <c r="J131" s="174">
        <f>C128-0.04-0.04</f>
        <v>6.9999999999999979E-2</v>
      </c>
      <c r="K131" s="174">
        <f>E128-0.04-0.04</f>
        <v>0.12</v>
      </c>
      <c r="L131" s="174"/>
      <c r="M131" s="174"/>
      <c r="N131" s="166">
        <f>(J131+K131)*2</f>
        <v>0.37999999999999995</v>
      </c>
      <c r="O131" s="166">
        <f>F131/(I131/1000)</f>
        <v>1.6666666666666667</v>
      </c>
      <c r="P131" s="166">
        <v>2</v>
      </c>
      <c r="Q131" s="166">
        <f>N131*O131*P131</f>
        <v>1.2666666666666666</v>
      </c>
      <c r="R131" s="166">
        <f>(H131^2)*0.006165</f>
        <v>0.39456000000000002</v>
      </c>
      <c r="S131" s="166">
        <f>Q131*R131</f>
        <v>0.499776</v>
      </c>
      <c r="T131" s="167"/>
    </row>
    <row r="132" spans="1:20">
      <c r="A132" s="173"/>
      <c r="B132" s="170"/>
      <c r="C132" s="171"/>
      <c r="D132" s="171"/>
      <c r="E132" s="171"/>
      <c r="F132" s="171"/>
      <c r="G132" s="163"/>
      <c r="H132" s="172"/>
      <c r="I132" s="165"/>
      <c r="J132" s="174"/>
      <c r="K132" s="174"/>
      <c r="L132" s="174"/>
      <c r="M132" s="174"/>
      <c r="N132" s="166"/>
      <c r="O132" s="166"/>
      <c r="P132" s="166"/>
      <c r="Q132" s="166"/>
      <c r="R132" s="166"/>
      <c r="S132" s="166"/>
      <c r="T132" s="167"/>
    </row>
    <row r="133" spans="1:20">
      <c r="A133" s="173"/>
      <c r="B133" s="170" t="s">
        <v>301</v>
      </c>
      <c r="C133" s="171"/>
      <c r="D133" s="171" t="s">
        <v>300</v>
      </c>
      <c r="E133" s="171"/>
      <c r="F133" s="171">
        <f>1/2</f>
        <v>0.5</v>
      </c>
      <c r="G133" s="163"/>
      <c r="H133" s="172">
        <v>8</v>
      </c>
      <c r="I133" s="165">
        <v>200</v>
      </c>
      <c r="J133" s="174">
        <f>C128-0.04-0.04</f>
        <v>6.9999999999999979E-2</v>
      </c>
      <c r="K133" s="174">
        <f>E128-0.04-0.04</f>
        <v>0.12</v>
      </c>
      <c r="L133" s="174"/>
      <c r="M133" s="174"/>
      <c r="N133" s="166">
        <f>(J133+K133)*2</f>
        <v>0.37999999999999995</v>
      </c>
      <c r="O133" s="166">
        <f>F133/(I133/1000)</f>
        <v>2.5</v>
      </c>
      <c r="P133" s="166">
        <v>1</v>
      </c>
      <c r="Q133" s="166">
        <f>N133*O133*P133</f>
        <v>0.94999999999999984</v>
      </c>
      <c r="R133" s="166">
        <f>(H133^2)*0.006165</f>
        <v>0.39456000000000002</v>
      </c>
      <c r="S133" s="166">
        <f>Q133*R133</f>
        <v>0.37483199999999994</v>
      </c>
      <c r="T133" s="167"/>
    </row>
    <row r="134" spans="1:20">
      <c r="A134" s="173"/>
      <c r="B134" s="170"/>
      <c r="C134" s="171"/>
      <c r="D134" s="171"/>
      <c r="E134" s="171"/>
      <c r="F134" s="171"/>
      <c r="G134" s="163"/>
      <c r="H134" s="172"/>
      <c r="I134" s="165"/>
      <c r="J134" s="174"/>
      <c r="K134" s="174"/>
      <c r="L134" s="174"/>
      <c r="M134" s="174"/>
      <c r="N134" s="166"/>
      <c r="O134" s="166"/>
      <c r="P134" s="166"/>
      <c r="Q134" s="166"/>
      <c r="R134" s="166"/>
      <c r="S134" s="166"/>
      <c r="T134" s="167"/>
    </row>
    <row r="135" spans="1:20">
      <c r="A135" s="173"/>
      <c r="B135" s="170"/>
      <c r="C135" s="171"/>
      <c r="D135" s="171"/>
      <c r="E135" s="171"/>
      <c r="F135" s="171"/>
      <c r="G135" s="163"/>
      <c r="H135" s="172"/>
      <c r="I135" s="165"/>
      <c r="J135" s="174"/>
      <c r="K135" s="174"/>
      <c r="L135" s="174"/>
      <c r="M135" s="174"/>
      <c r="N135" s="166"/>
      <c r="O135" s="166"/>
      <c r="P135" s="166"/>
      <c r="Q135" s="166"/>
      <c r="R135" s="166"/>
      <c r="S135" s="166"/>
      <c r="T135" s="167"/>
    </row>
    <row r="136" spans="1:20">
      <c r="A136" s="169">
        <v>2</v>
      </c>
      <c r="B136" s="170" t="s">
        <v>302</v>
      </c>
      <c r="C136" s="171"/>
      <c r="D136" s="171"/>
      <c r="E136" s="171"/>
      <c r="F136" s="171"/>
      <c r="G136" s="163"/>
      <c r="H136" s="172"/>
      <c r="I136" s="165"/>
      <c r="J136" s="174"/>
      <c r="K136" s="174"/>
      <c r="L136" s="174"/>
      <c r="M136" s="174"/>
      <c r="N136" s="166"/>
      <c r="O136" s="166"/>
      <c r="P136" s="166"/>
      <c r="Q136" s="166"/>
      <c r="R136" s="166"/>
      <c r="S136" s="166"/>
      <c r="T136" s="167"/>
    </row>
    <row r="137" spans="1:20">
      <c r="A137" s="173"/>
      <c r="B137" s="170" t="s">
        <v>303</v>
      </c>
      <c r="C137" s="171"/>
      <c r="D137" s="171" t="s">
        <v>300</v>
      </c>
      <c r="E137" s="171"/>
      <c r="F137" s="171"/>
      <c r="G137" s="163">
        <v>2</v>
      </c>
      <c r="H137" s="172">
        <v>10</v>
      </c>
      <c r="I137" s="165"/>
      <c r="J137" s="174">
        <v>1</v>
      </c>
      <c r="K137" s="174"/>
      <c r="L137" s="174"/>
      <c r="M137" s="174"/>
      <c r="N137" s="166">
        <v>1</v>
      </c>
      <c r="O137" s="166">
        <f t="shared" ref="O137" si="16">G137</f>
        <v>2</v>
      </c>
      <c r="P137" s="166">
        <v>1</v>
      </c>
      <c r="Q137" s="166">
        <f t="shared" ref="Q137" si="17">N137*O137*P137</f>
        <v>2</v>
      </c>
      <c r="R137" s="166">
        <f t="shared" ref="R137" si="18">(H137^2)*0.006165</f>
        <v>0.61650000000000005</v>
      </c>
      <c r="S137" s="166">
        <f t="shared" ref="S137" si="19">Q137*R137</f>
        <v>1.2330000000000001</v>
      </c>
      <c r="T137" s="167"/>
    </row>
    <row r="138" spans="1:20">
      <c r="A138" s="173"/>
      <c r="B138" s="170"/>
      <c r="C138" s="171"/>
      <c r="D138" s="171"/>
      <c r="E138" s="171"/>
      <c r="F138" s="171"/>
      <c r="G138" s="163"/>
      <c r="H138" s="172"/>
      <c r="I138" s="165"/>
      <c r="J138" s="174"/>
      <c r="K138" s="174"/>
      <c r="L138" s="174"/>
      <c r="M138" s="174"/>
      <c r="N138" s="166"/>
      <c r="O138" s="166"/>
      <c r="P138" s="166"/>
      <c r="Q138" s="166"/>
      <c r="R138" s="166"/>
      <c r="S138" s="166"/>
      <c r="T138" s="167"/>
    </row>
    <row r="139" spans="1:20">
      <c r="A139" s="173"/>
      <c r="B139" s="170" t="s">
        <v>304</v>
      </c>
      <c r="C139" s="171"/>
      <c r="D139" s="171" t="s">
        <v>300</v>
      </c>
      <c r="E139" s="171"/>
      <c r="F139" s="171"/>
      <c r="G139" s="163">
        <v>2</v>
      </c>
      <c r="H139" s="172">
        <v>10</v>
      </c>
      <c r="I139" s="165"/>
      <c r="J139" s="174">
        <v>1</v>
      </c>
      <c r="K139" s="174"/>
      <c r="L139" s="174"/>
      <c r="M139" s="174"/>
      <c r="N139" s="166">
        <v>1</v>
      </c>
      <c r="O139" s="166">
        <f t="shared" ref="O139" si="20">G139</f>
        <v>2</v>
      </c>
      <c r="P139" s="166">
        <v>1</v>
      </c>
      <c r="Q139" s="166">
        <f t="shared" ref="Q139" si="21">N139*O139*P139</f>
        <v>2</v>
      </c>
      <c r="R139" s="166">
        <f t="shared" ref="R139" si="22">(H139^2)*0.006165</f>
        <v>0.61650000000000005</v>
      </c>
      <c r="S139" s="166">
        <f t="shared" ref="S139" si="23">Q139*R139</f>
        <v>1.2330000000000001</v>
      </c>
      <c r="T139" s="167"/>
    </row>
    <row r="140" spans="1:20">
      <c r="A140" s="175"/>
      <c r="B140" s="170"/>
      <c r="C140" s="171"/>
      <c r="D140" s="171"/>
      <c r="E140" s="171"/>
      <c r="F140" s="171"/>
      <c r="G140" s="163"/>
      <c r="H140" s="172"/>
      <c r="I140" s="165"/>
      <c r="J140" s="174"/>
      <c r="K140" s="176"/>
      <c r="L140" s="174"/>
      <c r="M140" s="174"/>
      <c r="N140" s="166"/>
      <c r="O140" s="166"/>
      <c r="P140" s="166"/>
      <c r="Q140" s="166"/>
      <c r="R140" s="166"/>
      <c r="S140" s="166"/>
      <c r="T140" s="167"/>
    </row>
    <row r="141" spans="1:20">
      <c r="A141" s="175"/>
      <c r="B141" s="170" t="s">
        <v>305</v>
      </c>
      <c r="C141" s="171"/>
      <c r="D141" s="171" t="s">
        <v>300</v>
      </c>
      <c r="E141" s="171"/>
      <c r="F141" s="171"/>
      <c r="G141" s="163"/>
      <c r="H141" s="172"/>
      <c r="I141" s="165"/>
      <c r="J141" s="174">
        <v>1</v>
      </c>
      <c r="K141" s="174"/>
      <c r="L141" s="174"/>
      <c r="M141" s="174"/>
      <c r="N141" s="166">
        <v>1</v>
      </c>
      <c r="O141" s="166">
        <f t="shared" ref="O141" si="24">G141</f>
        <v>0</v>
      </c>
      <c r="P141" s="166">
        <v>1</v>
      </c>
      <c r="Q141" s="166">
        <f t="shared" ref="Q141" si="25">N141*O141*P141</f>
        <v>0</v>
      </c>
      <c r="R141" s="166">
        <f t="shared" ref="R141" si="26">(H141^2)*0.006165</f>
        <v>0</v>
      </c>
      <c r="S141" s="166">
        <f t="shared" ref="S141" si="27">Q141*R141</f>
        <v>0</v>
      </c>
      <c r="T141" s="167"/>
    </row>
    <row r="142" spans="1:20">
      <c r="A142" s="173"/>
      <c r="B142" s="170"/>
      <c r="C142" s="171"/>
      <c r="D142" s="171"/>
      <c r="E142" s="171"/>
      <c r="F142" s="171"/>
      <c r="G142" s="163"/>
      <c r="H142" s="172"/>
      <c r="I142" s="165"/>
      <c r="J142" s="174"/>
      <c r="K142" s="174"/>
      <c r="L142" s="174"/>
      <c r="M142" s="174"/>
      <c r="N142" s="166"/>
      <c r="O142" s="166"/>
      <c r="P142" s="166"/>
      <c r="Q142" s="166"/>
      <c r="R142" s="166"/>
      <c r="S142" s="166"/>
      <c r="T142" s="167"/>
    </row>
    <row r="143" spans="1:20">
      <c r="A143" s="177"/>
      <c r="B143" s="178"/>
      <c r="C143" s="179"/>
      <c r="D143" s="179"/>
      <c r="E143" s="179"/>
      <c r="F143" s="179"/>
      <c r="G143" s="180"/>
      <c r="H143" s="181"/>
      <c r="I143" s="182"/>
      <c r="J143" s="182"/>
      <c r="K143" s="182"/>
      <c r="L143" s="182"/>
      <c r="M143" s="182"/>
      <c r="N143" s="183"/>
      <c r="O143" s="183"/>
      <c r="P143" s="183"/>
      <c r="Q143" s="183"/>
      <c r="R143" s="183"/>
      <c r="S143" s="183"/>
      <c r="T143" s="184"/>
    </row>
    <row r="144" spans="1:20">
      <c r="A144" s="185"/>
      <c r="B144" s="170"/>
      <c r="C144" s="171"/>
      <c r="D144" s="171"/>
      <c r="E144" s="171"/>
      <c r="F144" s="171"/>
      <c r="G144" s="163"/>
      <c r="H144" s="164"/>
      <c r="I144" s="165"/>
      <c r="J144" s="165"/>
      <c r="K144" s="165"/>
      <c r="L144" s="165"/>
      <c r="M144" s="165"/>
      <c r="N144" s="166"/>
      <c r="O144" s="166"/>
      <c r="P144" s="166"/>
      <c r="Q144" s="166"/>
      <c r="R144" s="166"/>
      <c r="S144" s="166"/>
      <c r="T144" s="167"/>
    </row>
    <row r="145" spans="1:20">
      <c r="A145" s="185"/>
      <c r="B145" s="170"/>
      <c r="C145" s="171"/>
      <c r="D145" s="171"/>
      <c r="E145" s="171"/>
      <c r="F145" s="171"/>
      <c r="G145" s="163"/>
      <c r="H145" s="172" t="s">
        <v>306</v>
      </c>
      <c r="I145" s="165">
        <v>8</v>
      </c>
      <c r="J145" s="165"/>
      <c r="K145" s="165"/>
      <c r="L145" s="165"/>
      <c r="M145" s="165"/>
      <c r="N145" s="186" t="s">
        <v>307</v>
      </c>
      <c r="O145" s="187">
        <v>12</v>
      </c>
      <c r="P145" s="188" t="s">
        <v>308</v>
      </c>
      <c r="Q145" s="189">
        <f>SUM(Q131:Q133)/O145</f>
        <v>0.1847222222222222</v>
      </c>
      <c r="R145" s="166" t="s">
        <v>309</v>
      </c>
      <c r="S145" s="189">
        <f>SUM(S131:S133)</f>
        <v>0.87460799999999994</v>
      </c>
      <c r="T145" s="190" t="s">
        <v>32</v>
      </c>
    </row>
    <row r="146" spans="1:20">
      <c r="A146" s="185"/>
      <c r="B146" s="170"/>
      <c r="C146" s="171"/>
      <c r="D146" s="171"/>
      <c r="E146" s="171"/>
      <c r="F146" s="171"/>
      <c r="G146" s="163"/>
      <c r="H146" s="172" t="s">
        <v>306</v>
      </c>
      <c r="I146" s="165">
        <v>13</v>
      </c>
      <c r="J146" s="165"/>
      <c r="K146" s="165"/>
      <c r="L146" s="165"/>
      <c r="M146" s="165"/>
      <c r="N146" s="186" t="s">
        <v>307</v>
      </c>
      <c r="O146" s="187">
        <v>12</v>
      </c>
      <c r="P146" s="188" t="s">
        <v>308</v>
      </c>
      <c r="Q146" s="189">
        <f>SUM(Q137:Q142)/O146</f>
        <v>0.33333333333333331</v>
      </c>
      <c r="R146" s="166" t="s">
        <v>309</v>
      </c>
      <c r="S146" s="189">
        <f>SUM(S137:S141)</f>
        <v>2.4660000000000002</v>
      </c>
      <c r="T146" s="190" t="s">
        <v>32</v>
      </c>
    </row>
    <row r="147" spans="1:20">
      <c r="A147" s="192"/>
      <c r="B147" s="178"/>
      <c r="C147" s="179"/>
      <c r="D147" s="179"/>
      <c r="E147" s="179"/>
      <c r="F147" s="179"/>
      <c r="G147" s="180"/>
      <c r="H147" s="181"/>
      <c r="I147" s="182"/>
      <c r="J147" s="182"/>
      <c r="K147" s="182"/>
      <c r="L147" s="182"/>
      <c r="M147" s="182"/>
      <c r="N147" s="183"/>
      <c r="O147" s="183"/>
      <c r="P147" s="183"/>
      <c r="Q147" s="183"/>
      <c r="R147" s="183"/>
      <c r="S147" s="183"/>
      <c r="T147" s="184"/>
    </row>
    <row r="148" spans="1:20">
      <c r="A148" s="193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5" t="s">
        <v>311</v>
      </c>
      <c r="S148" s="196">
        <f>SUM(S145:S146)</f>
        <v>3.340608</v>
      </c>
      <c r="T148" s="197" t="s">
        <v>32</v>
      </c>
    </row>
    <row r="149" spans="1:20">
      <c r="A149" s="198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200"/>
    </row>
    <row r="150" spans="1:20">
      <c r="A150" s="198"/>
      <c r="C150" s="199"/>
      <c r="D150" s="199"/>
      <c r="E150" s="199"/>
      <c r="F150" s="201" t="s">
        <v>324</v>
      </c>
      <c r="G150" s="199"/>
      <c r="H150" s="199"/>
      <c r="I150" s="199" t="s">
        <v>300</v>
      </c>
      <c r="J150" s="202" t="s">
        <v>312</v>
      </c>
      <c r="K150" s="202" t="s">
        <v>313</v>
      </c>
      <c r="L150" s="202" t="s">
        <v>314</v>
      </c>
      <c r="M150" s="202" t="s">
        <v>297</v>
      </c>
      <c r="N150" s="202" t="s">
        <v>315</v>
      </c>
      <c r="Q150" s="199"/>
      <c r="R150" s="199"/>
      <c r="S150" s="199"/>
      <c r="T150" s="200"/>
    </row>
    <row r="151" spans="1:20">
      <c r="A151" s="198"/>
      <c r="C151" s="199"/>
      <c r="D151" s="199"/>
      <c r="E151" s="199"/>
      <c r="F151" s="199"/>
      <c r="G151" s="199"/>
      <c r="H151" s="199"/>
      <c r="I151" s="199" t="s">
        <v>300</v>
      </c>
      <c r="J151" s="202">
        <v>1</v>
      </c>
      <c r="K151" s="202" t="s">
        <v>313</v>
      </c>
      <c r="L151" s="202">
        <f>C128</f>
        <v>0.15</v>
      </c>
      <c r="M151" s="202" t="s">
        <v>297</v>
      </c>
      <c r="N151" s="202">
        <f>E128</f>
        <v>0.2</v>
      </c>
      <c r="Q151" s="199"/>
      <c r="R151" s="199"/>
      <c r="S151" s="199"/>
      <c r="T151" s="200"/>
    </row>
    <row r="152" spans="1:20">
      <c r="A152" s="198"/>
      <c r="C152" s="199"/>
      <c r="D152" s="199"/>
      <c r="E152" s="199"/>
      <c r="F152" s="199"/>
      <c r="G152" s="199"/>
      <c r="H152" s="199"/>
      <c r="I152" s="199" t="s">
        <v>300</v>
      </c>
      <c r="J152" s="222">
        <f>J151/(L151*N151)</f>
        <v>33.333333333333336</v>
      </c>
      <c r="K152" s="202" t="s">
        <v>16</v>
      </c>
      <c r="L152" s="199"/>
      <c r="M152" s="199"/>
      <c r="N152" s="199"/>
      <c r="O152" s="199"/>
      <c r="P152" s="199"/>
      <c r="Q152" s="199"/>
      <c r="R152" s="199"/>
      <c r="S152" s="199"/>
      <c r="T152" s="200"/>
    </row>
    <row r="153" spans="1:20">
      <c r="A153" s="198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200"/>
    </row>
    <row r="154" spans="1:20">
      <c r="A154" s="198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200"/>
    </row>
    <row r="155" spans="1:20">
      <c r="A155" s="198"/>
      <c r="C155" s="199"/>
      <c r="D155" s="199"/>
      <c r="E155" s="199"/>
      <c r="F155" s="199" t="s">
        <v>317</v>
      </c>
      <c r="G155" s="199"/>
      <c r="H155" s="199"/>
      <c r="I155" s="199" t="s">
        <v>300</v>
      </c>
      <c r="J155" s="199" t="s">
        <v>316</v>
      </c>
      <c r="K155" s="202" t="s">
        <v>297</v>
      </c>
      <c r="L155" s="202" t="s">
        <v>314</v>
      </c>
      <c r="M155" s="202" t="s">
        <v>325</v>
      </c>
      <c r="N155" s="202" t="s">
        <v>315</v>
      </c>
      <c r="O155" s="202" t="s">
        <v>297</v>
      </c>
      <c r="P155" s="202" t="s">
        <v>318</v>
      </c>
      <c r="Q155" s="223"/>
      <c r="R155" s="199"/>
      <c r="S155" s="199"/>
      <c r="T155" s="200"/>
    </row>
    <row r="156" spans="1:20">
      <c r="A156" s="198"/>
      <c r="B156" s="199"/>
      <c r="C156" s="199"/>
      <c r="D156" s="207"/>
      <c r="E156" s="207"/>
      <c r="F156" s="199"/>
      <c r="G156" s="199"/>
      <c r="H156" s="199"/>
      <c r="I156" s="199" t="s">
        <v>300</v>
      </c>
      <c r="J156" s="199">
        <v>1</v>
      </c>
      <c r="K156" s="202" t="s">
        <v>297</v>
      </c>
      <c r="L156" s="203">
        <v>0</v>
      </c>
      <c r="M156" s="202" t="s">
        <v>325</v>
      </c>
      <c r="N156" s="202">
        <f>E128</f>
        <v>0.2</v>
      </c>
      <c r="O156" s="202" t="s">
        <v>297</v>
      </c>
      <c r="P156" s="202">
        <v>2</v>
      </c>
      <c r="Q156" s="223"/>
      <c r="R156" s="199"/>
      <c r="S156" s="199"/>
      <c r="T156" s="200"/>
    </row>
    <row r="157" spans="1:20">
      <c r="A157" s="198"/>
      <c r="B157" s="199"/>
      <c r="C157" s="199"/>
      <c r="D157" s="207"/>
      <c r="E157" s="207"/>
      <c r="F157" s="199"/>
      <c r="G157" s="199"/>
      <c r="H157" s="199"/>
      <c r="I157" s="199" t="s">
        <v>300</v>
      </c>
      <c r="J157" s="204">
        <f>J156*(L156+(N156*P156))</f>
        <v>0.4</v>
      </c>
      <c r="K157" s="202" t="s">
        <v>13</v>
      </c>
      <c r="L157" s="199"/>
      <c r="M157" s="199"/>
      <c r="N157" s="199"/>
      <c r="O157" s="199"/>
      <c r="P157" s="199"/>
      <c r="Q157" s="199"/>
      <c r="R157" s="199"/>
      <c r="S157" s="199"/>
      <c r="T157" s="200"/>
    </row>
    <row r="158" spans="1:20">
      <c r="A158" s="198"/>
      <c r="B158" s="199"/>
      <c r="C158" s="199"/>
      <c r="D158" s="207"/>
      <c r="E158" s="207"/>
      <c r="F158" s="199"/>
      <c r="G158" s="199"/>
      <c r="H158" s="199"/>
      <c r="I158" s="208"/>
      <c r="J158" s="209"/>
      <c r="K158" s="208"/>
      <c r="L158" s="199"/>
      <c r="M158" s="199"/>
      <c r="N158" s="199"/>
      <c r="O158" s="199"/>
      <c r="P158" s="199"/>
      <c r="Q158" s="199"/>
      <c r="R158" s="199"/>
      <c r="S158" s="199"/>
      <c r="T158" s="200"/>
    </row>
    <row r="159" spans="1:20">
      <c r="A159" s="198"/>
      <c r="B159" s="199"/>
      <c r="C159" s="199"/>
      <c r="D159" s="199"/>
      <c r="E159" s="199"/>
      <c r="F159" s="210" t="s">
        <v>319</v>
      </c>
      <c r="G159" s="210"/>
      <c r="H159" s="210"/>
      <c r="I159" s="210"/>
      <c r="J159" s="210"/>
      <c r="K159" s="210"/>
      <c r="L159" s="199"/>
      <c r="M159" s="199"/>
      <c r="N159" s="199"/>
      <c r="O159" s="199"/>
      <c r="P159" s="199"/>
      <c r="Q159" s="199"/>
      <c r="R159" s="199"/>
      <c r="S159" s="199"/>
      <c r="T159" s="200"/>
    </row>
    <row r="160" spans="1:20">
      <c r="A160" s="211"/>
      <c r="F160" s="212" t="s">
        <v>320</v>
      </c>
      <c r="G160" s="213"/>
      <c r="H160" s="213"/>
      <c r="I160" s="213" t="s">
        <v>300</v>
      </c>
      <c r="J160" s="214">
        <f>S148*J152</f>
        <v>111.35360000000001</v>
      </c>
      <c r="K160" s="213" t="s">
        <v>32</v>
      </c>
      <c r="T160" s="215"/>
    </row>
    <row r="161" spans="1:20" ht="15" thickBot="1">
      <c r="A161" s="216"/>
      <c r="B161" s="217"/>
      <c r="C161" s="217"/>
      <c r="D161" s="217"/>
      <c r="E161" s="217"/>
      <c r="F161" s="218" t="s">
        <v>321</v>
      </c>
      <c r="G161" s="219"/>
      <c r="H161" s="219"/>
      <c r="I161" s="219" t="s">
        <v>300</v>
      </c>
      <c r="J161" s="226">
        <f>J157*J152/2</f>
        <v>6.6666666666666679</v>
      </c>
      <c r="K161" s="219" t="s">
        <v>13</v>
      </c>
      <c r="L161" s="217"/>
      <c r="M161" s="217"/>
      <c r="N161" s="217"/>
      <c r="O161" s="217"/>
      <c r="P161" s="217"/>
      <c r="Q161" s="217"/>
      <c r="R161" s="217"/>
      <c r="S161" s="217"/>
      <c r="T161" s="221"/>
    </row>
    <row r="162" spans="1:20">
      <c r="F162" s="212"/>
      <c r="G162" s="213"/>
      <c r="H162" s="213"/>
      <c r="I162" s="213"/>
      <c r="J162" s="227"/>
      <c r="K162" s="213"/>
    </row>
    <row r="163" spans="1:20" ht="15" thickBot="1">
      <c r="F163" s="212"/>
      <c r="G163" s="213"/>
      <c r="H163" s="213"/>
      <c r="I163" s="213"/>
      <c r="J163" s="227"/>
      <c r="K163" s="213"/>
    </row>
    <row r="164" spans="1:20">
      <c r="A164" s="696" t="s">
        <v>271</v>
      </c>
      <c r="B164" s="699" t="s">
        <v>642</v>
      </c>
      <c r="C164" s="700"/>
      <c r="D164" s="700"/>
      <c r="E164" s="700"/>
      <c r="F164" s="701"/>
      <c r="G164" s="692" t="s">
        <v>273</v>
      </c>
      <c r="H164" s="692"/>
      <c r="I164" s="692"/>
      <c r="J164" s="693" t="s">
        <v>274</v>
      </c>
      <c r="K164" s="694"/>
      <c r="L164" s="694"/>
      <c r="M164" s="694"/>
      <c r="N164" s="693" t="s">
        <v>275</v>
      </c>
      <c r="O164" s="694"/>
      <c r="P164" s="695"/>
      <c r="Q164" s="146" t="s">
        <v>276</v>
      </c>
      <c r="R164" s="692" t="s">
        <v>277</v>
      </c>
      <c r="S164" s="692"/>
      <c r="T164" s="680" t="s">
        <v>278</v>
      </c>
    </row>
    <row r="165" spans="1:20">
      <c r="A165" s="697"/>
      <c r="B165" s="702"/>
      <c r="C165" s="703"/>
      <c r="D165" s="703"/>
      <c r="E165" s="703"/>
      <c r="F165" s="704"/>
      <c r="G165" s="683" t="s">
        <v>279</v>
      </c>
      <c r="H165" s="685" t="s">
        <v>280</v>
      </c>
      <c r="I165" s="687" t="s">
        <v>281</v>
      </c>
      <c r="J165" s="689" t="s">
        <v>282</v>
      </c>
      <c r="K165" s="689" t="s">
        <v>283</v>
      </c>
      <c r="L165" s="689" t="s">
        <v>284</v>
      </c>
      <c r="M165" s="689" t="s">
        <v>285</v>
      </c>
      <c r="N165" s="147" t="s">
        <v>286</v>
      </c>
      <c r="O165" s="147" t="s">
        <v>276</v>
      </c>
      <c r="P165" s="147" t="s">
        <v>287</v>
      </c>
      <c r="Q165" s="147" t="s">
        <v>288</v>
      </c>
      <c r="R165" s="689" t="s">
        <v>289</v>
      </c>
      <c r="S165" s="148" t="s">
        <v>290</v>
      </c>
      <c r="T165" s="681"/>
    </row>
    <row r="166" spans="1:20">
      <c r="A166" s="698"/>
      <c r="B166" s="705"/>
      <c r="C166" s="686"/>
      <c r="D166" s="686"/>
      <c r="E166" s="686"/>
      <c r="F166" s="706"/>
      <c r="G166" s="684"/>
      <c r="H166" s="686"/>
      <c r="I166" s="688"/>
      <c r="J166" s="690"/>
      <c r="K166" s="690"/>
      <c r="L166" s="690"/>
      <c r="M166" s="690"/>
      <c r="N166" s="149" t="s">
        <v>291</v>
      </c>
      <c r="O166" s="149" t="s">
        <v>292</v>
      </c>
      <c r="P166" s="149" t="s">
        <v>292</v>
      </c>
      <c r="Q166" s="149" t="s">
        <v>291</v>
      </c>
      <c r="R166" s="691"/>
      <c r="S166" s="149" t="s">
        <v>293</v>
      </c>
      <c r="T166" s="682"/>
    </row>
    <row r="167" spans="1:20">
      <c r="A167" s="150"/>
      <c r="B167" s="151"/>
      <c r="C167" s="152" t="s">
        <v>283</v>
      </c>
      <c r="D167" s="152"/>
      <c r="E167" s="152" t="s">
        <v>294</v>
      </c>
      <c r="F167" s="153"/>
      <c r="G167" s="154"/>
      <c r="H167" s="155"/>
      <c r="I167" s="156"/>
      <c r="J167" s="156"/>
      <c r="K167" s="156"/>
      <c r="L167" s="156"/>
      <c r="M167" s="156"/>
      <c r="N167" s="157"/>
      <c r="O167" s="157"/>
      <c r="P167" s="157"/>
      <c r="Q167" s="157"/>
      <c r="R167" s="157"/>
      <c r="S167" s="157"/>
      <c r="T167" s="158"/>
    </row>
    <row r="168" spans="1:20">
      <c r="A168" s="159" t="s">
        <v>295</v>
      </c>
      <c r="B168" s="160" t="s">
        <v>328</v>
      </c>
      <c r="C168" s="161">
        <v>0.23</v>
      </c>
      <c r="D168" s="161" t="s">
        <v>297</v>
      </c>
      <c r="E168" s="161">
        <v>0.3</v>
      </c>
      <c r="F168" s="162">
        <v>1.075</v>
      </c>
      <c r="G168" s="163"/>
      <c r="H168" s="164"/>
      <c r="I168" s="165"/>
      <c r="J168" s="165"/>
      <c r="K168" s="165"/>
      <c r="L168" s="165"/>
      <c r="M168" s="165"/>
      <c r="N168" s="166"/>
      <c r="O168" s="166"/>
      <c r="P168" s="166"/>
      <c r="Q168" s="166"/>
      <c r="R168" s="166"/>
      <c r="S168" s="166"/>
      <c r="T168" s="167"/>
    </row>
    <row r="169" spans="1:20">
      <c r="A169" s="168"/>
      <c r="B169" s="160"/>
      <c r="C169" s="162"/>
      <c r="D169" s="162"/>
      <c r="E169" s="162"/>
      <c r="F169" s="162"/>
      <c r="G169" s="163"/>
      <c r="H169" s="164"/>
      <c r="I169" s="165"/>
      <c r="J169" s="165"/>
      <c r="K169" s="165"/>
      <c r="L169" s="165"/>
      <c r="M169" s="165"/>
      <c r="N169" s="166"/>
      <c r="O169" s="166"/>
      <c r="P169" s="166"/>
      <c r="Q169" s="166"/>
      <c r="R169" s="166"/>
      <c r="S169" s="166"/>
      <c r="T169" s="167"/>
    </row>
    <row r="170" spans="1:20">
      <c r="A170" s="169">
        <v>1</v>
      </c>
      <c r="B170" s="170" t="s">
        <v>329</v>
      </c>
      <c r="C170" s="171"/>
      <c r="D170" s="171"/>
      <c r="E170" s="171"/>
      <c r="F170" s="171"/>
      <c r="G170" s="163"/>
      <c r="H170" s="172">
        <v>8</v>
      </c>
      <c r="I170" s="165">
        <v>150</v>
      </c>
      <c r="J170" s="174">
        <f>C168</f>
        <v>0.23</v>
      </c>
      <c r="K170" s="174">
        <f>E168</f>
        <v>0.3</v>
      </c>
      <c r="L170" s="174"/>
      <c r="M170" s="174"/>
      <c r="N170" s="166">
        <f>J170+K170</f>
        <v>0.53</v>
      </c>
      <c r="O170" s="166">
        <f>F168/(I170/1000)</f>
        <v>7.166666666666667</v>
      </c>
      <c r="P170" s="166">
        <v>3</v>
      </c>
      <c r="Q170" s="166">
        <f t="shared" ref="Q170:Q174" si="28">N170*O170*P170</f>
        <v>11.395000000000001</v>
      </c>
      <c r="R170" s="166">
        <f t="shared" ref="R170:R174" si="29">(H170^2)*0.006165</f>
        <v>0.39456000000000002</v>
      </c>
      <c r="S170" s="166">
        <f t="shared" ref="S170:S174" si="30">Q170*R170</f>
        <v>4.4960112000000008</v>
      </c>
      <c r="T170" s="167"/>
    </row>
    <row r="171" spans="1:20">
      <c r="A171" s="173"/>
      <c r="C171" s="171"/>
      <c r="D171" s="171"/>
      <c r="E171" s="171"/>
      <c r="F171" s="171"/>
      <c r="G171" s="163"/>
      <c r="H171" s="172">
        <v>8</v>
      </c>
      <c r="I171" s="165"/>
      <c r="J171" s="174">
        <f>F168</f>
        <v>1.075</v>
      </c>
      <c r="K171" s="174"/>
      <c r="L171" s="174"/>
      <c r="M171" s="174"/>
      <c r="N171" s="166">
        <f>F168</f>
        <v>1.075</v>
      </c>
      <c r="O171" s="166">
        <v>1</v>
      </c>
      <c r="P171" s="166">
        <v>3</v>
      </c>
      <c r="Q171" s="166">
        <f t="shared" si="28"/>
        <v>3.2249999999999996</v>
      </c>
      <c r="R171" s="166">
        <f t="shared" si="29"/>
        <v>0.39456000000000002</v>
      </c>
      <c r="S171" s="166">
        <f t="shared" si="30"/>
        <v>1.272456</v>
      </c>
      <c r="T171" s="167"/>
    </row>
    <row r="172" spans="1:20">
      <c r="A172" s="173"/>
      <c r="B172" s="170"/>
      <c r="C172" s="171"/>
      <c r="D172" s="171"/>
      <c r="E172" s="171"/>
      <c r="F172" s="171"/>
      <c r="G172" s="163"/>
      <c r="H172" s="172"/>
      <c r="I172" s="165"/>
      <c r="J172" s="174"/>
      <c r="K172" s="174"/>
      <c r="L172" s="174"/>
      <c r="M172" s="174"/>
      <c r="N172" s="166"/>
      <c r="O172" s="166"/>
      <c r="P172" s="166"/>
      <c r="Q172" s="166"/>
      <c r="R172" s="166"/>
      <c r="S172" s="166"/>
      <c r="T172" s="167"/>
    </row>
    <row r="173" spans="1:20">
      <c r="A173" s="173"/>
      <c r="B173" s="170" t="s">
        <v>330</v>
      </c>
      <c r="C173" s="171"/>
      <c r="D173" s="171"/>
      <c r="E173" s="171"/>
      <c r="F173" s="171"/>
      <c r="G173" s="163"/>
      <c r="H173" s="172">
        <v>12</v>
      </c>
      <c r="I173" s="165">
        <v>150</v>
      </c>
      <c r="J173" s="174">
        <f>F168</f>
        <v>1.075</v>
      </c>
      <c r="K173" s="174"/>
      <c r="L173" s="174"/>
      <c r="M173" s="174"/>
      <c r="N173" s="166">
        <f>J173</f>
        <v>1.075</v>
      </c>
      <c r="O173" s="166">
        <f>F168/(I173/1000)</f>
        <v>7.166666666666667</v>
      </c>
      <c r="P173" s="166">
        <v>2</v>
      </c>
      <c r="Q173" s="166">
        <f t="shared" si="28"/>
        <v>15.408333333333333</v>
      </c>
      <c r="R173" s="166">
        <f t="shared" si="29"/>
        <v>0.8877600000000001</v>
      </c>
      <c r="S173" s="166">
        <f t="shared" si="30"/>
        <v>13.678902000000001</v>
      </c>
      <c r="T173" s="167" t="s">
        <v>331</v>
      </c>
    </row>
    <row r="174" spans="1:20">
      <c r="A174" s="173"/>
      <c r="B174" s="170"/>
      <c r="C174" s="171"/>
      <c r="D174" s="171"/>
      <c r="E174" s="171"/>
      <c r="F174" s="171"/>
      <c r="G174" s="163"/>
      <c r="H174" s="172">
        <v>12</v>
      </c>
      <c r="I174" s="165">
        <v>150</v>
      </c>
      <c r="J174" s="174">
        <v>1</v>
      </c>
      <c r="K174" s="174"/>
      <c r="L174" s="174"/>
      <c r="M174" s="174"/>
      <c r="N174" s="166">
        <f>J174</f>
        <v>1</v>
      </c>
      <c r="O174" s="166">
        <f>N174/(I174/1000)</f>
        <v>6.666666666666667</v>
      </c>
      <c r="P174" s="166">
        <v>2</v>
      </c>
      <c r="Q174" s="166">
        <f t="shared" si="28"/>
        <v>13.333333333333334</v>
      </c>
      <c r="R174" s="166">
        <f t="shared" si="29"/>
        <v>0.8877600000000001</v>
      </c>
      <c r="S174" s="166">
        <f t="shared" si="30"/>
        <v>11.836800000000002</v>
      </c>
      <c r="T174" s="167" t="s">
        <v>332</v>
      </c>
    </row>
    <row r="175" spans="1:20">
      <c r="A175" s="173"/>
      <c r="B175" s="170"/>
      <c r="C175" s="171"/>
      <c r="D175" s="171"/>
      <c r="E175" s="171"/>
      <c r="F175" s="171"/>
      <c r="G175" s="163"/>
      <c r="H175" s="172"/>
      <c r="I175" s="165"/>
      <c r="J175" s="174"/>
      <c r="K175" s="174"/>
      <c r="L175" s="174"/>
      <c r="M175" s="174"/>
      <c r="N175" s="166"/>
      <c r="O175" s="166"/>
      <c r="P175" s="166"/>
      <c r="Q175" s="166"/>
      <c r="R175" s="166"/>
      <c r="S175" s="166"/>
      <c r="T175" s="167"/>
    </row>
    <row r="176" spans="1:20">
      <c r="A176" s="169"/>
      <c r="B176" s="170"/>
      <c r="C176" s="171"/>
      <c r="D176" s="171"/>
      <c r="E176" s="171"/>
      <c r="F176" s="171"/>
      <c r="G176" s="163"/>
      <c r="H176" s="172"/>
      <c r="I176" s="165"/>
      <c r="J176" s="174"/>
      <c r="K176" s="174"/>
      <c r="L176" s="174"/>
      <c r="M176" s="174"/>
      <c r="N176" s="166"/>
      <c r="O176" s="166"/>
      <c r="P176" s="166"/>
      <c r="Q176" s="166"/>
      <c r="R176" s="166"/>
      <c r="S176" s="166"/>
      <c r="T176" s="167"/>
    </row>
    <row r="177" spans="1:20">
      <c r="A177" s="173"/>
      <c r="B177" s="170"/>
      <c r="C177" s="171"/>
      <c r="D177" s="171"/>
      <c r="E177" s="171"/>
      <c r="F177" s="171"/>
      <c r="G177" s="163"/>
      <c r="H177" s="172"/>
      <c r="I177" s="165"/>
      <c r="J177" s="174"/>
      <c r="K177" s="174"/>
      <c r="L177" s="174"/>
      <c r="M177" s="174"/>
      <c r="N177" s="166"/>
      <c r="O177" s="166"/>
      <c r="P177" s="166"/>
      <c r="Q177" s="166"/>
      <c r="R177" s="166"/>
      <c r="S177" s="166"/>
      <c r="T177" s="167"/>
    </row>
    <row r="178" spans="1:20">
      <c r="A178" s="173"/>
      <c r="B178" s="170"/>
      <c r="C178" s="171"/>
      <c r="D178" s="171"/>
      <c r="E178" s="171"/>
      <c r="F178" s="171"/>
      <c r="G178" s="163"/>
      <c r="H178" s="172"/>
      <c r="I178" s="165"/>
      <c r="J178" s="174"/>
      <c r="K178" s="174"/>
      <c r="L178" s="174"/>
      <c r="M178" s="174"/>
      <c r="N178" s="166"/>
      <c r="O178" s="166"/>
      <c r="P178" s="166"/>
      <c r="Q178" s="166"/>
      <c r="R178" s="166"/>
      <c r="S178" s="166"/>
      <c r="T178" s="167"/>
    </row>
    <row r="179" spans="1:20">
      <c r="A179" s="173"/>
      <c r="B179" s="170"/>
      <c r="C179" s="171"/>
      <c r="D179" s="171"/>
      <c r="E179" s="171"/>
      <c r="F179" s="171"/>
      <c r="G179" s="163"/>
      <c r="H179" s="172"/>
      <c r="I179" s="165"/>
      <c r="J179" s="174"/>
      <c r="K179" s="174"/>
      <c r="L179" s="174"/>
      <c r="M179" s="174"/>
      <c r="N179" s="166"/>
      <c r="O179" s="166"/>
      <c r="P179" s="166"/>
      <c r="Q179" s="166"/>
      <c r="R179" s="166"/>
      <c r="S179" s="166"/>
      <c r="T179" s="167"/>
    </row>
    <row r="180" spans="1:20">
      <c r="A180" s="175"/>
      <c r="B180" s="170"/>
      <c r="C180" s="171"/>
      <c r="D180" s="171"/>
      <c r="E180" s="171"/>
      <c r="F180" s="171"/>
      <c r="G180" s="163"/>
      <c r="H180" s="172"/>
      <c r="I180" s="165"/>
      <c r="J180" s="174"/>
      <c r="K180" s="176"/>
      <c r="L180" s="174"/>
      <c r="M180" s="174"/>
      <c r="N180" s="166"/>
      <c r="O180" s="166"/>
      <c r="P180" s="166"/>
      <c r="Q180" s="166"/>
      <c r="R180" s="166"/>
      <c r="S180" s="166"/>
      <c r="T180" s="167"/>
    </row>
    <row r="181" spans="1:20">
      <c r="A181" s="175"/>
      <c r="B181" s="170"/>
      <c r="C181" s="171"/>
      <c r="D181" s="171"/>
      <c r="E181" s="171"/>
      <c r="F181" s="171"/>
      <c r="G181" s="163"/>
      <c r="H181" s="172"/>
      <c r="I181" s="165"/>
      <c r="J181" s="174"/>
      <c r="K181" s="174"/>
      <c r="L181" s="174"/>
      <c r="M181" s="174"/>
      <c r="N181" s="166"/>
      <c r="O181" s="166"/>
      <c r="P181" s="166"/>
      <c r="Q181" s="166"/>
      <c r="R181" s="166"/>
      <c r="S181" s="166"/>
      <c r="T181" s="167"/>
    </row>
    <row r="182" spans="1:20">
      <c r="A182" s="173"/>
      <c r="B182" s="170"/>
      <c r="C182" s="171"/>
      <c r="D182" s="171"/>
      <c r="E182" s="171"/>
      <c r="F182" s="171"/>
      <c r="G182" s="163"/>
      <c r="H182" s="172"/>
      <c r="I182" s="165"/>
      <c r="J182" s="174"/>
      <c r="K182" s="174"/>
      <c r="L182" s="174"/>
      <c r="M182" s="174"/>
      <c r="N182" s="166"/>
      <c r="O182" s="166"/>
      <c r="P182" s="166"/>
      <c r="Q182" s="166"/>
      <c r="R182" s="166"/>
      <c r="S182" s="166"/>
      <c r="T182" s="167"/>
    </row>
    <row r="183" spans="1:20">
      <c r="A183" s="177"/>
      <c r="B183" s="178"/>
      <c r="C183" s="179"/>
      <c r="D183" s="179"/>
      <c r="E183" s="179"/>
      <c r="F183" s="179"/>
      <c r="G183" s="180"/>
      <c r="H183" s="181"/>
      <c r="I183" s="182"/>
      <c r="J183" s="182"/>
      <c r="K183" s="182"/>
      <c r="L183" s="182"/>
      <c r="M183" s="182"/>
      <c r="N183" s="183"/>
      <c r="O183" s="183"/>
      <c r="P183" s="183"/>
      <c r="Q183" s="183"/>
      <c r="R183" s="183"/>
      <c r="S183" s="183"/>
      <c r="T183" s="184"/>
    </row>
    <row r="184" spans="1:20">
      <c r="A184" s="185"/>
      <c r="B184" s="170"/>
      <c r="C184" s="171"/>
      <c r="D184" s="171"/>
      <c r="E184" s="171"/>
      <c r="F184" s="171"/>
      <c r="G184" s="163"/>
      <c r="H184" s="164"/>
      <c r="I184" s="165"/>
      <c r="J184" s="165"/>
      <c r="K184" s="165"/>
      <c r="L184" s="165"/>
      <c r="M184" s="165"/>
      <c r="N184" s="166"/>
      <c r="O184" s="166"/>
      <c r="P184" s="166"/>
      <c r="Q184" s="166"/>
      <c r="R184" s="166"/>
      <c r="S184" s="166"/>
      <c r="T184" s="167"/>
    </row>
    <row r="185" spans="1:20">
      <c r="A185" s="185"/>
      <c r="B185" s="170"/>
      <c r="C185" s="171"/>
      <c r="D185" s="171"/>
      <c r="E185" s="171"/>
      <c r="F185" s="171"/>
      <c r="G185" s="163"/>
      <c r="H185" s="172" t="s">
        <v>306</v>
      </c>
      <c r="I185" s="165">
        <v>8</v>
      </c>
      <c r="J185" s="165"/>
      <c r="K185" s="165"/>
      <c r="L185" s="165"/>
      <c r="M185" s="165"/>
      <c r="N185" s="186" t="s">
        <v>307</v>
      </c>
      <c r="O185" s="187">
        <v>12</v>
      </c>
      <c r="P185" s="188" t="s">
        <v>308</v>
      </c>
      <c r="Q185" s="189">
        <f>SUM(Q170:Q171)/O185</f>
        <v>1.2183333333333335</v>
      </c>
      <c r="R185" s="166" t="s">
        <v>309</v>
      </c>
      <c r="S185" s="189">
        <f>SUM(S170:S172)</f>
        <v>5.7684672000000008</v>
      </c>
      <c r="T185" s="190" t="s">
        <v>32</v>
      </c>
    </row>
    <row r="186" spans="1:20">
      <c r="A186" s="185"/>
      <c r="B186" s="170"/>
      <c r="C186" s="171"/>
      <c r="D186" s="171"/>
      <c r="E186" s="171"/>
      <c r="F186" s="171"/>
      <c r="G186" s="163"/>
      <c r="H186" s="172" t="s">
        <v>310</v>
      </c>
      <c r="I186" s="165">
        <v>12</v>
      </c>
      <c r="J186" s="165"/>
      <c r="K186" s="165"/>
      <c r="L186" s="165"/>
      <c r="M186" s="165"/>
      <c r="N186" s="186" t="s">
        <v>307</v>
      </c>
      <c r="O186" s="187">
        <v>12</v>
      </c>
      <c r="P186" s="188" t="s">
        <v>308</v>
      </c>
      <c r="Q186" s="189">
        <f>SUM(Q173:Q175)/O186</f>
        <v>2.3951388888888889</v>
      </c>
      <c r="R186" s="166" t="s">
        <v>309</v>
      </c>
      <c r="S186" s="189">
        <f>SUM(S173:S175)</f>
        <v>25.515702000000005</v>
      </c>
      <c r="T186" s="190" t="s">
        <v>32</v>
      </c>
    </row>
    <row r="187" spans="1:20">
      <c r="A187" s="185"/>
      <c r="B187" s="170"/>
      <c r="C187" s="171"/>
      <c r="D187" s="171"/>
      <c r="E187" s="171"/>
      <c r="F187" s="171"/>
      <c r="G187" s="163"/>
      <c r="H187" s="172" t="s">
        <v>310</v>
      </c>
      <c r="I187" s="165"/>
      <c r="J187" s="165"/>
      <c r="K187" s="165"/>
      <c r="L187" s="165"/>
      <c r="M187" s="165"/>
      <c r="N187" s="186" t="s">
        <v>307</v>
      </c>
      <c r="O187" s="187">
        <v>12</v>
      </c>
      <c r="P187" s="188" t="s">
        <v>308</v>
      </c>
      <c r="Q187" s="189">
        <f>Q181</f>
        <v>0</v>
      </c>
      <c r="R187" s="166" t="s">
        <v>309</v>
      </c>
      <c r="S187" s="189">
        <f>S181</f>
        <v>0</v>
      </c>
      <c r="T187" s="190" t="s">
        <v>32</v>
      </c>
    </row>
    <row r="188" spans="1:20">
      <c r="A188" s="192"/>
      <c r="B188" s="178"/>
      <c r="C188" s="179"/>
      <c r="D188" s="179"/>
      <c r="E188" s="179"/>
      <c r="F188" s="179"/>
      <c r="G188" s="180"/>
      <c r="H188" s="181"/>
      <c r="I188" s="182"/>
      <c r="J188" s="182"/>
      <c r="K188" s="182"/>
      <c r="L188" s="182"/>
      <c r="M188" s="182"/>
      <c r="N188" s="183"/>
      <c r="O188" s="183"/>
      <c r="P188" s="183"/>
      <c r="Q188" s="183"/>
      <c r="R188" s="183"/>
      <c r="S188" s="183"/>
      <c r="T188" s="184"/>
    </row>
    <row r="189" spans="1:20">
      <c r="A189" s="193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5" t="s">
        <v>311</v>
      </c>
      <c r="S189" s="196">
        <f>SUM(S185:S187)</f>
        <v>31.284169200000004</v>
      </c>
      <c r="T189" s="197" t="s">
        <v>32</v>
      </c>
    </row>
    <row r="190" spans="1:20">
      <c r="A190" s="198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200"/>
    </row>
    <row r="191" spans="1:20">
      <c r="A191" s="198"/>
      <c r="C191" s="199"/>
      <c r="D191" s="199"/>
      <c r="E191" s="199"/>
      <c r="F191" s="201" t="str">
        <f>B168</f>
        <v>Tangga</v>
      </c>
      <c r="G191" s="199" t="s">
        <v>333</v>
      </c>
      <c r="H191" s="199"/>
      <c r="I191" s="199" t="s">
        <v>300</v>
      </c>
      <c r="J191" s="199" t="s">
        <v>316</v>
      </c>
      <c r="K191" s="202" t="s">
        <v>297</v>
      </c>
      <c r="L191" s="202" t="s">
        <v>312</v>
      </c>
      <c r="M191" s="202" t="s">
        <v>297</v>
      </c>
      <c r="N191" s="202" t="s">
        <v>314</v>
      </c>
      <c r="O191" s="202" t="s">
        <v>297</v>
      </c>
      <c r="P191" s="202" t="s">
        <v>315</v>
      </c>
      <c r="Q191" s="199"/>
      <c r="R191" s="199"/>
      <c r="S191" s="199"/>
      <c r="T191" s="200"/>
    </row>
    <row r="192" spans="1:20">
      <c r="A192" s="198"/>
      <c r="C192" s="199"/>
      <c r="D192" s="199"/>
      <c r="E192" s="199"/>
      <c r="F192" s="199"/>
      <c r="G192" s="199"/>
      <c r="H192" s="199"/>
      <c r="I192" s="199" t="s">
        <v>300</v>
      </c>
      <c r="J192" s="199">
        <v>3</v>
      </c>
      <c r="K192" s="202" t="s">
        <v>297</v>
      </c>
      <c r="L192" s="202">
        <v>1.07</v>
      </c>
      <c r="M192" s="202" t="s">
        <v>297</v>
      </c>
      <c r="N192" s="202">
        <v>0.25</v>
      </c>
      <c r="O192" s="202" t="s">
        <v>297</v>
      </c>
      <c r="P192" s="202">
        <v>0.32</v>
      </c>
      <c r="Q192" s="199"/>
      <c r="R192" s="199"/>
      <c r="S192" s="199"/>
      <c r="T192" s="200"/>
    </row>
    <row r="193" spans="1:20">
      <c r="A193" s="198"/>
      <c r="C193" s="199"/>
      <c r="D193" s="199"/>
      <c r="E193" s="199"/>
      <c r="F193" s="199"/>
      <c r="G193" s="199"/>
      <c r="H193" s="199"/>
      <c r="I193" s="199" t="s">
        <v>300</v>
      </c>
      <c r="J193" s="204">
        <f>J192*L192*N192*P192</f>
        <v>0.25680000000000003</v>
      </c>
      <c r="K193" s="202" t="s">
        <v>10</v>
      </c>
      <c r="L193" s="199"/>
      <c r="M193" s="199"/>
      <c r="N193" s="199"/>
      <c r="O193" s="199"/>
      <c r="P193" s="199"/>
      <c r="Q193" s="199"/>
      <c r="R193" s="199"/>
      <c r="S193" s="199"/>
      <c r="T193" s="200"/>
    </row>
    <row r="194" spans="1:20">
      <c r="A194" s="198"/>
      <c r="C194" s="199"/>
      <c r="D194" s="199"/>
      <c r="E194" s="199"/>
      <c r="F194" s="199"/>
      <c r="G194" s="199" t="s">
        <v>334</v>
      </c>
      <c r="H194" s="199"/>
      <c r="I194" s="199" t="s">
        <v>300</v>
      </c>
      <c r="J194" s="199" t="s">
        <v>316</v>
      </c>
      <c r="K194" s="202" t="s">
        <v>297</v>
      </c>
      <c r="L194" s="202" t="s">
        <v>312</v>
      </c>
      <c r="M194" s="202" t="s">
        <v>297</v>
      </c>
      <c r="N194" s="202" t="s">
        <v>314</v>
      </c>
      <c r="O194" s="202" t="s">
        <v>297</v>
      </c>
      <c r="P194" s="202" t="s">
        <v>315</v>
      </c>
      <c r="Q194" s="199"/>
      <c r="R194" s="199"/>
      <c r="S194" s="199"/>
      <c r="T194" s="200"/>
    </row>
    <row r="195" spans="1:20">
      <c r="A195" s="198"/>
      <c r="C195" s="199"/>
      <c r="D195" s="199"/>
      <c r="E195" s="199"/>
      <c r="F195" s="199"/>
      <c r="G195" s="199"/>
      <c r="H195" s="199"/>
      <c r="I195" s="199" t="s">
        <v>300</v>
      </c>
      <c r="J195" s="199">
        <v>1</v>
      </c>
      <c r="K195" s="202" t="s">
        <v>297</v>
      </c>
      <c r="L195" s="202">
        <v>1</v>
      </c>
      <c r="M195" s="202" t="s">
        <v>297</v>
      </c>
      <c r="N195" s="202">
        <v>1.07</v>
      </c>
      <c r="O195" s="202" t="s">
        <v>297</v>
      </c>
      <c r="P195" s="202">
        <v>0.12</v>
      </c>
      <c r="Q195" s="199"/>
      <c r="R195" s="199"/>
      <c r="S195" s="199"/>
      <c r="T195" s="200"/>
    </row>
    <row r="196" spans="1:20">
      <c r="A196" s="198"/>
      <c r="C196" s="199"/>
      <c r="D196" s="199"/>
      <c r="E196" s="199"/>
      <c r="F196" s="199"/>
      <c r="G196" s="199"/>
      <c r="H196" s="199"/>
      <c r="I196" s="199" t="s">
        <v>300</v>
      </c>
      <c r="J196" s="204">
        <f>J195*L195*N195*P195</f>
        <v>0.12840000000000001</v>
      </c>
      <c r="K196" s="202" t="s">
        <v>10</v>
      </c>
      <c r="L196" s="199"/>
      <c r="M196" s="199"/>
      <c r="N196" s="199"/>
      <c r="O196" s="199"/>
      <c r="P196" s="199"/>
      <c r="Q196" s="199"/>
      <c r="R196" s="199"/>
      <c r="S196" s="199"/>
      <c r="T196" s="200"/>
    </row>
    <row r="197" spans="1:20">
      <c r="A197" s="198"/>
      <c r="C197" s="199"/>
      <c r="D197" s="199"/>
      <c r="E197" s="199"/>
      <c r="F197" s="199"/>
      <c r="G197" s="199" t="s">
        <v>335</v>
      </c>
      <c r="H197" s="199"/>
      <c r="I197" s="199"/>
      <c r="J197" s="204">
        <f>J193+J196</f>
        <v>0.38520000000000004</v>
      </c>
      <c r="K197" s="202"/>
      <c r="L197" s="199"/>
      <c r="M197" s="199"/>
      <c r="N197" s="199"/>
      <c r="O197" s="199"/>
      <c r="P197" s="199"/>
      <c r="Q197" s="199"/>
      <c r="R197" s="199"/>
      <c r="S197" s="199"/>
      <c r="T197" s="200"/>
    </row>
    <row r="198" spans="1:20">
      <c r="A198" s="198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200"/>
    </row>
    <row r="199" spans="1:20">
      <c r="A199" s="198"/>
      <c r="C199" s="199"/>
      <c r="D199" s="199"/>
      <c r="E199" s="199"/>
      <c r="F199" s="199" t="s">
        <v>317</v>
      </c>
      <c r="G199" s="199"/>
      <c r="H199" s="199"/>
      <c r="I199" s="199" t="s">
        <v>300</v>
      </c>
      <c r="J199" s="199" t="s">
        <v>316</v>
      </c>
      <c r="K199" s="202" t="s">
        <v>297</v>
      </c>
      <c r="L199" s="202" t="s">
        <v>312</v>
      </c>
      <c r="M199" s="202" t="s">
        <v>297</v>
      </c>
      <c r="N199" s="202" t="s">
        <v>315</v>
      </c>
      <c r="O199" s="202" t="s">
        <v>297</v>
      </c>
      <c r="P199" s="202" t="s">
        <v>318</v>
      </c>
      <c r="Q199" s="199"/>
      <c r="R199" s="199"/>
      <c r="S199" s="199"/>
      <c r="T199" s="200"/>
    </row>
    <row r="200" spans="1:20">
      <c r="A200" s="198"/>
      <c r="B200" s="199"/>
      <c r="C200" s="199"/>
      <c r="D200" s="207"/>
      <c r="E200" s="207"/>
      <c r="F200" s="199"/>
      <c r="G200" s="199" t="s">
        <v>336</v>
      </c>
      <c r="H200" s="199"/>
      <c r="I200" s="199" t="s">
        <v>300</v>
      </c>
      <c r="J200" s="199">
        <v>3</v>
      </c>
      <c r="K200" s="202" t="s">
        <v>297</v>
      </c>
      <c r="L200" s="202">
        <v>1.07</v>
      </c>
      <c r="M200" s="202" t="s">
        <v>297</v>
      </c>
      <c r="N200" s="202">
        <v>0.32</v>
      </c>
      <c r="O200" s="202" t="s">
        <v>297</v>
      </c>
      <c r="P200" s="202">
        <v>1</v>
      </c>
      <c r="Q200" s="199"/>
      <c r="R200" s="199"/>
      <c r="S200" s="199"/>
      <c r="T200" s="200"/>
    </row>
    <row r="201" spans="1:20">
      <c r="A201" s="198"/>
      <c r="B201" s="199"/>
      <c r="C201" s="199"/>
      <c r="D201" s="207"/>
      <c r="E201" s="207"/>
      <c r="F201" s="199"/>
      <c r="G201" s="199"/>
      <c r="H201" s="199"/>
      <c r="I201" s="199" t="s">
        <v>300</v>
      </c>
      <c r="J201" s="204">
        <f>J200*L200*N200*P200</f>
        <v>1.0272000000000001</v>
      </c>
      <c r="K201" s="202" t="s">
        <v>13</v>
      </c>
      <c r="L201" s="199"/>
      <c r="M201" s="199"/>
      <c r="N201" s="199"/>
      <c r="O201" s="199"/>
      <c r="P201" s="199"/>
      <c r="Q201" s="199"/>
      <c r="R201" s="199"/>
      <c r="S201" s="199"/>
      <c r="T201" s="200"/>
    </row>
    <row r="202" spans="1:20">
      <c r="A202" s="198"/>
      <c r="B202" s="199"/>
      <c r="C202" s="199"/>
      <c r="D202" s="207"/>
      <c r="E202" s="207"/>
      <c r="F202" s="199"/>
      <c r="G202" s="199" t="s">
        <v>336</v>
      </c>
      <c r="H202" s="199"/>
      <c r="I202" s="199" t="s">
        <v>300</v>
      </c>
      <c r="J202" s="199">
        <v>1</v>
      </c>
      <c r="K202" s="202" t="s">
        <v>297</v>
      </c>
      <c r="L202" s="202">
        <v>1</v>
      </c>
      <c r="M202" s="202" t="s">
        <v>297</v>
      </c>
      <c r="N202" s="202"/>
      <c r="O202" s="202" t="s">
        <v>297</v>
      </c>
      <c r="P202" s="202">
        <v>1</v>
      </c>
      <c r="Q202" s="199"/>
      <c r="R202" s="199"/>
      <c r="S202" s="199"/>
      <c r="T202" s="200"/>
    </row>
    <row r="203" spans="1:20">
      <c r="A203" s="198"/>
      <c r="B203" s="199"/>
      <c r="C203" s="199"/>
      <c r="D203" s="207"/>
      <c r="E203" s="207"/>
      <c r="F203" s="199"/>
      <c r="G203" s="199"/>
      <c r="H203" s="199"/>
      <c r="I203" s="199" t="s">
        <v>300</v>
      </c>
      <c r="J203" s="204">
        <f>J202*L202*P202</f>
        <v>1</v>
      </c>
      <c r="K203" s="202" t="s">
        <v>13</v>
      </c>
      <c r="L203" s="199"/>
      <c r="M203" s="199"/>
      <c r="N203" s="199"/>
      <c r="O203" s="199"/>
      <c r="P203" s="199"/>
      <c r="Q203" s="199"/>
      <c r="R203" s="199"/>
      <c r="S203" s="199"/>
      <c r="T203" s="200"/>
    </row>
    <row r="204" spans="1:20">
      <c r="A204" s="198"/>
      <c r="B204" s="199"/>
      <c r="C204" s="199"/>
      <c r="D204" s="207"/>
      <c r="E204" s="207"/>
      <c r="F204" s="199"/>
      <c r="G204" s="199"/>
      <c r="H204" s="199"/>
      <c r="I204" s="199"/>
      <c r="J204" s="204">
        <f>J201+J203</f>
        <v>2.0272000000000001</v>
      </c>
      <c r="K204" s="202"/>
      <c r="L204" s="199"/>
      <c r="M204" s="199"/>
      <c r="N204" s="199"/>
      <c r="O204" s="199"/>
      <c r="P204" s="199"/>
      <c r="Q204" s="199"/>
      <c r="R204" s="199"/>
      <c r="S204" s="199"/>
      <c r="T204" s="200"/>
    </row>
    <row r="205" spans="1:20">
      <c r="A205" s="198"/>
      <c r="B205" s="199"/>
      <c r="C205" s="199"/>
      <c r="D205" s="207"/>
      <c r="E205" s="207"/>
      <c r="F205" s="199"/>
      <c r="G205" s="199"/>
      <c r="H205" s="199"/>
      <c r="I205" s="199"/>
      <c r="J205" s="204"/>
      <c r="K205" s="202"/>
      <c r="L205" s="199"/>
      <c r="M205" s="199"/>
      <c r="N205" s="199"/>
      <c r="O205" s="199"/>
      <c r="P205" s="199"/>
      <c r="Q205" s="199"/>
      <c r="R205" s="199"/>
      <c r="S205" s="199"/>
      <c r="T205" s="200"/>
    </row>
    <row r="206" spans="1:20">
      <c r="A206" s="198"/>
      <c r="B206" s="199"/>
      <c r="C206" s="199"/>
      <c r="D206" s="207"/>
      <c r="E206" s="207"/>
      <c r="F206" s="199"/>
      <c r="G206" s="199"/>
      <c r="H206" s="199"/>
      <c r="I206" s="208"/>
      <c r="J206" s="209"/>
      <c r="K206" s="208"/>
      <c r="L206" s="199"/>
      <c r="M206" s="199"/>
      <c r="N206" s="199"/>
      <c r="O206" s="199"/>
      <c r="P206" s="199"/>
      <c r="Q206" s="199"/>
      <c r="R206" s="199"/>
      <c r="S206" s="199"/>
      <c r="T206" s="200"/>
    </row>
    <row r="207" spans="1:20">
      <c r="A207" s="198"/>
      <c r="B207" s="199"/>
      <c r="C207" s="199"/>
      <c r="D207" s="199"/>
      <c r="E207" s="199"/>
      <c r="F207" s="210" t="s">
        <v>319</v>
      </c>
      <c r="G207" s="210"/>
      <c r="H207" s="210"/>
      <c r="I207" s="210"/>
      <c r="J207" s="210"/>
      <c r="K207" s="210"/>
      <c r="L207" s="199"/>
      <c r="M207" s="199"/>
      <c r="N207" s="199"/>
      <c r="O207" s="199"/>
      <c r="P207" s="199"/>
      <c r="Q207" s="199"/>
      <c r="R207" s="199"/>
      <c r="S207" s="199"/>
      <c r="T207" s="200"/>
    </row>
    <row r="208" spans="1:20">
      <c r="A208" s="211"/>
      <c r="F208" s="212" t="s">
        <v>320</v>
      </c>
      <c r="G208" s="213"/>
      <c r="H208" s="213"/>
      <c r="I208" s="213" t="s">
        <v>300</v>
      </c>
      <c r="J208" s="214">
        <f>S189/J197</f>
        <v>81.215392523364486</v>
      </c>
      <c r="K208" s="213" t="s">
        <v>32</v>
      </c>
      <c r="T208" s="215"/>
    </row>
    <row r="209" spans="1:20" ht="15" thickBot="1">
      <c r="A209" s="216"/>
      <c r="B209" s="217"/>
      <c r="C209" s="217"/>
      <c r="D209" s="217"/>
      <c r="E209" s="217"/>
      <c r="F209" s="218" t="s">
        <v>321</v>
      </c>
      <c r="G209" s="219"/>
      <c r="H209" s="219"/>
      <c r="I209" s="219" t="s">
        <v>300</v>
      </c>
      <c r="J209" s="225">
        <f>J204/J197</f>
        <v>5.262720664589823</v>
      </c>
      <c r="K209" s="219" t="s">
        <v>13</v>
      </c>
      <c r="L209" s="217"/>
      <c r="M209" s="217"/>
      <c r="N209" s="217"/>
      <c r="O209" s="217"/>
      <c r="P209" s="217"/>
      <c r="Q209" s="217"/>
      <c r="R209" s="217"/>
      <c r="S209" s="217"/>
      <c r="T209" s="221"/>
    </row>
  </sheetData>
  <mergeCells count="77"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  <mergeCell ref="A44:A46"/>
    <mergeCell ref="B44:F46"/>
    <mergeCell ref="G44:I44"/>
    <mergeCell ref="J44:M44"/>
    <mergeCell ref="H5:H6"/>
    <mergeCell ref="I5:I6"/>
    <mergeCell ref="J5:J6"/>
    <mergeCell ref="K5:K6"/>
    <mergeCell ref="L5:L6"/>
    <mergeCell ref="T44:T46"/>
    <mergeCell ref="G45:G46"/>
    <mergeCell ref="H45:H46"/>
    <mergeCell ref="I45:I46"/>
    <mergeCell ref="J45:J46"/>
    <mergeCell ref="K45:K46"/>
    <mergeCell ref="L45:L46"/>
    <mergeCell ref="M45:M46"/>
    <mergeCell ref="R45:R46"/>
    <mergeCell ref="R44:S44"/>
    <mergeCell ref="N44:P44"/>
    <mergeCell ref="A84:A86"/>
    <mergeCell ref="B84:F86"/>
    <mergeCell ref="G84:I84"/>
    <mergeCell ref="J84:M84"/>
    <mergeCell ref="N84:P84"/>
    <mergeCell ref="T84:T86"/>
    <mergeCell ref="G85:G86"/>
    <mergeCell ref="H85:H86"/>
    <mergeCell ref="I85:I86"/>
    <mergeCell ref="J85:J86"/>
    <mergeCell ref="K85:K86"/>
    <mergeCell ref="L85:L86"/>
    <mergeCell ref="M85:M86"/>
    <mergeCell ref="R85:R86"/>
    <mergeCell ref="R84:S84"/>
    <mergeCell ref="A124:A126"/>
    <mergeCell ref="B124:F126"/>
    <mergeCell ref="G124:I124"/>
    <mergeCell ref="J124:M124"/>
    <mergeCell ref="N124:P124"/>
    <mergeCell ref="T124:T126"/>
    <mergeCell ref="G125:G126"/>
    <mergeCell ref="H125:H126"/>
    <mergeCell ref="I125:I126"/>
    <mergeCell ref="J125:J126"/>
    <mergeCell ref="K125:K126"/>
    <mergeCell ref="L125:L126"/>
    <mergeCell ref="M125:M126"/>
    <mergeCell ref="R125:R126"/>
    <mergeCell ref="R124:S124"/>
    <mergeCell ref="A164:A166"/>
    <mergeCell ref="B164:F166"/>
    <mergeCell ref="G164:I164"/>
    <mergeCell ref="J164:M164"/>
    <mergeCell ref="N164:P164"/>
    <mergeCell ref="T164:T166"/>
    <mergeCell ref="G165:G166"/>
    <mergeCell ref="H165:H166"/>
    <mergeCell ref="I165:I166"/>
    <mergeCell ref="J165:J166"/>
    <mergeCell ref="K165:K166"/>
    <mergeCell ref="L165:L166"/>
    <mergeCell ref="M165:M166"/>
    <mergeCell ref="R165:R166"/>
    <mergeCell ref="R164:S164"/>
  </mergeCells>
  <pageMargins left="0.75" right="0.75" top="1" bottom="1" header="0.51180555555555596" footer="0.51180555555555596"/>
  <pageSetup scale="49" orientation="portrait" horizontalDpi="1200" verticalDpi="1200" r:id="rId1"/>
  <rowBreaks count="1" manualBreakCount="1">
    <brk id="81" max="1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59999389629810485"/>
  </sheetPr>
  <dimension ref="A3:AR54"/>
  <sheetViews>
    <sheetView view="pageBreakPreview" zoomScale="120" zoomScaleNormal="100" zoomScaleSheetLayoutView="120" workbookViewId="0">
      <selection activeCell="D4" sqref="D4:E5"/>
    </sheetView>
  </sheetViews>
  <sheetFormatPr defaultColWidth="9.08984375" defaultRowHeight="12.5"/>
  <cols>
    <col min="1" max="1" width="1.6328125" style="229" customWidth="1"/>
    <col min="2" max="2" width="9.08984375" style="229"/>
    <col min="3" max="3" width="9" style="229" hidden="1" customWidth="1"/>
    <col min="4" max="4" width="3.90625" style="229" customWidth="1"/>
    <col min="5" max="5" width="53.6328125" style="229" customWidth="1"/>
    <col min="6" max="6" width="7.08984375" style="230" customWidth="1"/>
    <col min="7" max="7" width="3.36328125" style="230" customWidth="1"/>
    <col min="8" max="8" width="9.453125" style="229" customWidth="1"/>
    <col min="9" max="9" width="3.08984375" style="230" customWidth="1"/>
    <col min="10" max="10" width="9.453125" style="229" customWidth="1"/>
    <col min="11" max="11" width="3.08984375" style="230" customWidth="1"/>
    <col min="12" max="12" width="9.54296875" style="229" customWidth="1"/>
    <col min="13" max="13" width="3.08984375" style="230" customWidth="1"/>
    <col min="14" max="14" width="7.90625" style="230" customWidth="1"/>
    <col min="15" max="15" width="3.08984375" style="230" customWidth="1"/>
    <col min="16" max="16" width="11.6328125" style="229" customWidth="1"/>
    <col min="17" max="17" width="3.08984375" style="230" customWidth="1"/>
    <col min="18" max="18" width="9.08984375" style="229" customWidth="1"/>
    <col min="19" max="19" width="3.08984375" style="230" hidden="1" customWidth="1"/>
    <col min="20" max="20" width="9.08984375" style="229" hidden="1" customWidth="1"/>
    <col min="21" max="21" width="3.08984375" style="230" hidden="1" customWidth="1"/>
    <col min="22" max="22" width="9.08984375" style="229" hidden="1" customWidth="1"/>
    <col min="23" max="23" width="3.08984375" style="230" hidden="1" customWidth="1"/>
    <col min="24" max="24" width="9.08984375" style="229" hidden="1" customWidth="1"/>
    <col min="25" max="25" width="3.08984375" style="230" hidden="1" customWidth="1"/>
    <col min="26" max="26" width="9.08984375" style="229" hidden="1" customWidth="1"/>
    <col min="27" max="27" width="3.08984375" style="230" hidden="1" customWidth="1"/>
    <col min="28" max="28" width="9.08984375" style="229" hidden="1" customWidth="1"/>
    <col min="29" max="29" width="3.08984375" style="230" hidden="1" customWidth="1"/>
    <col min="30" max="30" width="9.08984375" style="229" hidden="1" customWidth="1"/>
    <col min="31" max="31" width="3.08984375" style="230" customWidth="1"/>
    <col min="32" max="32" width="14.36328125" style="229" hidden="1" customWidth="1"/>
    <col min="33" max="33" width="11.90625" style="229" customWidth="1"/>
    <col min="34" max="35" width="9" style="229" hidden="1" customWidth="1"/>
    <col min="36" max="36" width="9.08984375" style="229"/>
    <col min="37" max="37" width="13.453125" style="229" customWidth="1"/>
    <col min="38" max="38" width="11.36328125" style="229" customWidth="1"/>
    <col min="39" max="39" width="9.08984375" style="229"/>
    <col min="40" max="40" width="11.6328125" style="229" customWidth="1"/>
    <col min="41" max="16384" width="9.08984375" style="229"/>
  </cols>
  <sheetData>
    <row r="3" spans="2:44" ht="13" thickBot="1"/>
    <row r="4" spans="2:44" s="233" customFormat="1" ht="15.75" customHeight="1" thickTop="1">
      <c r="B4" s="712" t="s">
        <v>339</v>
      </c>
      <c r="C4" s="231" t="s">
        <v>340</v>
      </c>
      <c r="D4" s="714" t="s">
        <v>516</v>
      </c>
      <c r="E4" s="715"/>
      <c r="F4" s="714" t="s">
        <v>640</v>
      </c>
      <c r="G4" s="718"/>
      <c r="H4" s="718"/>
      <c r="I4" s="718"/>
      <c r="J4" s="718"/>
      <c r="K4" s="718"/>
      <c r="L4" s="718"/>
      <c r="M4" s="718"/>
      <c r="N4" s="718"/>
      <c r="O4" s="718"/>
      <c r="P4" s="718"/>
      <c r="Q4" s="718"/>
      <c r="R4" s="718"/>
      <c r="S4" s="718"/>
      <c r="T4" s="718"/>
      <c r="U4" s="718"/>
      <c r="V4" s="718"/>
      <c r="W4" s="718"/>
      <c r="X4" s="718"/>
      <c r="Y4" s="718"/>
      <c r="Z4" s="718"/>
      <c r="AA4" s="718"/>
      <c r="AB4" s="718"/>
      <c r="AC4" s="718"/>
      <c r="AD4" s="718"/>
      <c r="AE4" s="715"/>
      <c r="AF4" s="232" t="s">
        <v>342</v>
      </c>
      <c r="AG4" s="720" t="s">
        <v>343</v>
      </c>
      <c r="AH4" s="231" t="s">
        <v>344</v>
      </c>
      <c r="AI4" s="231" t="s">
        <v>345</v>
      </c>
      <c r="AJ4" s="720" t="s">
        <v>346</v>
      </c>
      <c r="AK4" s="722" t="s">
        <v>639</v>
      </c>
      <c r="AL4" s="708"/>
      <c r="AM4" s="708"/>
      <c r="AN4" s="708"/>
      <c r="AO4" s="708"/>
      <c r="AP4" s="708"/>
      <c r="AQ4" s="708"/>
      <c r="AR4" s="708"/>
    </row>
    <row r="5" spans="2:44" s="233" customFormat="1" ht="15.75" customHeight="1" thickBot="1">
      <c r="B5" s="713"/>
      <c r="C5" s="234"/>
      <c r="D5" s="716"/>
      <c r="E5" s="717"/>
      <c r="F5" s="716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  <c r="Y5" s="719"/>
      <c r="Z5" s="719"/>
      <c r="AA5" s="719"/>
      <c r="AB5" s="719"/>
      <c r="AC5" s="719"/>
      <c r="AD5" s="719"/>
      <c r="AE5" s="717"/>
      <c r="AF5" s="234"/>
      <c r="AG5" s="721"/>
      <c r="AH5" s="234"/>
      <c r="AI5" s="234"/>
      <c r="AJ5" s="721"/>
      <c r="AK5" s="723"/>
    </row>
    <row r="6" spans="2:44" ht="15" thickTop="1">
      <c r="B6" s="235"/>
      <c r="C6" s="236"/>
      <c r="D6" s="237"/>
      <c r="E6" s="238"/>
      <c r="F6" s="239"/>
      <c r="G6" s="240"/>
      <c r="H6" s="241" t="s">
        <v>347</v>
      </c>
      <c r="I6" s="241"/>
      <c r="J6" s="241" t="s">
        <v>348</v>
      </c>
      <c r="K6" s="241"/>
      <c r="L6" s="241" t="s">
        <v>349</v>
      </c>
      <c r="M6" s="241"/>
      <c r="N6" s="241"/>
      <c r="O6" s="241"/>
      <c r="P6" s="242"/>
      <c r="Q6" s="241"/>
      <c r="R6" s="242"/>
      <c r="S6" s="241"/>
      <c r="T6" s="242"/>
      <c r="U6" s="241"/>
      <c r="V6" s="242"/>
      <c r="W6" s="241"/>
      <c r="X6" s="242"/>
      <c r="Y6" s="241"/>
      <c r="Z6" s="242"/>
      <c r="AA6" s="241"/>
      <c r="AB6" s="242"/>
      <c r="AC6" s="241"/>
      <c r="AD6" s="241"/>
      <c r="AE6" s="240"/>
      <c r="AF6" s="236"/>
      <c r="AG6" s="236"/>
      <c r="AH6" s="243"/>
      <c r="AI6" s="236"/>
      <c r="AJ6" s="236"/>
      <c r="AK6" s="244"/>
    </row>
    <row r="7" spans="2:44" ht="14.5">
      <c r="B7" s="245"/>
      <c r="C7" s="246"/>
      <c r="D7" s="247"/>
      <c r="E7" s="248"/>
      <c r="F7" s="249"/>
      <c r="G7" s="250"/>
      <c r="H7" s="251"/>
      <c r="I7" s="250"/>
      <c r="K7" s="250"/>
      <c r="L7" s="251"/>
      <c r="M7" s="250"/>
      <c r="N7" s="250"/>
      <c r="O7" s="250"/>
      <c r="P7" s="251"/>
      <c r="Q7" s="250"/>
      <c r="R7" s="251"/>
      <c r="S7" s="250"/>
      <c r="T7" s="251"/>
      <c r="U7" s="250"/>
      <c r="V7" s="251"/>
      <c r="W7" s="250"/>
      <c r="X7" s="251"/>
      <c r="Y7" s="250"/>
      <c r="Z7" s="251"/>
      <c r="AA7" s="250"/>
      <c r="AB7" s="251"/>
      <c r="AC7" s="250"/>
      <c r="AD7" s="251"/>
      <c r="AE7" s="250"/>
      <c r="AF7" s="246"/>
      <c r="AG7" s="246"/>
      <c r="AH7" s="252"/>
      <c r="AI7" s="246"/>
      <c r="AJ7" s="246"/>
      <c r="AK7" s="253"/>
    </row>
    <row r="8" spans="2:44" ht="13.5">
      <c r="B8" s="254"/>
      <c r="C8" s="255"/>
      <c r="D8" s="256"/>
      <c r="E8" s="257"/>
      <c r="F8" s="258"/>
      <c r="G8" s="259"/>
      <c r="H8" s="260" t="s">
        <v>350</v>
      </c>
      <c r="I8" s="260"/>
      <c r="J8" s="260" t="s">
        <v>351</v>
      </c>
      <c r="K8" s="260"/>
      <c r="L8" s="260" t="s">
        <v>352</v>
      </c>
      <c r="M8" s="260"/>
      <c r="N8" s="260" t="s">
        <v>353</v>
      </c>
      <c r="O8" s="260"/>
      <c r="P8" s="260" t="s">
        <v>354</v>
      </c>
      <c r="Q8" s="259"/>
      <c r="R8" s="261"/>
      <c r="S8" s="259"/>
      <c r="T8" s="261"/>
      <c r="U8" s="259"/>
      <c r="V8" s="261"/>
      <c r="W8" s="259"/>
      <c r="X8" s="261"/>
      <c r="Y8" s="259"/>
      <c r="Z8" s="261"/>
      <c r="AA8" s="259"/>
      <c r="AB8" s="261"/>
      <c r="AC8" s="262"/>
      <c r="AD8" s="263"/>
      <c r="AE8" s="262"/>
      <c r="AF8" s="255"/>
      <c r="AG8" s="264"/>
      <c r="AH8" s="265"/>
      <c r="AI8" s="266"/>
      <c r="AJ8" s="267"/>
      <c r="AK8" s="268"/>
    </row>
    <row r="9" spans="2:44" ht="14" thickBot="1">
      <c r="B9" s="254"/>
      <c r="C9" s="255"/>
      <c r="D9" s="256"/>
      <c r="E9" s="257"/>
      <c r="F9" s="258"/>
      <c r="G9" s="259"/>
      <c r="H9" s="259">
        <v>0.08</v>
      </c>
      <c r="I9" s="259"/>
      <c r="J9" s="259">
        <v>3</v>
      </c>
      <c r="K9" s="259"/>
      <c r="L9" s="259">
        <v>3.5</v>
      </c>
      <c r="M9" s="259"/>
      <c r="N9" s="259">
        <f>J9/4</f>
        <v>0.75</v>
      </c>
      <c r="O9" s="259"/>
      <c r="P9" s="259">
        <f>J9/2</f>
        <v>1.5</v>
      </c>
      <c r="Q9" s="259"/>
      <c r="R9" s="261"/>
      <c r="S9" s="259"/>
      <c r="T9" s="261"/>
      <c r="U9" s="259"/>
      <c r="V9" s="261"/>
      <c r="W9" s="259"/>
      <c r="X9" s="261"/>
      <c r="Y9" s="259"/>
      <c r="Z9" s="261"/>
      <c r="AA9" s="259"/>
      <c r="AB9" s="261"/>
      <c r="AC9" s="262"/>
      <c r="AD9" s="263"/>
      <c r="AE9" s="262"/>
      <c r="AF9" s="255"/>
      <c r="AG9" s="269"/>
      <c r="AH9" s="270"/>
      <c r="AI9" s="271"/>
      <c r="AJ9" s="272"/>
      <c r="AK9" s="268"/>
    </row>
    <row r="10" spans="2:44" ht="14" thickTop="1">
      <c r="B10" s="254"/>
      <c r="C10" s="255"/>
      <c r="D10" s="256"/>
      <c r="E10" s="257"/>
      <c r="F10" s="242" t="s">
        <v>355</v>
      </c>
      <c r="G10" s="241"/>
      <c r="H10" s="242" t="s">
        <v>280</v>
      </c>
      <c r="I10" s="241"/>
      <c r="J10" s="242" t="s">
        <v>348</v>
      </c>
      <c r="K10" s="241"/>
      <c r="L10" s="242" t="s">
        <v>356</v>
      </c>
      <c r="M10" s="241"/>
      <c r="N10" s="241" t="s">
        <v>357</v>
      </c>
      <c r="O10" s="241"/>
      <c r="P10" s="242" t="s">
        <v>358</v>
      </c>
      <c r="Q10" s="241"/>
      <c r="R10" s="242" t="s">
        <v>359</v>
      </c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62"/>
      <c r="AF10" s="255"/>
      <c r="AG10" s="269"/>
      <c r="AH10" s="270"/>
      <c r="AI10" s="271"/>
      <c r="AJ10" s="272"/>
      <c r="AK10" s="268"/>
    </row>
    <row r="11" spans="2:44" ht="15.5">
      <c r="B11" s="254"/>
      <c r="C11" s="255"/>
      <c r="D11" s="256"/>
      <c r="E11" s="273" t="str">
        <f>"Plat 8 cm  ( "&amp;J9&amp;" x "&amp;L9&amp;" x "&amp;H9&amp;" ) m"</f>
        <v>Plat 8 cm  ( 3 x 3,5 x 0,08 ) m</v>
      </c>
      <c r="F11" s="258"/>
      <c r="G11" s="259"/>
      <c r="H11" s="261"/>
      <c r="I11" s="259"/>
      <c r="J11" s="259"/>
      <c r="K11" s="259"/>
      <c r="L11" s="259"/>
      <c r="M11" s="259"/>
      <c r="N11" s="259"/>
      <c r="O11" s="259"/>
      <c r="P11" s="259"/>
      <c r="Q11" s="259"/>
      <c r="R11" s="260">
        <v>1.1499999999999999</v>
      </c>
      <c r="S11" s="259"/>
      <c r="T11" s="261"/>
      <c r="U11" s="259"/>
      <c r="V11" s="261"/>
      <c r="W11" s="259"/>
      <c r="X11" s="261"/>
      <c r="Y11" s="259"/>
      <c r="Z11" s="261"/>
      <c r="AA11" s="259"/>
      <c r="AB11" s="261"/>
      <c r="AC11" s="262"/>
      <c r="AD11" s="263"/>
      <c r="AE11" s="262"/>
      <c r="AF11" s="255"/>
      <c r="AG11" s="269"/>
      <c r="AH11" s="270"/>
      <c r="AI11" s="271"/>
      <c r="AJ11" s="272"/>
      <c r="AK11" s="268"/>
    </row>
    <row r="12" spans="2:44" ht="13.5">
      <c r="B12" s="254"/>
      <c r="C12" s="255"/>
      <c r="D12" s="256"/>
      <c r="E12" s="274" t="s">
        <v>631</v>
      </c>
      <c r="F12" s="258">
        <v>0.15</v>
      </c>
      <c r="G12" s="259"/>
      <c r="H12" s="275">
        <v>10</v>
      </c>
      <c r="I12" s="259"/>
      <c r="J12" s="261">
        <f>P9</f>
        <v>1.5</v>
      </c>
      <c r="K12" s="259"/>
      <c r="L12" s="261">
        <f>IF(F12=0,0,J13/F12)</f>
        <v>13.333333333333334</v>
      </c>
      <c r="M12" s="259"/>
      <c r="N12" s="259">
        <v>1</v>
      </c>
      <c r="O12" s="259"/>
      <c r="P12" s="276">
        <f t="shared" ref="P12:P19" si="0">0.25*PI()*(H12/1000)^2*7850</f>
        <v>0.61653755826699685</v>
      </c>
      <c r="Q12" s="259"/>
      <c r="R12" s="261">
        <f t="shared" ref="R12:R19" si="1">$R$11</f>
        <v>1.1499999999999999</v>
      </c>
      <c r="S12" s="259"/>
      <c r="T12" s="261"/>
      <c r="U12" s="259"/>
      <c r="V12" s="261"/>
      <c r="W12" s="259"/>
      <c r="X12" s="261"/>
      <c r="Y12" s="259"/>
      <c r="Z12" s="261"/>
      <c r="AA12" s="259"/>
      <c r="AB12" s="261"/>
      <c r="AC12" s="262"/>
      <c r="AD12" s="263"/>
      <c r="AE12" s="262"/>
      <c r="AF12" s="255"/>
      <c r="AG12" s="269">
        <f t="shared" ref="AG12:AG19" si="2">PRODUCT(J12:AD12)</f>
        <v>14.180363840140926</v>
      </c>
      <c r="AH12" s="270"/>
      <c r="AI12" s="271"/>
      <c r="AJ12" s="272" t="s">
        <v>32</v>
      </c>
      <c r="AK12" s="268" t="s">
        <v>360</v>
      </c>
    </row>
    <row r="13" spans="2:44" ht="13.5">
      <c r="B13" s="254"/>
      <c r="C13" s="255"/>
      <c r="D13" s="256"/>
      <c r="E13" s="274" t="s">
        <v>632</v>
      </c>
      <c r="F13" s="258">
        <v>0.15</v>
      </c>
      <c r="G13" s="259"/>
      <c r="H13" s="275">
        <v>8</v>
      </c>
      <c r="I13" s="259"/>
      <c r="J13" s="261">
        <f>L9-P9</f>
        <v>2</v>
      </c>
      <c r="K13" s="259"/>
      <c r="L13" s="261">
        <f>IF(F13=0,0,J12/F13)</f>
        <v>10</v>
      </c>
      <c r="M13" s="259"/>
      <c r="N13" s="259">
        <v>1</v>
      </c>
      <c r="O13" s="259"/>
      <c r="P13" s="276">
        <f t="shared" si="0"/>
        <v>0.39458403729087799</v>
      </c>
      <c r="Q13" s="259"/>
      <c r="R13" s="261">
        <f t="shared" si="1"/>
        <v>1.1499999999999999</v>
      </c>
      <c r="S13" s="259"/>
      <c r="T13" s="261"/>
      <c r="U13" s="259"/>
      <c r="V13" s="261"/>
      <c r="W13" s="259"/>
      <c r="X13" s="261"/>
      <c r="Y13" s="259"/>
      <c r="Z13" s="261"/>
      <c r="AA13" s="259"/>
      <c r="AB13" s="261"/>
      <c r="AC13" s="262"/>
      <c r="AD13" s="263"/>
      <c r="AE13" s="262"/>
      <c r="AF13" s="255"/>
      <c r="AG13" s="269">
        <f t="shared" si="2"/>
        <v>9.0754328576901937</v>
      </c>
      <c r="AH13" s="270"/>
      <c r="AI13" s="271"/>
      <c r="AJ13" s="272" t="s">
        <v>32</v>
      </c>
      <c r="AK13" s="709">
        <f>1/H9</f>
        <v>12.5</v>
      </c>
    </row>
    <row r="14" spans="2:44" ht="13.5">
      <c r="B14" s="277"/>
      <c r="C14" s="255"/>
      <c r="D14" s="256"/>
      <c r="E14" s="274" t="s">
        <v>633</v>
      </c>
      <c r="F14" s="258">
        <v>0.2</v>
      </c>
      <c r="G14" s="259"/>
      <c r="H14" s="275">
        <v>0</v>
      </c>
      <c r="I14" s="259"/>
      <c r="J14" s="261">
        <f>P9</f>
        <v>1.5</v>
      </c>
      <c r="K14" s="259"/>
      <c r="L14" s="261">
        <f>IF(F14=0,0,J13/F14)</f>
        <v>10</v>
      </c>
      <c r="M14" s="259"/>
      <c r="N14" s="259"/>
      <c r="O14" s="259"/>
      <c r="P14" s="276">
        <f t="shared" si="0"/>
        <v>0</v>
      </c>
      <c r="Q14" s="259"/>
      <c r="R14" s="261">
        <f t="shared" si="1"/>
        <v>1.1499999999999999</v>
      </c>
      <c r="S14" s="259"/>
      <c r="T14" s="261"/>
      <c r="U14" s="259"/>
      <c r="V14" s="261"/>
      <c r="W14" s="259"/>
      <c r="X14" s="261"/>
      <c r="Y14" s="259"/>
      <c r="Z14" s="261"/>
      <c r="AA14" s="259"/>
      <c r="AB14" s="261"/>
      <c r="AC14" s="262"/>
      <c r="AD14" s="263"/>
      <c r="AE14" s="262"/>
      <c r="AF14" s="255"/>
      <c r="AG14" s="269">
        <f t="shared" si="2"/>
        <v>0</v>
      </c>
      <c r="AH14" s="270"/>
      <c r="AI14" s="271"/>
      <c r="AJ14" s="272" t="s">
        <v>32</v>
      </c>
      <c r="AK14" s="710"/>
    </row>
    <row r="15" spans="2:44" ht="13.5">
      <c r="B15" s="277"/>
      <c r="C15" s="255"/>
      <c r="D15" s="256"/>
      <c r="E15" s="274" t="s">
        <v>634</v>
      </c>
      <c r="F15" s="258">
        <v>0.2</v>
      </c>
      <c r="G15" s="259"/>
      <c r="H15" s="275">
        <v>10</v>
      </c>
      <c r="I15" s="259"/>
      <c r="J15" s="261">
        <f>P9</f>
        <v>1.5</v>
      </c>
      <c r="K15" s="259"/>
      <c r="L15" s="261">
        <f>IF(F15=0,0,J13/F15)</f>
        <v>10</v>
      </c>
      <c r="M15" s="259"/>
      <c r="N15" s="259">
        <v>1</v>
      </c>
      <c r="O15" s="259"/>
      <c r="P15" s="276">
        <f t="shared" si="0"/>
        <v>0.61653755826699685</v>
      </c>
      <c r="Q15" s="259"/>
      <c r="R15" s="261">
        <f t="shared" si="1"/>
        <v>1.1499999999999999</v>
      </c>
      <c r="S15" s="259"/>
      <c r="T15" s="261"/>
      <c r="U15" s="259"/>
      <c r="V15" s="261"/>
      <c r="W15" s="259"/>
      <c r="X15" s="261"/>
      <c r="Y15" s="259"/>
      <c r="Z15" s="261"/>
      <c r="AA15" s="259"/>
      <c r="AB15" s="261"/>
      <c r="AC15" s="262"/>
      <c r="AD15" s="263"/>
      <c r="AE15" s="262"/>
      <c r="AF15" s="255"/>
      <c r="AG15" s="269">
        <f t="shared" si="2"/>
        <v>10.635272880105695</v>
      </c>
      <c r="AH15" s="270"/>
      <c r="AI15" s="271"/>
      <c r="AJ15" s="272" t="s">
        <v>32</v>
      </c>
      <c r="AK15" s="710"/>
    </row>
    <row r="16" spans="2:44" ht="13.5">
      <c r="B16" s="254"/>
      <c r="C16" s="255"/>
      <c r="D16" s="256"/>
      <c r="E16" s="274" t="s">
        <v>635</v>
      </c>
      <c r="F16" s="258">
        <v>0.2</v>
      </c>
      <c r="G16" s="259"/>
      <c r="H16" s="275">
        <v>8</v>
      </c>
      <c r="I16" s="259"/>
      <c r="J16" s="261">
        <f>P9</f>
        <v>1.5</v>
      </c>
      <c r="K16" s="259"/>
      <c r="L16" s="261">
        <f>IF(F16=0,0,J16/F16)</f>
        <v>7.5</v>
      </c>
      <c r="M16" s="259"/>
      <c r="N16" s="259"/>
      <c r="O16" s="259"/>
      <c r="P16" s="276">
        <f t="shared" si="0"/>
        <v>0.39458403729087799</v>
      </c>
      <c r="Q16" s="259"/>
      <c r="R16" s="261">
        <f t="shared" si="1"/>
        <v>1.1499999999999999</v>
      </c>
      <c r="S16" s="259"/>
      <c r="T16" s="261"/>
      <c r="U16" s="259"/>
      <c r="V16" s="261"/>
      <c r="W16" s="259"/>
      <c r="X16" s="261"/>
      <c r="Y16" s="259"/>
      <c r="Z16" s="261"/>
      <c r="AA16" s="259"/>
      <c r="AB16" s="261"/>
      <c r="AC16" s="262"/>
      <c r="AD16" s="263"/>
      <c r="AE16" s="262"/>
      <c r="AF16" s="255"/>
      <c r="AG16" s="269">
        <f t="shared" si="2"/>
        <v>5.1049309824507327</v>
      </c>
      <c r="AH16" s="270"/>
      <c r="AI16" s="271"/>
      <c r="AJ16" s="272" t="s">
        <v>32</v>
      </c>
      <c r="AK16" s="710"/>
    </row>
    <row r="17" spans="2:37" ht="13.5">
      <c r="B17" s="254"/>
      <c r="C17" s="255"/>
      <c r="D17" s="256"/>
      <c r="E17" s="274" t="s">
        <v>636</v>
      </c>
      <c r="F17" s="258">
        <v>0.2</v>
      </c>
      <c r="G17" s="259"/>
      <c r="H17" s="275">
        <v>8</v>
      </c>
      <c r="I17" s="259"/>
      <c r="J17" s="261">
        <f>P9</f>
        <v>1.5</v>
      </c>
      <c r="K17" s="259"/>
      <c r="L17" s="261">
        <f>IF(F17=0,0,J17/F17)</f>
        <v>7.5</v>
      </c>
      <c r="M17" s="259"/>
      <c r="N17" s="259">
        <v>1</v>
      </c>
      <c r="O17" s="259"/>
      <c r="P17" s="276">
        <f t="shared" si="0"/>
        <v>0.39458403729087799</v>
      </c>
      <c r="Q17" s="259"/>
      <c r="R17" s="261">
        <f t="shared" si="1"/>
        <v>1.1499999999999999</v>
      </c>
      <c r="S17" s="259"/>
      <c r="T17" s="261"/>
      <c r="U17" s="259"/>
      <c r="V17" s="261"/>
      <c r="W17" s="259"/>
      <c r="X17" s="261"/>
      <c r="Y17" s="259"/>
      <c r="Z17" s="261"/>
      <c r="AA17" s="259"/>
      <c r="AB17" s="261"/>
      <c r="AC17" s="262"/>
      <c r="AD17" s="263"/>
      <c r="AE17" s="262"/>
      <c r="AF17" s="255"/>
      <c r="AG17" s="269">
        <f t="shared" si="2"/>
        <v>5.1049309824507327</v>
      </c>
      <c r="AH17" s="270"/>
      <c r="AI17" s="271"/>
      <c r="AJ17" s="272" t="s">
        <v>32</v>
      </c>
      <c r="AK17" s="711"/>
    </row>
    <row r="18" spans="2:37" ht="13.5">
      <c r="B18" s="254"/>
      <c r="C18" s="255"/>
      <c r="D18" s="256"/>
      <c r="E18" s="274" t="s">
        <v>637</v>
      </c>
      <c r="F18" s="258">
        <v>0.2</v>
      </c>
      <c r="G18" s="259"/>
      <c r="H18" s="275">
        <v>8</v>
      </c>
      <c r="I18" s="259"/>
      <c r="J18" s="261">
        <f>J9</f>
        <v>3</v>
      </c>
      <c r="K18" s="259"/>
      <c r="L18" s="261">
        <f>IF(F18=0,0,P9/F18)</f>
        <v>7.5</v>
      </c>
      <c r="M18" s="259"/>
      <c r="N18" s="259">
        <v>1</v>
      </c>
      <c r="O18" s="259"/>
      <c r="P18" s="276">
        <f t="shared" si="0"/>
        <v>0.39458403729087799</v>
      </c>
      <c r="Q18" s="259"/>
      <c r="R18" s="261">
        <f t="shared" si="1"/>
        <v>1.1499999999999999</v>
      </c>
      <c r="S18" s="259"/>
      <c r="T18" s="261"/>
      <c r="U18" s="259"/>
      <c r="V18" s="261"/>
      <c r="W18" s="259"/>
      <c r="X18" s="261"/>
      <c r="Y18" s="259"/>
      <c r="Z18" s="261"/>
      <c r="AA18" s="259"/>
      <c r="AB18" s="261"/>
      <c r="AC18" s="262"/>
      <c r="AD18" s="263"/>
      <c r="AE18" s="262"/>
      <c r="AF18" s="255"/>
      <c r="AG18" s="269">
        <f t="shared" si="2"/>
        <v>10.209861964901465</v>
      </c>
      <c r="AH18" s="270"/>
      <c r="AI18" s="271"/>
      <c r="AJ18" s="272" t="s">
        <v>32</v>
      </c>
      <c r="AK18" s="268"/>
    </row>
    <row r="19" spans="2:37" ht="13.5">
      <c r="B19" s="277"/>
      <c r="C19" s="255"/>
      <c r="D19" s="256"/>
      <c r="E19" s="274" t="s">
        <v>638</v>
      </c>
      <c r="F19" s="258">
        <v>0.2</v>
      </c>
      <c r="G19" s="259"/>
      <c r="H19" s="275">
        <v>8</v>
      </c>
      <c r="I19" s="259"/>
      <c r="J19" s="261">
        <f>L9</f>
        <v>3.5</v>
      </c>
      <c r="K19" s="259"/>
      <c r="L19" s="261">
        <f>IF(F19=0,0,P9/F19)</f>
        <v>7.5</v>
      </c>
      <c r="M19" s="259"/>
      <c r="N19" s="259">
        <v>1</v>
      </c>
      <c r="O19" s="259"/>
      <c r="P19" s="276">
        <f t="shared" si="0"/>
        <v>0.39458403729087799</v>
      </c>
      <c r="Q19" s="259"/>
      <c r="R19" s="261">
        <f t="shared" si="1"/>
        <v>1.1499999999999999</v>
      </c>
      <c r="S19" s="259"/>
      <c r="T19" s="261"/>
      <c r="U19" s="259"/>
      <c r="V19" s="261"/>
      <c r="W19" s="259"/>
      <c r="X19" s="261"/>
      <c r="Y19" s="259"/>
      <c r="Z19" s="261"/>
      <c r="AA19" s="259"/>
      <c r="AB19" s="261"/>
      <c r="AC19" s="262"/>
      <c r="AD19" s="263"/>
      <c r="AE19" s="262"/>
      <c r="AF19" s="255"/>
      <c r="AG19" s="269">
        <f t="shared" si="2"/>
        <v>11.911505625718378</v>
      </c>
      <c r="AH19" s="270"/>
      <c r="AI19" s="271"/>
      <c r="AJ19" s="272" t="s">
        <v>32</v>
      </c>
      <c r="AK19" s="278" t="s">
        <v>361</v>
      </c>
    </row>
    <row r="20" spans="2:37" ht="14" thickBot="1">
      <c r="B20" s="279"/>
      <c r="C20" s="280"/>
      <c r="D20" s="281"/>
      <c r="E20" s="282"/>
      <c r="F20" s="283"/>
      <c r="G20" s="284"/>
      <c r="H20" s="285"/>
      <c r="I20" s="284"/>
      <c r="J20" s="285"/>
      <c r="K20" s="284"/>
      <c r="L20" s="285"/>
      <c r="M20" s="284"/>
      <c r="N20" s="286" t="s">
        <v>362</v>
      </c>
      <c r="O20" s="284" t="s">
        <v>300</v>
      </c>
      <c r="P20" s="287">
        <f>J9*L9*H9</f>
        <v>0.84</v>
      </c>
      <c r="Q20" s="284" t="s">
        <v>10</v>
      </c>
      <c r="R20" s="285"/>
      <c r="S20" s="284"/>
      <c r="T20" s="285"/>
      <c r="U20" s="284"/>
      <c r="V20" s="285"/>
      <c r="W20" s="284"/>
      <c r="X20" s="285"/>
      <c r="Y20" s="284"/>
      <c r="Z20" s="285"/>
      <c r="AA20" s="284"/>
      <c r="AB20" s="285"/>
      <c r="AC20" s="288"/>
      <c r="AD20" s="289"/>
      <c r="AE20" s="288"/>
      <c r="AF20" s="280"/>
      <c r="AG20" s="290">
        <f>SUM(AG12:AG19)</f>
        <v>66.222299133458122</v>
      </c>
      <c r="AH20" s="291"/>
      <c r="AI20" s="292"/>
      <c r="AJ20" s="293" t="s">
        <v>32</v>
      </c>
      <c r="AK20" s="294">
        <f>ROUND(AG20/P20,2)</f>
        <v>78.84</v>
      </c>
    </row>
    <row r="21" spans="2:37" ht="14" thickTop="1">
      <c r="B21" s="295"/>
      <c r="C21" s="246"/>
      <c r="D21" s="296"/>
      <c r="E21" s="297"/>
      <c r="F21" s="298"/>
      <c r="G21" s="299"/>
      <c r="H21" s="300"/>
      <c r="I21" s="299"/>
      <c r="J21" s="300"/>
      <c r="K21" s="299"/>
      <c r="L21" s="300"/>
      <c r="M21" s="299"/>
      <c r="N21" s="299"/>
      <c r="O21" s="299"/>
      <c r="P21" s="301"/>
      <c r="Q21" s="299"/>
      <c r="R21" s="300"/>
      <c r="S21" s="299"/>
      <c r="T21" s="300"/>
      <c r="U21" s="299"/>
      <c r="V21" s="300"/>
      <c r="W21" s="299"/>
      <c r="X21" s="300"/>
      <c r="Y21" s="299"/>
      <c r="Z21" s="300"/>
      <c r="AA21" s="299"/>
      <c r="AB21" s="300"/>
      <c r="AC21" s="250"/>
      <c r="AD21" s="251"/>
      <c r="AE21" s="250"/>
      <c r="AF21" s="246"/>
      <c r="AG21" s="302"/>
      <c r="AH21" s="303"/>
      <c r="AI21" s="304"/>
      <c r="AJ21" s="305"/>
      <c r="AK21" s="306"/>
    </row>
    <row r="22" spans="2:37" ht="13.5">
      <c r="B22" s="254"/>
      <c r="C22" s="255"/>
      <c r="D22" s="256"/>
      <c r="E22" s="257"/>
      <c r="F22" s="258"/>
      <c r="G22" s="259"/>
      <c r="H22" s="260" t="s">
        <v>350</v>
      </c>
      <c r="I22" s="260"/>
      <c r="J22" s="260" t="s">
        <v>351</v>
      </c>
      <c r="K22" s="260"/>
      <c r="L22" s="260" t="s">
        <v>352</v>
      </c>
      <c r="M22" s="260"/>
      <c r="N22" s="260" t="s">
        <v>353</v>
      </c>
      <c r="O22" s="260"/>
      <c r="P22" s="260" t="s">
        <v>354</v>
      </c>
      <c r="Q22" s="259"/>
      <c r="R22" s="261"/>
      <c r="S22" s="259"/>
      <c r="T22" s="261"/>
      <c r="U22" s="259"/>
      <c r="V22" s="261"/>
      <c r="W22" s="259"/>
      <c r="X22" s="261"/>
      <c r="Y22" s="259"/>
      <c r="Z22" s="261"/>
      <c r="AA22" s="259"/>
      <c r="AB22" s="261"/>
      <c r="AC22" s="262"/>
      <c r="AD22" s="263"/>
      <c r="AE22" s="262"/>
      <c r="AF22" s="255"/>
      <c r="AG22" s="264"/>
      <c r="AH22" s="265"/>
      <c r="AI22" s="266"/>
      <c r="AJ22" s="267"/>
      <c r="AK22" s="268"/>
    </row>
    <row r="23" spans="2:37" ht="14" thickBot="1">
      <c r="B23" s="277"/>
      <c r="C23" s="255"/>
      <c r="D23" s="307"/>
      <c r="E23" s="257"/>
      <c r="F23" s="258"/>
      <c r="G23" s="259"/>
      <c r="H23" s="259">
        <v>0.1</v>
      </c>
      <c r="I23" s="259"/>
      <c r="J23" s="259">
        <v>3.75</v>
      </c>
      <c r="K23" s="259"/>
      <c r="L23" s="259">
        <v>2.4500000000000002</v>
      </c>
      <c r="M23" s="259"/>
      <c r="N23" s="259">
        <f>J23/4</f>
        <v>0.9375</v>
      </c>
      <c r="O23" s="259"/>
      <c r="P23" s="259">
        <f>J23/2</f>
        <v>1.875</v>
      </c>
      <c r="Q23" s="259"/>
      <c r="R23" s="261"/>
      <c r="S23" s="259"/>
      <c r="T23" s="261"/>
      <c r="U23" s="259"/>
      <c r="V23" s="261"/>
      <c r="W23" s="259"/>
      <c r="X23" s="261"/>
      <c r="Y23" s="259"/>
      <c r="Z23" s="261"/>
      <c r="AA23" s="259"/>
      <c r="AB23" s="261"/>
      <c r="AC23" s="262"/>
      <c r="AD23" s="263"/>
      <c r="AE23" s="262"/>
      <c r="AF23" s="255"/>
      <c r="AG23" s="269"/>
      <c r="AH23" s="270"/>
      <c r="AI23" s="271"/>
      <c r="AJ23" s="272"/>
      <c r="AK23" s="268"/>
    </row>
    <row r="24" spans="2:37" ht="14" thickTop="1">
      <c r="B24" s="277"/>
      <c r="C24" s="255"/>
      <c r="D24" s="307"/>
      <c r="E24" s="257"/>
      <c r="F24" s="241" t="s">
        <v>355</v>
      </c>
      <c r="G24" s="241"/>
      <c r="H24" s="241" t="s">
        <v>280</v>
      </c>
      <c r="I24" s="241"/>
      <c r="J24" s="241" t="s">
        <v>348</v>
      </c>
      <c r="K24" s="241"/>
      <c r="L24" s="241" t="s">
        <v>356</v>
      </c>
      <c r="M24" s="241"/>
      <c r="N24" s="241" t="s">
        <v>357</v>
      </c>
      <c r="O24" s="241"/>
      <c r="P24" s="242" t="s">
        <v>358</v>
      </c>
      <c r="Q24" s="241"/>
      <c r="R24" s="242" t="s">
        <v>359</v>
      </c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62"/>
      <c r="AF24" s="255"/>
      <c r="AG24" s="269"/>
      <c r="AH24" s="270"/>
      <c r="AI24" s="271"/>
      <c r="AJ24" s="272"/>
      <c r="AK24" s="268"/>
    </row>
    <row r="25" spans="2:37" ht="15.5">
      <c r="B25" s="277"/>
      <c r="C25" s="255"/>
      <c r="D25" s="307"/>
      <c r="E25" s="273" t="str">
        <f>"Plat Lantai ( "&amp;J23&amp;" x "&amp;L23&amp;" x "&amp;H23&amp;" )"</f>
        <v>Plat Lantai ( 3,75 x 2,45 x 0,1 )</v>
      </c>
      <c r="F25" s="258"/>
      <c r="G25" s="259"/>
      <c r="H25" s="261"/>
      <c r="I25" s="259"/>
      <c r="J25" s="259"/>
      <c r="K25" s="259"/>
      <c r="L25" s="259"/>
      <c r="M25" s="259"/>
      <c r="N25" s="259"/>
      <c r="O25" s="259"/>
      <c r="P25" s="259"/>
      <c r="Q25" s="259"/>
      <c r="R25" s="260">
        <v>1.1000000000000001</v>
      </c>
      <c r="S25" s="259"/>
      <c r="T25" s="261"/>
      <c r="U25" s="259"/>
      <c r="V25" s="261"/>
      <c r="W25" s="259"/>
      <c r="X25" s="261"/>
      <c r="Y25" s="259"/>
      <c r="Z25" s="261"/>
      <c r="AA25" s="259"/>
      <c r="AB25" s="261"/>
      <c r="AC25" s="262"/>
      <c r="AD25" s="263"/>
      <c r="AE25" s="262"/>
      <c r="AF25" s="255"/>
      <c r="AG25" s="269"/>
      <c r="AH25" s="270"/>
      <c r="AI25" s="271"/>
      <c r="AJ25" s="272"/>
      <c r="AK25" s="268"/>
    </row>
    <row r="26" spans="2:37" ht="13.5">
      <c r="B26" s="277"/>
      <c r="C26" s="255"/>
      <c r="D26" s="307"/>
      <c r="E26" s="274" t="s">
        <v>631</v>
      </c>
      <c r="F26" s="258">
        <v>0.15</v>
      </c>
      <c r="G26" s="259"/>
      <c r="H26" s="275">
        <v>8</v>
      </c>
      <c r="I26" s="259"/>
      <c r="J26" s="261">
        <f>P23</f>
        <v>1.875</v>
      </c>
      <c r="K26" s="259"/>
      <c r="L26" s="261">
        <f>IF(F26=0,0,J27/F26)</f>
        <v>3.8333333333333348</v>
      </c>
      <c r="M26" s="259"/>
      <c r="N26" s="259">
        <v>2</v>
      </c>
      <c r="O26" s="259"/>
      <c r="P26" s="276">
        <f t="shared" ref="P26:P33" si="3">0.25*PI()*(H26/1000)^2*7850</f>
        <v>0.39458403729087799</v>
      </c>
      <c r="Q26" s="259"/>
      <c r="R26" s="261">
        <f>R25</f>
        <v>1.1000000000000001</v>
      </c>
      <c r="S26" s="259"/>
      <c r="T26" s="261"/>
      <c r="U26" s="259"/>
      <c r="V26" s="261"/>
      <c r="W26" s="259"/>
      <c r="X26" s="261"/>
      <c r="Y26" s="259"/>
      <c r="Z26" s="261"/>
      <c r="AA26" s="259"/>
      <c r="AB26" s="261"/>
      <c r="AC26" s="262"/>
      <c r="AD26" s="263"/>
      <c r="AE26" s="262"/>
      <c r="AF26" s="255"/>
      <c r="AG26" s="269">
        <f t="shared" ref="AG26:AG33" si="4">PRODUCT(J26:AD26)</f>
        <v>6.2393600896620107</v>
      </c>
      <c r="AH26" s="270"/>
      <c r="AI26" s="271"/>
      <c r="AJ26" s="272" t="s">
        <v>32</v>
      </c>
      <c r="AK26" s="268" t="s">
        <v>360</v>
      </c>
    </row>
    <row r="27" spans="2:37" ht="13.5">
      <c r="B27" s="277"/>
      <c r="C27" s="255"/>
      <c r="D27" s="307"/>
      <c r="E27" s="274" t="s">
        <v>632</v>
      </c>
      <c r="F27" s="258">
        <v>0.15</v>
      </c>
      <c r="G27" s="259"/>
      <c r="H27" s="275">
        <v>8</v>
      </c>
      <c r="I27" s="259"/>
      <c r="J27" s="261">
        <f>L23-P23</f>
        <v>0.57500000000000018</v>
      </c>
      <c r="K27" s="259"/>
      <c r="L27" s="261">
        <f>IF(F27=0,0,J26/F27)</f>
        <v>12.5</v>
      </c>
      <c r="M27" s="259"/>
      <c r="N27" s="259">
        <v>2</v>
      </c>
      <c r="O27" s="259"/>
      <c r="P27" s="276">
        <f t="shared" si="3"/>
        <v>0.39458403729087799</v>
      </c>
      <c r="Q27" s="259"/>
      <c r="R27" s="261">
        <f>R26</f>
        <v>1.1000000000000001</v>
      </c>
      <c r="S27" s="259"/>
      <c r="T27" s="261"/>
      <c r="U27" s="259"/>
      <c r="V27" s="261"/>
      <c r="W27" s="259"/>
      <c r="X27" s="261"/>
      <c r="Y27" s="259"/>
      <c r="Z27" s="261"/>
      <c r="AA27" s="259"/>
      <c r="AB27" s="261"/>
      <c r="AC27" s="262"/>
      <c r="AD27" s="263"/>
      <c r="AE27" s="262"/>
      <c r="AF27" s="255"/>
      <c r="AG27" s="269">
        <f t="shared" si="4"/>
        <v>6.2393600896620098</v>
      </c>
      <c r="AH27" s="270"/>
      <c r="AI27" s="271"/>
      <c r="AJ27" s="272" t="s">
        <v>32</v>
      </c>
      <c r="AK27" s="709">
        <f>1/H23</f>
        <v>10</v>
      </c>
    </row>
    <row r="28" spans="2:37" ht="13.5">
      <c r="B28" s="277"/>
      <c r="C28" s="255"/>
      <c r="D28" s="307"/>
      <c r="E28" s="274" t="s">
        <v>633</v>
      </c>
      <c r="F28" s="258">
        <v>0.15</v>
      </c>
      <c r="G28" s="259"/>
      <c r="H28" s="275">
        <v>8</v>
      </c>
      <c r="I28" s="259"/>
      <c r="J28" s="261">
        <f>P23</f>
        <v>1.875</v>
      </c>
      <c r="K28" s="259"/>
      <c r="L28" s="261">
        <f>IF(F28=0,0,J27/F28)</f>
        <v>3.8333333333333348</v>
      </c>
      <c r="M28" s="259"/>
      <c r="N28" s="259">
        <v>1</v>
      </c>
      <c r="O28" s="259"/>
      <c r="P28" s="276">
        <f t="shared" si="3"/>
        <v>0.39458403729087799</v>
      </c>
      <c r="Q28" s="259"/>
      <c r="R28" s="261">
        <f t="shared" ref="R28:R33" si="5">R27</f>
        <v>1.1000000000000001</v>
      </c>
      <c r="S28" s="259"/>
      <c r="T28" s="261"/>
      <c r="U28" s="259"/>
      <c r="V28" s="261"/>
      <c r="W28" s="259"/>
      <c r="X28" s="261"/>
      <c r="Y28" s="259"/>
      <c r="Z28" s="261"/>
      <c r="AA28" s="259"/>
      <c r="AB28" s="261"/>
      <c r="AC28" s="262"/>
      <c r="AD28" s="263"/>
      <c r="AE28" s="262"/>
      <c r="AF28" s="255"/>
      <c r="AG28" s="269">
        <f t="shared" si="4"/>
        <v>3.1196800448310054</v>
      </c>
      <c r="AH28" s="270"/>
      <c r="AI28" s="271"/>
      <c r="AJ28" s="272" t="s">
        <v>32</v>
      </c>
      <c r="AK28" s="710"/>
    </row>
    <row r="29" spans="2:37" ht="13.5">
      <c r="B29" s="277"/>
      <c r="C29" s="255"/>
      <c r="D29" s="307"/>
      <c r="E29" s="274" t="s">
        <v>634</v>
      </c>
      <c r="F29" s="258">
        <v>0.15</v>
      </c>
      <c r="G29" s="259"/>
      <c r="H29" s="275">
        <v>8</v>
      </c>
      <c r="I29" s="259"/>
      <c r="J29" s="261">
        <f>P23</f>
        <v>1.875</v>
      </c>
      <c r="K29" s="259"/>
      <c r="L29" s="261">
        <f>IF(F29=0,0,J27/F29)</f>
        <v>3.8333333333333348</v>
      </c>
      <c r="M29" s="259"/>
      <c r="N29" s="259">
        <v>1</v>
      </c>
      <c r="O29" s="259"/>
      <c r="P29" s="276">
        <f t="shared" si="3"/>
        <v>0.39458403729087799</v>
      </c>
      <c r="Q29" s="259"/>
      <c r="R29" s="261">
        <f t="shared" si="5"/>
        <v>1.1000000000000001</v>
      </c>
      <c r="S29" s="259"/>
      <c r="T29" s="261"/>
      <c r="U29" s="259"/>
      <c r="V29" s="261"/>
      <c r="W29" s="259"/>
      <c r="X29" s="261"/>
      <c r="Y29" s="259"/>
      <c r="Z29" s="261"/>
      <c r="AA29" s="259"/>
      <c r="AB29" s="261"/>
      <c r="AC29" s="262"/>
      <c r="AD29" s="263"/>
      <c r="AE29" s="262"/>
      <c r="AF29" s="255"/>
      <c r="AG29" s="269">
        <f t="shared" si="4"/>
        <v>3.1196800448310054</v>
      </c>
      <c r="AH29" s="270"/>
      <c r="AI29" s="271"/>
      <c r="AJ29" s="272" t="s">
        <v>32</v>
      </c>
      <c r="AK29" s="710"/>
    </row>
    <row r="30" spans="2:37" ht="13.5">
      <c r="B30" s="277"/>
      <c r="C30" s="255"/>
      <c r="D30" s="307"/>
      <c r="E30" s="274" t="s">
        <v>635</v>
      </c>
      <c r="F30" s="258">
        <v>0.15</v>
      </c>
      <c r="G30" s="259"/>
      <c r="H30" s="275">
        <v>8</v>
      </c>
      <c r="I30" s="259"/>
      <c r="J30" s="261">
        <f>P23</f>
        <v>1.875</v>
      </c>
      <c r="K30" s="259"/>
      <c r="L30" s="261">
        <f>IF(F30=0,0,J30/F30)</f>
        <v>12.5</v>
      </c>
      <c r="M30" s="259"/>
      <c r="N30" s="259">
        <v>1</v>
      </c>
      <c r="O30" s="259"/>
      <c r="P30" s="276">
        <f t="shared" si="3"/>
        <v>0.39458403729087799</v>
      </c>
      <c r="Q30" s="259"/>
      <c r="R30" s="261">
        <f t="shared" si="5"/>
        <v>1.1000000000000001</v>
      </c>
      <c r="S30" s="259"/>
      <c r="T30" s="261"/>
      <c r="U30" s="259"/>
      <c r="V30" s="261"/>
      <c r="W30" s="259"/>
      <c r="X30" s="261"/>
      <c r="Y30" s="259"/>
      <c r="Z30" s="261"/>
      <c r="AA30" s="259"/>
      <c r="AB30" s="261"/>
      <c r="AC30" s="262"/>
      <c r="AD30" s="263"/>
      <c r="AE30" s="262"/>
      <c r="AF30" s="255"/>
      <c r="AG30" s="269">
        <f t="shared" si="4"/>
        <v>10.172869711405449</v>
      </c>
      <c r="AH30" s="270"/>
      <c r="AI30" s="271"/>
      <c r="AJ30" s="272" t="s">
        <v>32</v>
      </c>
      <c r="AK30" s="710"/>
    </row>
    <row r="31" spans="2:37" ht="13.5">
      <c r="B31" s="277"/>
      <c r="C31" s="255"/>
      <c r="D31" s="307"/>
      <c r="E31" s="274" t="s">
        <v>636</v>
      </c>
      <c r="F31" s="258">
        <v>0.15</v>
      </c>
      <c r="G31" s="259"/>
      <c r="H31" s="275">
        <v>8</v>
      </c>
      <c r="I31" s="259"/>
      <c r="J31" s="261">
        <f>P23</f>
        <v>1.875</v>
      </c>
      <c r="K31" s="259"/>
      <c r="L31" s="261">
        <f>IF(F31=0,0,J31/F31)</f>
        <v>12.5</v>
      </c>
      <c r="M31" s="259"/>
      <c r="N31" s="259">
        <v>1</v>
      </c>
      <c r="O31" s="259"/>
      <c r="P31" s="276">
        <f t="shared" si="3"/>
        <v>0.39458403729087799</v>
      </c>
      <c r="Q31" s="259"/>
      <c r="R31" s="261">
        <f t="shared" si="5"/>
        <v>1.1000000000000001</v>
      </c>
      <c r="S31" s="259"/>
      <c r="T31" s="261"/>
      <c r="U31" s="259"/>
      <c r="V31" s="261"/>
      <c r="W31" s="259"/>
      <c r="X31" s="261"/>
      <c r="Y31" s="259"/>
      <c r="Z31" s="261"/>
      <c r="AA31" s="259"/>
      <c r="AB31" s="261"/>
      <c r="AC31" s="262"/>
      <c r="AD31" s="263"/>
      <c r="AE31" s="262"/>
      <c r="AF31" s="255"/>
      <c r="AG31" s="269">
        <f t="shared" si="4"/>
        <v>10.172869711405449</v>
      </c>
      <c r="AH31" s="270"/>
      <c r="AI31" s="271"/>
      <c r="AJ31" s="272" t="s">
        <v>32</v>
      </c>
      <c r="AK31" s="711"/>
    </row>
    <row r="32" spans="2:37" ht="13.5">
      <c r="B32" s="277"/>
      <c r="C32" s="255"/>
      <c r="D32" s="307"/>
      <c r="E32" s="274" t="s">
        <v>637</v>
      </c>
      <c r="F32" s="258">
        <v>0.15</v>
      </c>
      <c r="G32" s="259"/>
      <c r="H32" s="275">
        <v>8</v>
      </c>
      <c r="I32" s="259"/>
      <c r="J32" s="261">
        <f>J23</f>
        <v>3.75</v>
      </c>
      <c r="K32" s="259"/>
      <c r="L32" s="261">
        <f>IF(F32=0,0,P23/F32)</f>
        <v>12.5</v>
      </c>
      <c r="M32" s="259"/>
      <c r="N32" s="259">
        <v>2</v>
      </c>
      <c r="O32" s="259"/>
      <c r="P32" s="276">
        <f t="shared" si="3"/>
        <v>0.39458403729087799</v>
      </c>
      <c r="Q32" s="259"/>
      <c r="R32" s="261">
        <f t="shared" si="5"/>
        <v>1.1000000000000001</v>
      </c>
      <c r="S32" s="259"/>
      <c r="T32" s="261"/>
      <c r="U32" s="259"/>
      <c r="V32" s="261"/>
      <c r="W32" s="259"/>
      <c r="X32" s="261"/>
      <c r="Y32" s="259"/>
      <c r="Z32" s="261"/>
      <c r="AA32" s="259"/>
      <c r="AB32" s="261"/>
      <c r="AC32" s="262"/>
      <c r="AD32" s="263"/>
      <c r="AE32" s="262"/>
      <c r="AF32" s="255"/>
      <c r="AG32" s="269">
        <f t="shared" si="4"/>
        <v>40.691478845621795</v>
      </c>
      <c r="AH32" s="270"/>
      <c r="AI32" s="271"/>
      <c r="AJ32" s="272" t="s">
        <v>32</v>
      </c>
      <c r="AK32" s="268"/>
    </row>
    <row r="33" spans="2:37" ht="13.5">
      <c r="B33" s="277"/>
      <c r="C33" s="255"/>
      <c r="D33" s="307"/>
      <c r="E33" s="274" t="s">
        <v>638</v>
      </c>
      <c r="F33" s="258">
        <v>0.15</v>
      </c>
      <c r="G33" s="259"/>
      <c r="H33" s="275">
        <v>8</v>
      </c>
      <c r="I33" s="259"/>
      <c r="J33" s="261">
        <f>L23</f>
        <v>2.4500000000000002</v>
      </c>
      <c r="K33" s="259"/>
      <c r="L33" s="261">
        <f>IF(F33=0,0,P23/F33)</f>
        <v>12.5</v>
      </c>
      <c r="M33" s="259"/>
      <c r="N33" s="259">
        <v>2</v>
      </c>
      <c r="O33" s="259"/>
      <c r="P33" s="276">
        <f t="shared" si="3"/>
        <v>0.39458403729087799</v>
      </c>
      <c r="Q33" s="259"/>
      <c r="R33" s="261">
        <f t="shared" si="5"/>
        <v>1.1000000000000001</v>
      </c>
      <c r="S33" s="259"/>
      <c r="T33" s="261"/>
      <c r="U33" s="259"/>
      <c r="V33" s="261"/>
      <c r="W33" s="259"/>
      <c r="X33" s="261"/>
      <c r="Y33" s="259"/>
      <c r="Z33" s="261"/>
      <c r="AA33" s="259"/>
      <c r="AB33" s="261"/>
      <c r="AC33" s="262"/>
      <c r="AD33" s="263"/>
      <c r="AE33" s="262"/>
      <c r="AF33" s="255"/>
      <c r="AG33" s="269">
        <f t="shared" si="4"/>
        <v>26.585099512472912</v>
      </c>
      <c r="AH33" s="270"/>
      <c r="AI33" s="271"/>
      <c r="AJ33" s="272" t="s">
        <v>32</v>
      </c>
      <c r="AK33" s="278" t="s">
        <v>361</v>
      </c>
    </row>
    <row r="34" spans="2:37" ht="14" thickBot="1">
      <c r="B34" s="279"/>
      <c r="C34" s="280"/>
      <c r="D34" s="308"/>
      <c r="E34" s="282"/>
      <c r="F34" s="283"/>
      <c r="G34" s="284"/>
      <c r="H34" s="285"/>
      <c r="I34" s="284"/>
      <c r="J34" s="285"/>
      <c r="K34" s="284"/>
      <c r="L34" s="285"/>
      <c r="M34" s="284"/>
      <c r="N34" s="286" t="s">
        <v>362</v>
      </c>
      <c r="O34" s="284" t="s">
        <v>300</v>
      </c>
      <c r="P34" s="287">
        <f>J23*L23*H23</f>
        <v>0.91875000000000007</v>
      </c>
      <c r="Q34" s="284" t="s">
        <v>10</v>
      </c>
      <c r="R34" s="285"/>
      <c r="S34" s="284"/>
      <c r="T34" s="285"/>
      <c r="U34" s="284"/>
      <c r="V34" s="285"/>
      <c r="W34" s="284"/>
      <c r="X34" s="285"/>
      <c r="Y34" s="284"/>
      <c r="Z34" s="285"/>
      <c r="AA34" s="284"/>
      <c r="AB34" s="285"/>
      <c r="AC34" s="288"/>
      <c r="AD34" s="289"/>
      <c r="AE34" s="288"/>
      <c r="AF34" s="280"/>
      <c r="AG34" s="290">
        <f>SUM(AG26:AG33)</f>
        <v>106.34039804989163</v>
      </c>
      <c r="AH34" s="291"/>
      <c r="AI34" s="292"/>
      <c r="AJ34" s="293" t="s">
        <v>32</v>
      </c>
      <c r="AK34" s="294">
        <f>ROUND(AG34/P34,0)</f>
        <v>116</v>
      </c>
    </row>
    <row r="35" spans="2:37" ht="14" thickTop="1">
      <c r="B35" s="254"/>
      <c r="C35" s="255"/>
      <c r="D35" s="256"/>
      <c r="E35" s="274"/>
      <c r="F35" s="258"/>
      <c r="G35" s="259"/>
      <c r="H35" s="261"/>
      <c r="I35" s="259"/>
      <c r="J35" s="261"/>
      <c r="K35" s="259"/>
      <c r="L35" s="261"/>
      <c r="M35" s="259"/>
      <c r="N35" s="259"/>
      <c r="O35" s="259"/>
      <c r="P35" s="276"/>
      <c r="Q35" s="259"/>
      <c r="R35" s="261"/>
      <c r="S35" s="259"/>
      <c r="T35" s="261"/>
      <c r="U35" s="259"/>
      <c r="V35" s="261"/>
      <c r="W35" s="259"/>
      <c r="X35" s="261"/>
      <c r="Y35" s="259"/>
      <c r="Z35" s="261"/>
      <c r="AA35" s="259"/>
      <c r="AB35" s="261"/>
      <c r="AC35" s="262"/>
      <c r="AD35" s="263"/>
      <c r="AE35" s="262"/>
      <c r="AF35" s="255"/>
      <c r="AG35" s="302"/>
      <c r="AH35" s="303"/>
      <c r="AI35" s="304"/>
      <c r="AJ35" s="305"/>
      <c r="AK35" s="278"/>
    </row>
    <row r="36" spans="2:37" ht="13.5">
      <c r="B36" s="254"/>
      <c r="C36" s="255"/>
      <c r="D36" s="256"/>
      <c r="E36" s="257"/>
      <c r="F36" s="258"/>
      <c r="G36" s="259"/>
      <c r="H36" s="260" t="s">
        <v>350</v>
      </c>
      <c r="I36" s="260"/>
      <c r="J36" s="260" t="s">
        <v>351</v>
      </c>
      <c r="K36" s="260"/>
      <c r="L36" s="260" t="s">
        <v>352</v>
      </c>
      <c r="M36" s="260"/>
      <c r="N36" s="260" t="s">
        <v>353</v>
      </c>
      <c r="O36" s="260"/>
      <c r="P36" s="260" t="s">
        <v>354</v>
      </c>
      <c r="Q36" s="259"/>
      <c r="R36" s="261"/>
      <c r="S36" s="259"/>
      <c r="T36" s="261"/>
      <c r="U36" s="259"/>
      <c r="V36" s="261"/>
      <c r="W36" s="259"/>
      <c r="X36" s="261"/>
      <c r="Y36" s="259"/>
      <c r="Z36" s="261"/>
      <c r="AA36" s="259"/>
      <c r="AB36" s="261"/>
      <c r="AC36" s="262"/>
      <c r="AD36" s="263"/>
      <c r="AE36" s="262"/>
      <c r="AF36" s="255"/>
      <c r="AG36" s="264"/>
      <c r="AH36" s="265"/>
      <c r="AI36" s="266"/>
      <c r="AJ36" s="267"/>
      <c r="AK36" s="268"/>
    </row>
    <row r="37" spans="2:37" ht="14" thickBot="1">
      <c r="B37" s="277"/>
      <c r="C37" s="255"/>
      <c r="D37" s="307"/>
      <c r="E37" s="257"/>
      <c r="F37" s="258"/>
      <c r="G37" s="259"/>
      <c r="H37" s="259">
        <v>0.12</v>
      </c>
      <c r="I37" s="259"/>
      <c r="J37" s="259">
        <v>3.75</v>
      </c>
      <c r="K37" s="259"/>
      <c r="L37" s="259">
        <v>2.4500000000000002</v>
      </c>
      <c r="M37" s="259"/>
      <c r="N37" s="259">
        <f>J37/4</f>
        <v>0.9375</v>
      </c>
      <c r="O37" s="259"/>
      <c r="P37" s="259">
        <f>J37/2</f>
        <v>1.875</v>
      </c>
      <c r="Q37" s="259"/>
      <c r="R37" s="261"/>
      <c r="S37" s="259"/>
      <c r="T37" s="261"/>
      <c r="U37" s="259"/>
      <c r="V37" s="261"/>
      <c r="W37" s="259"/>
      <c r="X37" s="261"/>
      <c r="Y37" s="259"/>
      <c r="Z37" s="261"/>
      <c r="AA37" s="259"/>
      <c r="AB37" s="261"/>
      <c r="AC37" s="262"/>
      <c r="AD37" s="263"/>
      <c r="AE37" s="262"/>
      <c r="AF37" s="255"/>
      <c r="AG37" s="269"/>
      <c r="AH37" s="270"/>
      <c r="AI37" s="271"/>
      <c r="AJ37" s="272"/>
      <c r="AK37" s="268"/>
    </row>
    <row r="38" spans="2:37" ht="14" thickTop="1">
      <c r="B38" s="277"/>
      <c r="C38" s="255"/>
      <c r="D38" s="307"/>
      <c r="E38" s="257"/>
      <c r="F38" s="241" t="s">
        <v>355</v>
      </c>
      <c r="G38" s="241"/>
      <c r="H38" s="241" t="s">
        <v>280</v>
      </c>
      <c r="I38" s="241"/>
      <c r="J38" s="241" t="s">
        <v>348</v>
      </c>
      <c r="K38" s="241"/>
      <c r="L38" s="241" t="s">
        <v>356</v>
      </c>
      <c r="M38" s="241"/>
      <c r="N38" s="241" t="s">
        <v>357</v>
      </c>
      <c r="O38" s="241"/>
      <c r="P38" s="242" t="s">
        <v>358</v>
      </c>
      <c r="Q38" s="241"/>
      <c r="R38" s="242" t="s">
        <v>359</v>
      </c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62"/>
      <c r="AF38" s="255"/>
      <c r="AG38" s="269"/>
      <c r="AH38" s="270"/>
      <c r="AI38" s="271"/>
      <c r="AJ38" s="272"/>
      <c r="AK38" s="268"/>
    </row>
    <row r="39" spans="2:37" ht="15.5">
      <c r="B39" s="277"/>
      <c r="C39" s="255"/>
      <c r="D39" s="307"/>
      <c r="E39" s="273" t="str">
        <f>"Plat Lantai ( "&amp;J37&amp;" x "&amp;L37&amp;" x "&amp;H37&amp;" )"</f>
        <v>Plat Lantai ( 3,75 x 2,45 x 0,12 )</v>
      </c>
      <c r="F39" s="258"/>
      <c r="G39" s="259"/>
      <c r="H39" s="261"/>
      <c r="I39" s="259"/>
      <c r="J39" s="259"/>
      <c r="K39" s="259"/>
      <c r="L39" s="259"/>
      <c r="M39" s="259"/>
      <c r="N39" s="259"/>
      <c r="O39" s="259"/>
      <c r="P39" s="259"/>
      <c r="Q39" s="259"/>
      <c r="R39" s="260">
        <v>1.1000000000000001</v>
      </c>
      <c r="S39" s="259"/>
      <c r="T39" s="261"/>
      <c r="U39" s="259"/>
      <c r="V39" s="261"/>
      <c r="W39" s="259"/>
      <c r="X39" s="261"/>
      <c r="Y39" s="259"/>
      <c r="Z39" s="261"/>
      <c r="AA39" s="259"/>
      <c r="AB39" s="261"/>
      <c r="AC39" s="262"/>
      <c r="AD39" s="263"/>
      <c r="AE39" s="262"/>
      <c r="AF39" s="255"/>
      <c r="AG39" s="269"/>
      <c r="AH39" s="270"/>
      <c r="AI39" s="271"/>
      <c r="AJ39" s="272"/>
      <c r="AK39" s="268"/>
    </row>
    <row r="40" spans="2:37" ht="13.5">
      <c r="B40" s="277"/>
      <c r="C40" s="255"/>
      <c r="D40" s="307"/>
      <c r="E40" s="274" t="s">
        <v>631</v>
      </c>
      <c r="F40" s="258">
        <v>0.15</v>
      </c>
      <c r="G40" s="259"/>
      <c r="H40" s="275">
        <v>8</v>
      </c>
      <c r="I40" s="259"/>
      <c r="J40" s="261">
        <f>P37</f>
        <v>1.875</v>
      </c>
      <c r="K40" s="259"/>
      <c r="L40" s="261">
        <f>IF(F40=0,0,J41/F40)</f>
        <v>3.8333333333333348</v>
      </c>
      <c r="M40" s="259"/>
      <c r="N40" s="259">
        <v>2</v>
      </c>
      <c r="O40" s="259"/>
      <c r="P40" s="276">
        <f t="shared" ref="P40:P47" si="6">0.25*PI()*(H40/1000)^2*7850</f>
        <v>0.39458403729087799</v>
      </c>
      <c r="Q40" s="259"/>
      <c r="R40" s="261">
        <f>R39</f>
        <v>1.1000000000000001</v>
      </c>
      <c r="S40" s="259"/>
      <c r="T40" s="261"/>
      <c r="U40" s="259"/>
      <c r="V40" s="261"/>
      <c r="W40" s="259"/>
      <c r="X40" s="261"/>
      <c r="Y40" s="259"/>
      <c r="Z40" s="261"/>
      <c r="AA40" s="259"/>
      <c r="AB40" s="261"/>
      <c r="AC40" s="262"/>
      <c r="AD40" s="263"/>
      <c r="AE40" s="262"/>
      <c r="AF40" s="255"/>
      <c r="AG40" s="269">
        <f t="shared" ref="AG40:AG47" si="7">PRODUCT(J40:AD40)</f>
        <v>6.2393600896620107</v>
      </c>
      <c r="AH40" s="270"/>
      <c r="AI40" s="271"/>
      <c r="AJ40" s="272" t="s">
        <v>32</v>
      </c>
      <c r="AK40" s="268" t="s">
        <v>360</v>
      </c>
    </row>
    <row r="41" spans="2:37" ht="13.5">
      <c r="B41" s="277"/>
      <c r="C41" s="255"/>
      <c r="D41" s="307"/>
      <c r="E41" s="274" t="s">
        <v>632</v>
      </c>
      <c r="F41" s="258">
        <v>0.15</v>
      </c>
      <c r="G41" s="259"/>
      <c r="H41" s="275">
        <v>8</v>
      </c>
      <c r="I41" s="259"/>
      <c r="J41" s="261">
        <f>L37-P37</f>
        <v>0.57500000000000018</v>
      </c>
      <c r="K41" s="259"/>
      <c r="L41" s="261">
        <f>IF(F41=0,0,J40/F41)</f>
        <v>12.5</v>
      </c>
      <c r="M41" s="259"/>
      <c r="N41" s="259">
        <v>2</v>
      </c>
      <c r="O41" s="259"/>
      <c r="P41" s="276">
        <f t="shared" si="6"/>
        <v>0.39458403729087799</v>
      </c>
      <c r="Q41" s="259"/>
      <c r="R41" s="261">
        <f>R40</f>
        <v>1.1000000000000001</v>
      </c>
      <c r="S41" s="259"/>
      <c r="T41" s="261"/>
      <c r="U41" s="259"/>
      <c r="V41" s="261"/>
      <c r="W41" s="259"/>
      <c r="X41" s="261"/>
      <c r="Y41" s="259"/>
      <c r="Z41" s="261"/>
      <c r="AA41" s="259"/>
      <c r="AB41" s="261"/>
      <c r="AC41" s="262"/>
      <c r="AD41" s="263"/>
      <c r="AE41" s="262"/>
      <c r="AF41" s="255"/>
      <c r="AG41" s="269">
        <f t="shared" si="7"/>
        <v>6.2393600896620098</v>
      </c>
      <c r="AH41" s="270"/>
      <c r="AI41" s="271"/>
      <c r="AJ41" s="272" t="s">
        <v>32</v>
      </c>
      <c r="AK41" s="709">
        <f>1/H37</f>
        <v>8.3333333333333339</v>
      </c>
    </row>
    <row r="42" spans="2:37" ht="13.5">
      <c r="B42" s="277"/>
      <c r="C42" s="255"/>
      <c r="D42" s="307"/>
      <c r="E42" s="274" t="s">
        <v>633</v>
      </c>
      <c r="F42" s="258">
        <v>0.15</v>
      </c>
      <c r="G42" s="259"/>
      <c r="H42" s="275">
        <v>8</v>
      </c>
      <c r="I42" s="259"/>
      <c r="J42" s="261">
        <f>P37</f>
        <v>1.875</v>
      </c>
      <c r="K42" s="259"/>
      <c r="L42" s="261">
        <f>IF(F42=0,0,J41/F42)</f>
        <v>3.8333333333333348</v>
      </c>
      <c r="M42" s="259"/>
      <c r="N42" s="259">
        <v>1</v>
      </c>
      <c r="O42" s="259"/>
      <c r="P42" s="276">
        <f t="shared" si="6"/>
        <v>0.39458403729087799</v>
      </c>
      <c r="Q42" s="259"/>
      <c r="R42" s="261">
        <f t="shared" ref="R42:R47" si="8">R41</f>
        <v>1.1000000000000001</v>
      </c>
      <c r="S42" s="259"/>
      <c r="T42" s="261"/>
      <c r="U42" s="259"/>
      <c r="V42" s="261"/>
      <c r="W42" s="259"/>
      <c r="X42" s="261"/>
      <c r="Y42" s="259"/>
      <c r="Z42" s="261"/>
      <c r="AA42" s="259"/>
      <c r="AB42" s="261"/>
      <c r="AC42" s="262"/>
      <c r="AD42" s="263"/>
      <c r="AE42" s="262"/>
      <c r="AF42" s="255"/>
      <c r="AG42" s="269">
        <f t="shared" si="7"/>
        <v>3.1196800448310054</v>
      </c>
      <c r="AH42" s="270"/>
      <c r="AI42" s="271"/>
      <c r="AJ42" s="272" t="s">
        <v>32</v>
      </c>
      <c r="AK42" s="710"/>
    </row>
    <row r="43" spans="2:37" ht="13.5">
      <c r="B43" s="277"/>
      <c r="C43" s="255"/>
      <c r="D43" s="307"/>
      <c r="E43" s="274" t="s">
        <v>634</v>
      </c>
      <c r="F43" s="258">
        <v>0.15</v>
      </c>
      <c r="G43" s="259"/>
      <c r="H43" s="275">
        <v>8</v>
      </c>
      <c r="I43" s="259"/>
      <c r="J43" s="261">
        <f>P37</f>
        <v>1.875</v>
      </c>
      <c r="K43" s="259"/>
      <c r="L43" s="261">
        <f>IF(F43=0,0,J41/F43)</f>
        <v>3.8333333333333348</v>
      </c>
      <c r="M43" s="259"/>
      <c r="N43" s="259">
        <v>1</v>
      </c>
      <c r="O43" s="259"/>
      <c r="P43" s="276">
        <f t="shared" si="6"/>
        <v>0.39458403729087799</v>
      </c>
      <c r="Q43" s="259"/>
      <c r="R43" s="261">
        <f t="shared" si="8"/>
        <v>1.1000000000000001</v>
      </c>
      <c r="S43" s="259"/>
      <c r="T43" s="261"/>
      <c r="U43" s="259"/>
      <c r="V43" s="261"/>
      <c r="W43" s="259"/>
      <c r="X43" s="261"/>
      <c r="Y43" s="259"/>
      <c r="Z43" s="261"/>
      <c r="AA43" s="259"/>
      <c r="AB43" s="261"/>
      <c r="AC43" s="262"/>
      <c r="AD43" s="263"/>
      <c r="AE43" s="262"/>
      <c r="AF43" s="255"/>
      <c r="AG43" s="269">
        <f t="shared" si="7"/>
        <v>3.1196800448310054</v>
      </c>
      <c r="AH43" s="270"/>
      <c r="AI43" s="271"/>
      <c r="AJ43" s="272" t="s">
        <v>32</v>
      </c>
      <c r="AK43" s="710"/>
    </row>
    <row r="44" spans="2:37" ht="13.5">
      <c r="B44" s="277"/>
      <c r="C44" s="255"/>
      <c r="D44" s="307"/>
      <c r="E44" s="274" t="s">
        <v>635</v>
      </c>
      <c r="F44" s="258">
        <v>0.15</v>
      </c>
      <c r="G44" s="259"/>
      <c r="H44" s="275">
        <v>8</v>
      </c>
      <c r="I44" s="259"/>
      <c r="J44" s="261">
        <f>P37</f>
        <v>1.875</v>
      </c>
      <c r="K44" s="259"/>
      <c r="L44" s="261">
        <f>IF(F44=0,0,J44/F44)</f>
        <v>12.5</v>
      </c>
      <c r="M44" s="259"/>
      <c r="N44" s="259">
        <v>1</v>
      </c>
      <c r="O44" s="259"/>
      <c r="P44" s="276">
        <f t="shared" si="6"/>
        <v>0.39458403729087799</v>
      </c>
      <c r="Q44" s="259"/>
      <c r="R44" s="261">
        <f t="shared" si="8"/>
        <v>1.1000000000000001</v>
      </c>
      <c r="S44" s="259"/>
      <c r="T44" s="261"/>
      <c r="U44" s="259"/>
      <c r="V44" s="261"/>
      <c r="W44" s="259"/>
      <c r="X44" s="261"/>
      <c r="Y44" s="259"/>
      <c r="Z44" s="261"/>
      <c r="AA44" s="259"/>
      <c r="AB44" s="261"/>
      <c r="AC44" s="262"/>
      <c r="AD44" s="263"/>
      <c r="AE44" s="262"/>
      <c r="AF44" s="255"/>
      <c r="AG44" s="269">
        <f t="shared" si="7"/>
        <v>10.172869711405449</v>
      </c>
      <c r="AH44" s="270"/>
      <c r="AI44" s="271"/>
      <c r="AJ44" s="272" t="s">
        <v>32</v>
      </c>
      <c r="AK44" s="710"/>
    </row>
    <row r="45" spans="2:37" ht="13.5">
      <c r="B45" s="277"/>
      <c r="C45" s="255"/>
      <c r="D45" s="307"/>
      <c r="E45" s="274" t="s">
        <v>636</v>
      </c>
      <c r="F45" s="258">
        <v>0.15</v>
      </c>
      <c r="G45" s="259"/>
      <c r="H45" s="275">
        <v>8</v>
      </c>
      <c r="I45" s="259"/>
      <c r="J45" s="261">
        <f>P37</f>
        <v>1.875</v>
      </c>
      <c r="K45" s="259"/>
      <c r="L45" s="261">
        <f>IF(F45=0,0,J45/F45)</f>
        <v>12.5</v>
      </c>
      <c r="M45" s="259"/>
      <c r="N45" s="259">
        <v>1</v>
      </c>
      <c r="O45" s="259"/>
      <c r="P45" s="276">
        <f t="shared" si="6"/>
        <v>0.39458403729087799</v>
      </c>
      <c r="Q45" s="259"/>
      <c r="R45" s="261">
        <f t="shared" si="8"/>
        <v>1.1000000000000001</v>
      </c>
      <c r="S45" s="259"/>
      <c r="T45" s="261"/>
      <c r="U45" s="259"/>
      <c r="V45" s="261"/>
      <c r="W45" s="259"/>
      <c r="X45" s="261"/>
      <c r="Y45" s="259"/>
      <c r="Z45" s="261"/>
      <c r="AA45" s="259"/>
      <c r="AB45" s="261"/>
      <c r="AC45" s="262"/>
      <c r="AD45" s="263"/>
      <c r="AE45" s="262"/>
      <c r="AF45" s="255"/>
      <c r="AG45" s="269">
        <f t="shared" si="7"/>
        <v>10.172869711405449</v>
      </c>
      <c r="AH45" s="270"/>
      <c r="AI45" s="271"/>
      <c r="AJ45" s="272" t="s">
        <v>32</v>
      </c>
      <c r="AK45" s="711"/>
    </row>
    <row r="46" spans="2:37" ht="13.5">
      <c r="B46" s="277"/>
      <c r="C46" s="255"/>
      <c r="D46" s="307"/>
      <c r="E46" s="274" t="s">
        <v>637</v>
      </c>
      <c r="F46" s="258">
        <v>0.15</v>
      </c>
      <c r="G46" s="259"/>
      <c r="H46" s="275">
        <v>8</v>
      </c>
      <c r="I46" s="259"/>
      <c r="J46" s="261">
        <f>J37</f>
        <v>3.75</v>
      </c>
      <c r="K46" s="259"/>
      <c r="L46" s="261">
        <f>IF(F46=0,0,P37/F46)</f>
        <v>12.5</v>
      </c>
      <c r="M46" s="259"/>
      <c r="N46" s="259">
        <v>2</v>
      </c>
      <c r="O46" s="259"/>
      <c r="P46" s="276">
        <f t="shared" si="6"/>
        <v>0.39458403729087799</v>
      </c>
      <c r="Q46" s="259"/>
      <c r="R46" s="261">
        <f t="shared" si="8"/>
        <v>1.1000000000000001</v>
      </c>
      <c r="S46" s="259"/>
      <c r="T46" s="261"/>
      <c r="U46" s="259"/>
      <c r="V46" s="261"/>
      <c r="W46" s="259"/>
      <c r="X46" s="261"/>
      <c r="Y46" s="259"/>
      <c r="Z46" s="261"/>
      <c r="AA46" s="259"/>
      <c r="AB46" s="261"/>
      <c r="AC46" s="262"/>
      <c r="AD46" s="263"/>
      <c r="AE46" s="262"/>
      <c r="AF46" s="255"/>
      <c r="AG46" s="269">
        <f t="shared" si="7"/>
        <v>40.691478845621795</v>
      </c>
      <c r="AH46" s="270"/>
      <c r="AI46" s="271"/>
      <c r="AJ46" s="272" t="s">
        <v>32</v>
      </c>
      <c r="AK46" s="268"/>
    </row>
    <row r="47" spans="2:37" ht="13.5">
      <c r="B47" s="277"/>
      <c r="C47" s="255"/>
      <c r="D47" s="307"/>
      <c r="E47" s="274" t="s">
        <v>638</v>
      </c>
      <c r="F47" s="258">
        <v>0.15</v>
      </c>
      <c r="G47" s="259"/>
      <c r="H47" s="275">
        <v>8</v>
      </c>
      <c r="I47" s="259"/>
      <c r="J47" s="261">
        <f>L37</f>
        <v>2.4500000000000002</v>
      </c>
      <c r="K47" s="259"/>
      <c r="L47" s="261">
        <f>IF(F47=0,0,P37/F47)</f>
        <v>12.5</v>
      </c>
      <c r="M47" s="259"/>
      <c r="N47" s="259">
        <v>2</v>
      </c>
      <c r="O47" s="259"/>
      <c r="P47" s="276">
        <f t="shared" si="6"/>
        <v>0.39458403729087799</v>
      </c>
      <c r="Q47" s="259"/>
      <c r="R47" s="261">
        <f t="shared" si="8"/>
        <v>1.1000000000000001</v>
      </c>
      <c r="S47" s="259"/>
      <c r="T47" s="261"/>
      <c r="U47" s="259"/>
      <c r="V47" s="261"/>
      <c r="W47" s="259"/>
      <c r="X47" s="261"/>
      <c r="Y47" s="259"/>
      <c r="Z47" s="261"/>
      <c r="AA47" s="259"/>
      <c r="AB47" s="261"/>
      <c r="AC47" s="262"/>
      <c r="AD47" s="263"/>
      <c r="AE47" s="262"/>
      <c r="AF47" s="255"/>
      <c r="AG47" s="269">
        <f t="shared" si="7"/>
        <v>26.585099512472912</v>
      </c>
      <c r="AH47" s="270"/>
      <c r="AI47" s="271"/>
      <c r="AJ47" s="272" t="s">
        <v>32</v>
      </c>
      <c r="AK47" s="278" t="s">
        <v>361</v>
      </c>
    </row>
    <row r="48" spans="2:37" ht="14" thickBot="1">
      <c r="B48" s="279"/>
      <c r="C48" s="280"/>
      <c r="D48" s="308"/>
      <c r="E48" s="282"/>
      <c r="F48" s="283"/>
      <c r="G48" s="284"/>
      <c r="H48" s="285"/>
      <c r="I48" s="284"/>
      <c r="J48" s="285"/>
      <c r="K48" s="284"/>
      <c r="L48" s="285"/>
      <c r="M48" s="284"/>
      <c r="N48" s="286" t="s">
        <v>362</v>
      </c>
      <c r="O48" s="284" t="s">
        <v>300</v>
      </c>
      <c r="P48" s="287">
        <f>J37*L37*H37</f>
        <v>1.1025</v>
      </c>
      <c r="Q48" s="284" t="s">
        <v>10</v>
      </c>
      <c r="R48" s="285"/>
      <c r="S48" s="284"/>
      <c r="T48" s="285"/>
      <c r="U48" s="284"/>
      <c r="V48" s="285"/>
      <c r="W48" s="284"/>
      <c r="X48" s="285"/>
      <c r="Y48" s="284"/>
      <c r="Z48" s="285"/>
      <c r="AA48" s="284"/>
      <c r="AB48" s="285"/>
      <c r="AC48" s="288"/>
      <c r="AD48" s="289"/>
      <c r="AE48" s="288"/>
      <c r="AF48" s="280"/>
      <c r="AG48" s="290">
        <f>SUM(AG40:AG47)</f>
        <v>106.34039804989163</v>
      </c>
      <c r="AH48" s="291"/>
      <c r="AI48" s="292"/>
      <c r="AJ48" s="293" t="s">
        <v>32</v>
      </c>
      <c r="AK48" s="294">
        <f>ROUND(AG48/P48,0)</f>
        <v>96</v>
      </c>
    </row>
    <row r="49" spans="1:44" ht="13" thickTop="1">
      <c r="B49" s="309"/>
      <c r="C49" s="246"/>
      <c r="D49" s="247"/>
      <c r="E49" s="248"/>
      <c r="F49" s="249"/>
      <c r="G49" s="250"/>
      <c r="H49" s="251"/>
      <c r="I49" s="250"/>
      <c r="J49" s="251"/>
      <c r="K49" s="250"/>
      <c r="L49" s="251"/>
      <c r="M49" s="250"/>
      <c r="N49" s="250"/>
      <c r="O49" s="250"/>
      <c r="P49" s="251"/>
      <c r="Q49" s="250"/>
      <c r="R49" s="251"/>
      <c r="S49" s="250"/>
      <c r="T49" s="251"/>
      <c r="U49" s="250"/>
      <c r="V49" s="251"/>
      <c r="W49" s="250"/>
      <c r="X49" s="251"/>
      <c r="Y49" s="250"/>
      <c r="Z49" s="251"/>
      <c r="AA49" s="250"/>
      <c r="AB49" s="251"/>
      <c r="AC49" s="250"/>
      <c r="AD49" s="251"/>
      <c r="AE49" s="250"/>
      <c r="AF49" s="246"/>
      <c r="AG49" s="246"/>
      <c r="AH49" s="310"/>
      <c r="AI49" s="246"/>
      <c r="AJ49" s="311" t="s">
        <v>363</v>
      </c>
      <c r="AK49" s="253">
        <f>ROUND(SUMIF($H$40:$H$47,"=12",$AG$40:$AG$47)/P48,2)</f>
        <v>0</v>
      </c>
    </row>
    <row r="50" spans="1:44" ht="13" thickBot="1">
      <c r="B50" s="279"/>
      <c r="C50" s="280"/>
      <c r="D50" s="308"/>
      <c r="E50" s="312"/>
      <c r="F50" s="313"/>
      <c r="G50" s="288"/>
      <c r="H50" s="289"/>
      <c r="I50" s="288"/>
      <c r="J50" s="289"/>
      <c r="K50" s="288"/>
      <c r="L50" s="289"/>
      <c r="M50" s="288"/>
      <c r="N50" s="288"/>
      <c r="O50" s="288"/>
      <c r="P50" s="289"/>
      <c r="Q50" s="288"/>
      <c r="R50" s="289"/>
      <c r="S50" s="288"/>
      <c r="T50" s="289"/>
      <c r="U50" s="288"/>
      <c r="V50" s="289"/>
      <c r="W50" s="288"/>
      <c r="X50" s="289"/>
      <c r="Y50" s="288"/>
      <c r="Z50" s="289"/>
      <c r="AA50" s="288"/>
      <c r="AB50" s="289"/>
      <c r="AC50" s="288"/>
      <c r="AD50" s="289"/>
      <c r="AE50" s="288"/>
      <c r="AF50" s="280"/>
      <c r="AG50" s="280"/>
      <c r="AH50" s="314"/>
      <c r="AI50" s="280"/>
      <c r="AJ50" s="315" t="s">
        <v>364</v>
      </c>
      <c r="AK50" s="316">
        <f>ROUND(SUMIF($H$40:$H$47,"=13",$AG$40:$AG$47)/P48,2)</f>
        <v>0</v>
      </c>
    </row>
    <row r="51" spans="1:44" ht="13" thickTop="1"/>
    <row r="52" spans="1:44" s="230" customFormat="1" ht="14.5">
      <c r="A52" s="229"/>
      <c r="B52" s="229"/>
      <c r="C52" s="229"/>
      <c r="D52" s="229"/>
      <c r="E52" s="229"/>
      <c r="H52" s="229"/>
      <c r="J52" s="229"/>
      <c r="L52" s="229"/>
      <c r="P52" s="229"/>
      <c r="R52" s="229"/>
      <c r="T52" s="229"/>
      <c r="V52" s="317"/>
      <c r="X52" s="229"/>
      <c r="Z52" s="229"/>
      <c r="AB52" s="229"/>
      <c r="AD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</row>
    <row r="53" spans="1:44" s="230" customFormat="1" ht="14.5">
      <c r="A53" s="229"/>
      <c r="B53" s="229"/>
      <c r="C53" s="229"/>
      <c r="D53" s="229"/>
      <c r="E53" s="229"/>
      <c r="H53" s="229"/>
      <c r="J53" s="229"/>
      <c r="L53" s="229"/>
      <c r="P53" s="229"/>
      <c r="R53" s="229"/>
      <c r="T53" s="229"/>
      <c r="V53" s="317"/>
      <c r="X53" s="229"/>
      <c r="Z53" s="229"/>
      <c r="AB53" s="229"/>
      <c r="AD53" s="229"/>
      <c r="AF53" s="229"/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</row>
    <row r="54" spans="1:44" s="230" customFormat="1" ht="14.5">
      <c r="A54" s="229"/>
      <c r="B54" s="229"/>
      <c r="C54" s="229"/>
      <c r="D54" s="229"/>
      <c r="E54" s="229"/>
      <c r="H54" s="229"/>
      <c r="J54" s="229"/>
      <c r="L54" s="229"/>
      <c r="P54" s="229"/>
      <c r="R54" s="229"/>
      <c r="T54" s="229"/>
      <c r="V54" s="317"/>
      <c r="X54" s="229"/>
      <c r="Z54" s="229"/>
      <c r="AB54" s="229"/>
      <c r="AD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</row>
  </sheetData>
  <mergeCells count="12">
    <mergeCell ref="AK41:AK45"/>
    <mergeCell ref="B4:B5"/>
    <mergeCell ref="D4:E5"/>
    <mergeCell ref="F4:AE5"/>
    <mergeCell ref="AG4:AG5"/>
    <mergeCell ref="AJ4:AJ5"/>
    <mergeCell ref="AK4:AK5"/>
    <mergeCell ref="AL4:AM4"/>
    <mergeCell ref="AN4:AP4"/>
    <mergeCell ref="AQ4:AR4"/>
    <mergeCell ref="AK13:AK17"/>
    <mergeCell ref="AK27:AK31"/>
  </mergeCells>
  <printOptions horizontalCentered="1"/>
  <pageMargins left="0.69930555555555596" right="0.45" top="0.75" bottom="0.75" header="0.3" footer="0.3"/>
  <pageSetup paperSize="9" scale="4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  <pageSetUpPr fitToPage="1"/>
  </sheetPr>
  <dimension ref="A1:WUT114"/>
  <sheetViews>
    <sheetView view="pageBreakPreview" topLeftCell="A16" zoomScaleNormal="100" zoomScaleSheetLayoutView="100" workbookViewId="0">
      <selection activeCell="C17" sqref="C17:O17"/>
    </sheetView>
  </sheetViews>
  <sheetFormatPr defaultColWidth="9" defaultRowHeight="14.5"/>
  <cols>
    <col min="1" max="1" width="9.36328125" style="318" customWidth="1"/>
    <col min="2" max="2" width="4.90625" style="318" customWidth="1"/>
    <col min="3" max="3" width="35.6328125" style="318" customWidth="1"/>
    <col min="4" max="4" width="7.6328125" style="320" customWidth="1"/>
    <col min="5" max="5" width="3.36328125" style="318" customWidth="1"/>
    <col min="6" max="6" width="7.6328125" style="318" customWidth="1"/>
    <col min="7" max="7" width="4.08984375" style="318" customWidth="1"/>
    <col min="8" max="8" width="7.90625" style="318" customWidth="1"/>
    <col min="9" max="9" width="6" style="318" customWidth="1"/>
    <col min="10" max="10" width="9" style="318" hidden="1" customWidth="1"/>
    <col min="11" max="11" width="6.6328125" style="318" customWidth="1"/>
    <col min="12" max="13" width="9" style="318" hidden="1" customWidth="1"/>
    <col min="14" max="14" width="6.6328125" style="318" customWidth="1"/>
    <col min="15" max="15" width="4.90625" style="318" customWidth="1"/>
    <col min="16" max="16" width="8.36328125" style="318" customWidth="1"/>
    <col min="17" max="17" width="8" style="318" customWidth="1"/>
    <col min="18" max="18" width="13.54296875" style="318" customWidth="1"/>
    <col min="19" max="19" width="10" style="318" customWidth="1"/>
    <col min="20" max="20" width="9.453125" style="318" customWidth="1"/>
    <col min="21" max="21" width="3.90625" style="318" customWidth="1"/>
    <col min="22" max="22" width="13" style="318" customWidth="1"/>
    <col min="23" max="230" width="9" style="318"/>
    <col min="231" max="231" width="4.90625" style="318" customWidth="1"/>
    <col min="232" max="232" width="31.90625" style="318" customWidth="1"/>
    <col min="233" max="233" width="4.90625" style="318" customWidth="1"/>
    <col min="234" max="234" width="3.36328125" style="318" customWidth="1"/>
    <col min="235" max="235" width="5" style="318" customWidth="1"/>
    <col min="236" max="236" width="4.08984375" style="318" customWidth="1"/>
    <col min="237" max="237" width="8.08984375" style="318" customWidth="1"/>
    <col min="238" max="238" width="6" style="318" customWidth="1"/>
    <col min="239" max="239" width="9" style="318" hidden="1" customWidth="1"/>
    <col min="240" max="240" width="6.6328125" style="318" customWidth="1"/>
    <col min="241" max="242" width="9" style="318" hidden="1" customWidth="1"/>
    <col min="243" max="243" width="9.453125" style="318" customWidth="1"/>
    <col min="244" max="244" width="4.90625" style="318" customWidth="1"/>
    <col min="245" max="245" width="8.08984375" style="318" customWidth="1"/>
    <col min="246" max="246" width="7.90625" style="318" customWidth="1"/>
    <col min="247" max="247" width="13.453125" style="318" customWidth="1"/>
    <col min="248" max="248" width="9.90625" style="318" customWidth="1"/>
    <col min="249" max="249" width="9.453125" style="318" customWidth="1"/>
    <col min="250" max="250" width="3.90625" style="318" customWidth="1"/>
    <col min="251" max="251" width="4.453125" style="318" customWidth="1"/>
    <col min="252" max="252" width="7" style="318" customWidth="1"/>
    <col min="253" max="253" width="9" style="318" customWidth="1"/>
    <col min="254" max="486" width="9" style="318"/>
    <col min="487" max="487" width="4.90625" style="318" customWidth="1"/>
    <col min="488" max="488" width="31.90625" style="318" customWidth="1"/>
    <col min="489" max="489" width="4.90625" style="318" customWidth="1"/>
    <col min="490" max="490" width="3.36328125" style="318" customWidth="1"/>
    <col min="491" max="491" width="5" style="318" customWidth="1"/>
    <col min="492" max="492" width="4.08984375" style="318" customWidth="1"/>
    <col min="493" max="493" width="8.08984375" style="318" customWidth="1"/>
    <col min="494" max="494" width="6" style="318" customWidth="1"/>
    <col min="495" max="495" width="9" style="318" hidden="1" customWidth="1"/>
    <col min="496" max="496" width="6.6328125" style="318" customWidth="1"/>
    <col min="497" max="498" width="9" style="318" hidden="1" customWidth="1"/>
    <col min="499" max="499" width="9.453125" style="318" customWidth="1"/>
    <col min="500" max="500" width="4.90625" style="318" customWidth="1"/>
    <col min="501" max="501" width="8.08984375" style="318" customWidth="1"/>
    <col min="502" max="502" width="7.90625" style="318" customWidth="1"/>
    <col min="503" max="503" width="13.453125" style="318" customWidth="1"/>
    <col min="504" max="504" width="9.90625" style="318" customWidth="1"/>
    <col min="505" max="505" width="9.453125" style="318" customWidth="1"/>
    <col min="506" max="506" width="3.90625" style="318" customWidth="1"/>
    <col min="507" max="507" width="4.453125" style="318" customWidth="1"/>
    <col min="508" max="508" width="7" style="318" customWidth="1"/>
    <col min="509" max="509" width="9" style="318" customWidth="1"/>
    <col min="510" max="742" width="9" style="318"/>
    <col min="743" max="743" width="4.90625" style="318" customWidth="1"/>
    <col min="744" max="744" width="31.90625" style="318" customWidth="1"/>
    <col min="745" max="745" width="4.90625" style="318" customWidth="1"/>
    <col min="746" max="746" width="3.36328125" style="318" customWidth="1"/>
    <col min="747" max="747" width="5" style="318" customWidth="1"/>
    <col min="748" max="748" width="4.08984375" style="318" customWidth="1"/>
    <col min="749" max="749" width="8.08984375" style="318" customWidth="1"/>
    <col min="750" max="750" width="6" style="318" customWidth="1"/>
    <col min="751" max="751" width="9" style="318" hidden="1" customWidth="1"/>
    <col min="752" max="752" width="6.6328125" style="318" customWidth="1"/>
    <col min="753" max="754" width="9" style="318" hidden="1" customWidth="1"/>
    <col min="755" max="755" width="9.453125" style="318" customWidth="1"/>
    <col min="756" max="756" width="4.90625" style="318" customWidth="1"/>
    <col min="757" max="757" width="8.08984375" style="318" customWidth="1"/>
    <col min="758" max="758" width="7.90625" style="318" customWidth="1"/>
    <col min="759" max="759" width="13.453125" style="318" customWidth="1"/>
    <col min="760" max="760" width="9.90625" style="318" customWidth="1"/>
    <col min="761" max="761" width="9.453125" style="318" customWidth="1"/>
    <col min="762" max="762" width="3.90625" style="318" customWidth="1"/>
    <col min="763" max="763" width="4.453125" style="318" customWidth="1"/>
    <col min="764" max="764" width="7" style="318" customWidth="1"/>
    <col min="765" max="765" width="9" style="318" customWidth="1"/>
    <col min="766" max="998" width="9" style="318"/>
    <col min="999" max="999" width="4.90625" style="318" customWidth="1"/>
    <col min="1000" max="1000" width="31.90625" style="318" customWidth="1"/>
    <col min="1001" max="1001" width="4.90625" style="318" customWidth="1"/>
    <col min="1002" max="1002" width="3.36328125" style="318" customWidth="1"/>
    <col min="1003" max="1003" width="5" style="318" customWidth="1"/>
    <col min="1004" max="1004" width="4.08984375" style="318" customWidth="1"/>
    <col min="1005" max="1005" width="8.08984375" style="318" customWidth="1"/>
    <col min="1006" max="1006" width="6" style="318" customWidth="1"/>
    <col min="1007" max="1007" width="9" style="318" hidden="1" customWidth="1"/>
    <col min="1008" max="1008" width="6.6328125" style="318" customWidth="1"/>
    <col min="1009" max="1010" width="9" style="318" hidden="1" customWidth="1"/>
    <col min="1011" max="1011" width="9.453125" style="318" customWidth="1"/>
    <col min="1012" max="1012" width="4.90625" style="318" customWidth="1"/>
    <col min="1013" max="1013" width="8.08984375" style="318" customWidth="1"/>
    <col min="1014" max="1014" width="7.90625" style="318" customWidth="1"/>
    <col min="1015" max="1015" width="13.453125" style="318" customWidth="1"/>
    <col min="1016" max="1016" width="9.90625" style="318" customWidth="1"/>
    <col min="1017" max="1017" width="9.453125" style="318" customWidth="1"/>
    <col min="1018" max="1018" width="3.90625" style="318" customWidth="1"/>
    <col min="1019" max="1019" width="4.453125" style="318" customWidth="1"/>
    <col min="1020" max="1020" width="7" style="318" customWidth="1"/>
    <col min="1021" max="1021" width="9" style="318" customWidth="1"/>
    <col min="1022" max="1254" width="9" style="318"/>
    <col min="1255" max="1255" width="4.90625" style="318" customWidth="1"/>
    <col min="1256" max="1256" width="31.90625" style="318" customWidth="1"/>
    <col min="1257" max="1257" width="4.90625" style="318" customWidth="1"/>
    <col min="1258" max="1258" width="3.36328125" style="318" customWidth="1"/>
    <col min="1259" max="1259" width="5" style="318" customWidth="1"/>
    <col min="1260" max="1260" width="4.08984375" style="318" customWidth="1"/>
    <col min="1261" max="1261" width="8.08984375" style="318" customWidth="1"/>
    <col min="1262" max="1262" width="6" style="318" customWidth="1"/>
    <col min="1263" max="1263" width="9" style="318" hidden="1" customWidth="1"/>
    <col min="1264" max="1264" width="6.6328125" style="318" customWidth="1"/>
    <col min="1265" max="1266" width="9" style="318" hidden="1" customWidth="1"/>
    <col min="1267" max="1267" width="9.453125" style="318" customWidth="1"/>
    <col min="1268" max="1268" width="4.90625" style="318" customWidth="1"/>
    <col min="1269" max="1269" width="8.08984375" style="318" customWidth="1"/>
    <col min="1270" max="1270" width="7.90625" style="318" customWidth="1"/>
    <col min="1271" max="1271" width="13.453125" style="318" customWidth="1"/>
    <col min="1272" max="1272" width="9.90625" style="318" customWidth="1"/>
    <col min="1273" max="1273" width="9.453125" style="318" customWidth="1"/>
    <col min="1274" max="1274" width="3.90625" style="318" customWidth="1"/>
    <col min="1275" max="1275" width="4.453125" style="318" customWidth="1"/>
    <col min="1276" max="1276" width="7" style="318" customWidth="1"/>
    <col min="1277" max="1277" width="9" style="318" customWidth="1"/>
    <col min="1278" max="1510" width="9" style="318"/>
    <col min="1511" max="1511" width="4.90625" style="318" customWidth="1"/>
    <col min="1512" max="1512" width="31.90625" style="318" customWidth="1"/>
    <col min="1513" max="1513" width="4.90625" style="318" customWidth="1"/>
    <col min="1514" max="1514" width="3.36328125" style="318" customWidth="1"/>
    <col min="1515" max="1515" width="5" style="318" customWidth="1"/>
    <col min="1516" max="1516" width="4.08984375" style="318" customWidth="1"/>
    <col min="1517" max="1517" width="8.08984375" style="318" customWidth="1"/>
    <col min="1518" max="1518" width="6" style="318" customWidth="1"/>
    <col min="1519" max="1519" width="9" style="318" hidden="1" customWidth="1"/>
    <col min="1520" max="1520" width="6.6328125" style="318" customWidth="1"/>
    <col min="1521" max="1522" width="9" style="318" hidden="1" customWidth="1"/>
    <col min="1523" max="1523" width="9.453125" style="318" customWidth="1"/>
    <col min="1524" max="1524" width="4.90625" style="318" customWidth="1"/>
    <col min="1525" max="1525" width="8.08984375" style="318" customWidth="1"/>
    <col min="1526" max="1526" width="7.90625" style="318" customWidth="1"/>
    <col min="1527" max="1527" width="13.453125" style="318" customWidth="1"/>
    <col min="1528" max="1528" width="9.90625" style="318" customWidth="1"/>
    <col min="1529" max="1529" width="9.453125" style="318" customWidth="1"/>
    <col min="1530" max="1530" width="3.90625" style="318" customWidth="1"/>
    <col min="1531" max="1531" width="4.453125" style="318" customWidth="1"/>
    <col min="1532" max="1532" width="7" style="318" customWidth="1"/>
    <col min="1533" max="1533" width="9" style="318" customWidth="1"/>
    <col min="1534" max="1766" width="9" style="318"/>
    <col min="1767" max="1767" width="4.90625" style="318" customWidth="1"/>
    <col min="1768" max="1768" width="31.90625" style="318" customWidth="1"/>
    <col min="1769" max="1769" width="4.90625" style="318" customWidth="1"/>
    <col min="1770" max="1770" width="3.36328125" style="318" customWidth="1"/>
    <col min="1771" max="1771" width="5" style="318" customWidth="1"/>
    <col min="1772" max="1772" width="4.08984375" style="318" customWidth="1"/>
    <col min="1773" max="1773" width="8.08984375" style="318" customWidth="1"/>
    <col min="1774" max="1774" width="6" style="318" customWidth="1"/>
    <col min="1775" max="1775" width="9" style="318" hidden="1" customWidth="1"/>
    <col min="1776" max="1776" width="6.6328125" style="318" customWidth="1"/>
    <col min="1777" max="1778" width="9" style="318" hidden="1" customWidth="1"/>
    <col min="1779" max="1779" width="9.453125" style="318" customWidth="1"/>
    <col min="1780" max="1780" width="4.90625" style="318" customWidth="1"/>
    <col min="1781" max="1781" width="8.08984375" style="318" customWidth="1"/>
    <col min="1782" max="1782" width="7.90625" style="318" customWidth="1"/>
    <col min="1783" max="1783" width="13.453125" style="318" customWidth="1"/>
    <col min="1784" max="1784" width="9.90625" style="318" customWidth="1"/>
    <col min="1785" max="1785" width="9.453125" style="318" customWidth="1"/>
    <col min="1786" max="1786" width="3.90625" style="318" customWidth="1"/>
    <col min="1787" max="1787" width="4.453125" style="318" customWidth="1"/>
    <col min="1788" max="1788" width="7" style="318" customWidth="1"/>
    <col min="1789" max="1789" width="9" style="318" customWidth="1"/>
    <col min="1790" max="2022" width="9" style="318"/>
    <col min="2023" max="2023" width="4.90625" style="318" customWidth="1"/>
    <col min="2024" max="2024" width="31.90625" style="318" customWidth="1"/>
    <col min="2025" max="2025" width="4.90625" style="318" customWidth="1"/>
    <col min="2026" max="2026" width="3.36328125" style="318" customWidth="1"/>
    <col min="2027" max="2027" width="5" style="318" customWidth="1"/>
    <col min="2028" max="2028" width="4.08984375" style="318" customWidth="1"/>
    <col min="2029" max="2029" width="8.08984375" style="318" customWidth="1"/>
    <col min="2030" max="2030" width="6" style="318" customWidth="1"/>
    <col min="2031" max="2031" width="9" style="318" hidden="1" customWidth="1"/>
    <col min="2032" max="2032" width="6.6328125" style="318" customWidth="1"/>
    <col min="2033" max="2034" width="9" style="318" hidden="1" customWidth="1"/>
    <col min="2035" max="2035" width="9.453125" style="318" customWidth="1"/>
    <col min="2036" max="2036" width="4.90625" style="318" customWidth="1"/>
    <col min="2037" max="2037" width="8.08984375" style="318" customWidth="1"/>
    <col min="2038" max="2038" width="7.90625" style="318" customWidth="1"/>
    <col min="2039" max="2039" width="13.453125" style="318" customWidth="1"/>
    <col min="2040" max="2040" width="9.90625" style="318" customWidth="1"/>
    <col min="2041" max="2041" width="9.453125" style="318" customWidth="1"/>
    <col min="2042" max="2042" width="3.90625" style="318" customWidth="1"/>
    <col min="2043" max="2043" width="4.453125" style="318" customWidth="1"/>
    <col min="2044" max="2044" width="7" style="318" customWidth="1"/>
    <col min="2045" max="2045" width="9" style="318" customWidth="1"/>
    <col min="2046" max="2278" width="9" style="318"/>
    <col min="2279" max="2279" width="4.90625" style="318" customWidth="1"/>
    <col min="2280" max="2280" width="31.90625" style="318" customWidth="1"/>
    <col min="2281" max="2281" width="4.90625" style="318" customWidth="1"/>
    <col min="2282" max="2282" width="3.36328125" style="318" customWidth="1"/>
    <col min="2283" max="2283" width="5" style="318" customWidth="1"/>
    <col min="2284" max="2284" width="4.08984375" style="318" customWidth="1"/>
    <col min="2285" max="2285" width="8.08984375" style="318" customWidth="1"/>
    <col min="2286" max="2286" width="6" style="318" customWidth="1"/>
    <col min="2287" max="2287" width="9" style="318" hidden="1" customWidth="1"/>
    <col min="2288" max="2288" width="6.6328125" style="318" customWidth="1"/>
    <col min="2289" max="2290" width="9" style="318" hidden="1" customWidth="1"/>
    <col min="2291" max="2291" width="9.453125" style="318" customWidth="1"/>
    <col min="2292" max="2292" width="4.90625" style="318" customWidth="1"/>
    <col min="2293" max="2293" width="8.08984375" style="318" customWidth="1"/>
    <col min="2294" max="2294" width="7.90625" style="318" customWidth="1"/>
    <col min="2295" max="2295" width="13.453125" style="318" customWidth="1"/>
    <col min="2296" max="2296" width="9.90625" style="318" customWidth="1"/>
    <col min="2297" max="2297" width="9.453125" style="318" customWidth="1"/>
    <col min="2298" max="2298" width="3.90625" style="318" customWidth="1"/>
    <col min="2299" max="2299" width="4.453125" style="318" customWidth="1"/>
    <col min="2300" max="2300" width="7" style="318" customWidth="1"/>
    <col min="2301" max="2301" width="9" style="318" customWidth="1"/>
    <col min="2302" max="2534" width="9" style="318"/>
    <col min="2535" max="2535" width="4.90625" style="318" customWidth="1"/>
    <col min="2536" max="2536" width="31.90625" style="318" customWidth="1"/>
    <col min="2537" max="2537" width="4.90625" style="318" customWidth="1"/>
    <col min="2538" max="2538" width="3.36328125" style="318" customWidth="1"/>
    <col min="2539" max="2539" width="5" style="318" customWidth="1"/>
    <col min="2540" max="2540" width="4.08984375" style="318" customWidth="1"/>
    <col min="2541" max="2541" width="8.08984375" style="318" customWidth="1"/>
    <col min="2542" max="2542" width="6" style="318" customWidth="1"/>
    <col min="2543" max="2543" width="9" style="318" hidden="1" customWidth="1"/>
    <col min="2544" max="2544" width="6.6328125" style="318" customWidth="1"/>
    <col min="2545" max="2546" width="9" style="318" hidden="1" customWidth="1"/>
    <col min="2547" max="2547" width="9.453125" style="318" customWidth="1"/>
    <col min="2548" max="2548" width="4.90625" style="318" customWidth="1"/>
    <col min="2549" max="2549" width="8.08984375" style="318" customWidth="1"/>
    <col min="2550" max="2550" width="7.90625" style="318" customWidth="1"/>
    <col min="2551" max="2551" width="13.453125" style="318" customWidth="1"/>
    <col min="2552" max="2552" width="9.90625" style="318" customWidth="1"/>
    <col min="2553" max="2553" width="9.453125" style="318" customWidth="1"/>
    <col min="2554" max="2554" width="3.90625" style="318" customWidth="1"/>
    <col min="2555" max="2555" width="4.453125" style="318" customWidth="1"/>
    <col min="2556" max="2556" width="7" style="318" customWidth="1"/>
    <col min="2557" max="2557" width="9" style="318" customWidth="1"/>
    <col min="2558" max="2790" width="9" style="318"/>
    <col min="2791" max="2791" width="4.90625" style="318" customWidth="1"/>
    <col min="2792" max="2792" width="31.90625" style="318" customWidth="1"/>
    <col min="2793" max="2793" width="4.90625" style="318" customWidth="1"/>
    <col min="2794" max="2794" width="3.36328125" style="318" customWidth="1"/>
    <col min="2795" max="2795" width="5" style="318" customWidth="1"/>
    <col min="2796" max="2796" width="4.08984375" style="318" customWidth="1"/>
    <col min="2797" max="2797" width="8.08984375" style="318" customWidth="1"/>
    <col min="2798" max="2798" width="6" style="318" customWidth="1"/>
    <col min="2799" max="2799" width="9" style="318" hidden="1" customWidth="1"/>
    <col min="2800" max="2800" width="6.6328125" style="318" customWidth="1"/>
    <col min="2801" max="2802" width="9" style="318" hidden="1" customWidth="1"/>
    <col min="2803" max="2803" width="9.453125" style="318" customWidth="1"/>
    <col min="2804" max="2804" width="4.90625" style="318" customWidth="1"/>
    <col min="2805" max="2805" width="8.08984375" style="318" customWidth="1"/>
    <col min="2806" max="2806" width="7.90625" style="318" customWidth="1"/>
    <col min="2807" max="2807" width="13.453125" style="318" customWidth="1"/>
    <col min="2808" max="2808" width="9.90625" style="318" customWidth="1"/>
    <col min="2809" max="2809" width="9.453125" style="318" customWidth="1"/>
    <col min="2810" max="2810" width="3.90625" style="318" customWidth="1"/>
    <col min="2811" max="2811" width="4.453125" style="318" customWidth="1"/>
    <col min="2812" max="2812" width="7" style="318" customWidth="1"/>
    <col min="2813" max="2813" width="9" style="318" customWidth="1"/>
    <col min="2814" max="3046" width="9" style="318"/>
    <col min="3047" max="3047" width="4.90625" style="318" customWidth="1"/>
    <col min="3048" max="3048" width="31.90625" style="318" customWidth="1"/>
    <col min="3049" max="3049" width="4.90625" style="318" customWidth="1"/>
    <col min="3050" max="3050" width="3.36328125" style="318" customWidth="1"/>
    <col min="3051" max="3051" width="5" style="318" customWidth="1"/>
    <col min="3052" max="3052" width="4.08984375" style="318" customWidth="1"/>
    <col min="3053" max="3053" width="8.08984375" style="318" customWidth="1"/>
    <col min="3054" max="3054" width="6" style="318" customWidth="1"/>
    <col min="3055" max="3055" width="9" style="318" hidden="1" customWidth="1"/>
    <col min="3056" max="3056" width="6.6328125" style="318" customWidth="1"/>
    <col min="3057" max="3058" width="9" style="318" hidden="1" customWidth="1"/>
    <col min="3059" max="3059" width="9.453125" style="318" customWidth="1"/>
    <col min="3060" max="3060" width="4.90625" style="318" customWidth="1"/>
    <col min="3061" max="3061" width="8.08984375" style="318" customWidth="1"/>
    <col min="3062" max="3062" width="7.90625" style="318" customWidth="1"/>
    <col min="3063" max="3063" width="13.453125" style="318" customWidth="1"/>
    <col min="3064" max="3064" width="9.90625" style="318" customWidth="1"/>
    <col min="3065" max="3065" width="9.453125" style="318" customWidth="1"/>
    <col min="3066" max="3066" width="3.90625" style="318" customWidth="1"/>
    <col min="3067" max="3067" width="4.453125" style="318" customWidth="1"/>
    <col min="3068" max="3068" width="7" style="318" customWidth="1"/>
    <col min="3069" max="3069" width="9" style="318" customWidth="1"/>
    <col min="3070" max="3302" width="9" style="318"/>
    <col min="3303" max="3303" width="4.90625" style="318" customWidth="1"/>
    <col min="3304" max="3304" width="31.90625" style="318" customWidth="1"/>
    <col min="3305" max="3305" width="4.90625" style="318" customWidth="1"/>
    <col min="3306" max="3306" width="3.36328125" style="318" customWidth="1"/>
    <col min="3307" max="3307" width="5" style="318" customWidth="1"/>
    <col min="3308" max="3308" width="4.08984375" style="318" customWidth="1"/>
    <col min="3309" max="3309" width="8.08984375" style="318" customWidth="1"/>
    <col min="3310" max="3310" width="6" style="318" customWidth="1"/>
    <col min="3311" max="3311" width="9" style="318" hidden="1" customWidth="1"/>
    <col min="3312" max="3312" width="6.6328125" style="318" customWidth="1"/>
    <col min="3313" max="3314" width="9" style="318" hidden="1" customWidth="1"/>
    <col min="3315" max="3315" width="9.453125" style="318" customWidth="1"/>
    <col min="3316" max="3316" width="4.90625" style="318" customWidth="1"/>
    <col min="3317" max="3317" width="8.08984375" style="318" customWidth="1"/>
    <col min="3318" max="3318" width="7.90625" style="318" customWidth="1"/>
    <col min="3319" max="3319" width="13.453125" style="318" customWidth="1"/>
    <col min="3320" max="3320" width="9.90625" style="318" customWidth="1"/>
    <col min="3321" max="3321" width="9.453125" style="318" customWidth="1"/>
    <col min="3322" max="3322" width="3.90625" style="318" customWidth="1"/>
    <col min="3323" max="3323" width="4.453125" style="318" customWidth="1"/>
    <col min="3324" max="3324" width="7" style="318" customWidth="1"/>
    <col min="3325" max="3325" width="9" style="318" customWidth="1"/>
    <col min="3326" max="3558" width="9" style="318"/>
    <col min="3559" max="3559" width="4.90625" style="318" customWidth="1"/>
    <col min="3560" max="3560" width="31.90625" style="318" customWidth="1"/>
    <col min="3561" max="3561" width="4.90625" style="318" customWidth="1"/>
    <col min="3562" max="3562" width="3.36328125" style="318" customWidth="1"/>
    <col min="3563" max="3563" width="5" style="318" customWidth="1"/>
    <col min="3564" max="3564" width="4.08984375" style="318" customWidth="1"/>
    <col min="3565" max="3565" width="8.08984375" style="318" customWidth="1"/>
    <col min="3566" max="3566" width="6" style="318" customWidth="1"/>
    <col min="3567" max="3567" width="9" style="318" hidden="1" customWidth="1"/>
    <col min="3568" max="3568" width="6.6328125" style="318" customWidth="1"/>
    <col min="3569" max="3570" width="9" style="318" hidden="1" customWidth="1"/>
    <col min="3571" max="3571" width="9.453125" style="318" customWidth="1"/>
    <col min="3572" max="3572" width="4.90625" style="318" customWidth="1"/>
    <col min="3573" max="3573" width="8.08984375" style="318" customWidth="1"/>
    <col min="3574" max="3574" width="7.90625" style="318" customWidth="1"/>
    <col min="3575" max="3575" width="13.453125" style="318" customWidth="1"/>
    <col min="3576" max="3576" width="9.90625" style="318" customWidth="1"/>
    <col min="3577" max="3577" width="9.453125" style="318" customWidth="1"/>
    <col min="3578" max="3578" width="3.90625" style="318" customWidth="1"/>
    <col min="3579" max="3579" width="4.453125" style="318" customWidth="1"/>
    <col min="3580" max="3580" width="7" style="318" customWidth="1"/>
    <col min="3581" max="3581" width="9" style="318" customWidth="1"/>
    <col min="3582" max="3814" width="9" style="318"/>
    <col min="3815" max="3815" width="4.90625" style="318" customWidth="1"/>
    <col min="3816" max="3816" width="31.90625" style="318" customWidth="1"/>
    <col min="3817" max="3817" width="4.90625" style="318" customWidth="1"/>
    <col min="3818" max="3818" width="3.36328125" style="318" customWidth="1"/>
    <col min="3819" max="3819" width="5" style="318" customWidth="1"/>
    <col min="3820" max="3820" width="4.08984375" style="318" customWidth="1"/>
    <col min="3821" max="3821" width="8.08984375" style="318" customWidth="1"/>
    <col min="3822" max="3822" width="6" style="318" customWidth="1"/>
    <col min="3823" max="3823" width="9" style="318" hidden="1" customWidth="1"/>
    <col min="3824" max="3824" width="6.6328125" style="318" customWidth="1"/>
    <col min="3825" max="3826" width="9" style="318" hidden="1" customWidth="1"/>
    <col min="3827" max="3827" width="9.453125" style="318" customWidth="1"/>
    <col min="3828" max="3828" width="4.90625" style="318" customWidth="1"/>
    <col min="3829" max="3829" width="8.08984375" style="318" customWidth="1"/>
    <col min="3830" max="3830" width="7.90625" style="318" customWidth="1"/>
    <col min="3831" max="3831" width="13.453125" style="318" customWidth="1"/>
    <col min="3832" max="3832" width="9.90625" style="318" customWidth="1"/>
    <col min="3833" max="3833" width="9.453125" style="318" customWidth="1"/>
    <col min="3834" max="3834" width="3.90625" style="318" customWidth="1"/>
    <col min="3835" max="3835" width="4.453125" style="318" customWidth="1"/>
    <col min="3836" max="3836" width="7" style="318" customWidth="1"/>
    <col min="3837" max="3837" width="9" style="318" customWidth="1"/>
    <col min="3838" max="4070" width="9" style="318"/>
    <col min="4071" max="4071" width="4.90625" style="318" customWidth="1"/>
    <col min="4072" max="4072" width="31.90625" style="318" customWidth="1"/>
    <col min="4073" max="4073" width="4.90625" style="318" customWidth="1"/>
    <col min="4074" max="4074" width="3.36328125" style="318" customWidth="1"/>
    <col min="4075" max="4075" width="5" style="318" customWidth="1"/>
    <col min="4076" max="4076" width="4.08984375" style="318" customWidth="1"/>
    <col min="4077" max="4077" width="8.08984375" style="318" customWidth="1"/>
    <col min="4078" max="4078" width="6" style="318" customWidth="1"/>
    <col min="4079" max="4079" width="9" style="318" hidden="1" customWidth="1"/>
    <col min="4080" max="4080" width="6.6328125" style="318" customWidth="1"/>
    <col min="4081" max="4082" width="9" style="318" hidden="1" customWidth="1"/>
    <col min="4083" max="4083" width="9.453125" style="318" customWidth="1"/>
    <col min="4084" max="4084" width="4.90625" style="318" customWidth="1"/>
    <col min="4085" max="4085" width="8.08984375" style="318" customWidth="1"/>
    <col min="4086" max="4086" width="7.90625" style="318" customWidth="1"/>
    <col min="4087" max="4087" width="13.453125" style="318" customWidth="1"/>
    <col min="4088" max="4088" width="9.90625" style="318" customWidth="1"/>
    <col min="4089" max="4089" width="9.453125" style="318" customWidth="1"/>
    <col min="4090" max="4090" width="3.90625" style="318" customWidth="1"/>
    <col min="4091" max="4091" width="4.453125" style="318" customWidth="1"/>
    <col min="4092" max="4092" width="7" style="318" customWidth="1"/>
    <col min="4093" max="4093" width="9" style="318" customWidth="1"/>
    <col min="4094" max="4326" width="9" style="318"/>
    <col min="4327" max="4327" width="4.90625" style="318" customWidth="1"/>
    <col min="4328" max="4328" width="31.90625" style="318" customWidth="1"/>
    <col min="4329" max="4329" width="4.90625" style="318" customWidth="1"/>
    <col min="4330" max="4330" width="3.36328125" style="318" customWidth="1"/>
    <col min="4331" max="4331" width="5" style="318" customWidth="1"/>
    <col min="4332" max="4332" width="4.08984375" style="318" customWidth="1"/>
    <col min="4333" max="4333" width="8.08984375" style="318" customWidth="1"/>
    <col min="4334" max="4334" width="6" style="318" customWidth="1"/>
    <col min="4335" max="4335" width="9" style="318" hidden="1" customWidth="1"/>
    <col min="4336" max="4336" width="6.6328125" style="318" customWidth="1"/>
    <col min="4337" max="4338" width="9" style="318" hidden="1" customWidth="1"/>
    <col min="4339" max="4339" width="9.453125" style="318" customWidth="1"/>
    <col min="4340" max="4340" width="4.90625" style="318" customWidth="1"/>
    <col min="4341" max="4341" width="8.08984375" style="318" customWidth="1"/>
    <col min="4342" max="4342" width="7.90625" style="318" customWidth="1"/>
    <col min="4343" max="4343" width="13.453125" style="318" customWidth="1"/>
    <col min="4344" max="4344" width="9.90625" style="318" customWidth="1"/>
    <col min="4345" max="4345" width="9.453125" style="318" customWidth="1"/>
    <col min="4346" max="4346" width="3.90625" style="318" customWidth="1"/>
    <col min="4347" max="4347" width="4.453125" style="318" customWidth="1"/>
    <col min="4348" max="4348" width="7" style="318" customWidth="1"/>
    <col min="4349" max="4349" width="9" style="318" customWidth="1"/>
    <col min="4350" max="4582" width="9" style="318"/>
    <col min="4583" max="4583" width="4.90625" style="318" customWidth="1"/>
    <col min="4584" max="4584" width="31.90625" style="318" customWidth="1"/>
    <col min="4585" max="4585" width="4.90625" style="318" customWidth="1"/>
    <col min="4586" max="4586" width="3.36328125" style="318" customWidth="1"/>
    <col min="4587" max="4587" width="5" style="318" customWidth="1"/>
    <col min="4588" max="4588" width="4.08984375" style="318" customWidth="1"/>
    <col min="4589" max="4589" width="8.08984375" style="318" customWidth="1"/>
    <col min="4590" max="4590" width="6" style="318" customWidth="1"/>
    <col min="4591" max="4591" width="9" style="318" hidden="1" customWidth="1"/>
    <col min="4592" max="4592" width="6.6328125" style="318" customWidth="1"/>
    <col min="4593" max="4594" width="9" style="318" hidden="1" customWidth="1"/>
    <col min="4595" max="4595" width="9.453125" style="318" customWidth="1"/>
    <col min="4596" max="4596" width="4.90625" style="318" customWidth="1"/>
    <col min="4597" max="4597" width="8.08984375" style="318" customWidth="1"/>
    <col min="4598" max="4598" width="7.90625" style="318" customWidth="1"/>
    <col min="4599" max="4599" width="13.453125" style="318" customWidth="1"/>
    <col min="4600" max="4600" width="9.90625" style="318" customWidth="1"/>
    <col min="4601" max="4601" width="9.453125" style="318" customWidth="1"/>
    <col min="4602" max="4602" width="3.90625" style="318" customWidth="1"/>
    <col min="4603" max="4603" width="4.453125" style="318" customWidth="1"/>
    <col min="4604" max="4604" width="7" style="318" customWidth="1"/>
    <col min="4605" max="4605" width="9" style="318" customWidth="1"/>
    <col min="4606" max="4838" width="9" style="318"/>
    <col min="4839" max="4839" width="4.90625" style="318" customWidth="1"/>
    <col min="4840" max="4840" width="31.90625" style="318" customWidth="1"/>
    <col min="4841" max="4841" width="4.90625" style="318" customWidth="1"/>
    <col min="4842" max="4842" width="3.36328125" style="318" customWidth="1"/>
    <col min="4843" max="4843" width="5" style="318" customWidth="1"/>
    <col min="4844" max="4844" width="4.08984375" style="318" customWidth="1"/>
    <col min="4845" max="4845" width="8.08984375" style="318" customWidth="1"/>
    <col min="4846" max="4846" width="6" style="318" customWidth="1"/>
    <col min="4847" max="4847" width="9" style="318" hidden="1" customWidth="1"/>
    <col min="4848" max="4848" width="6.6328125" style="318" customWidth="1"/>
    <col min="4849" max="4850" width="9" style="318" hidden="1" customWidth="1"/>
    <col min="4851" max="4851" width="9.453125" style="318" customWidth="1"/>
    <col min="4852" max="4852" width="4.90625" style="318" customWidth="1"/>
    <col min="4853" max="4853" width="8.08984375" style="318" customWidth="1"/>
    <col min="4854" max="4854" width="7.90625" style="318" customWidth="1"/>
    <col min="4855" max="4855" width="13.453125" style="318" customWidth="1"/>
    <col min="4856" max="4856" width="9.90625" style="318" customWidth="1"/>
    <col min="4857" max="4857" width="9.453125" style="318" customWidth="1"/>
    <col min="4858" max="4858" width="3.90625" style="318" customWidth="1"/>
    <col min="4859" max="4859" width="4.453125" style="318" customWidth="1"/>
    <col min="4860" max="4860" width="7" style="318" customWidth="1"/>
    <col min="4861" max="4861" width="9" style="318" customWidth="1"/>
    <col min="4862" max="5094" width="9" style="318"/>
    <col min="5095" max="5095" width="4.90625" style="318" customWidth="1"/>
    <col min="5096" max="5096" width="31.90625" style="318" customWidth="1"/>
    <col min="5097" max="5097" width="4.90625" style="318" customWidth="1"/>
    <col min="5098" max="5098" width="3.36328125" style="318" customWidth="1"/>
    <col min="5099" max="5099" width="5" style="318" customWidth="1"/>
    <col min="5100" max="5100" width="4.08984375" style="318" customWidth="1"/>
    <col min="5101" max="5101" width="8.08984375" style="318" customWidth="1"/>
    <col min="5102" max="5102" width="6" style="318" customWidth="1"/>
    <col min="5103" max="5103" width="9" style="318" hidden="1" customWidth="1"/>
    <col min="5104" max="5104" width="6.6328125" style="318" customWidth="1"/>
    <col min="5105" max="5106" width="9" style="318" hidden="1" customWidth="1"/>
    <col min="5107" max="5107" width="9.453125" style="318" customWidth="1"/>
    <col min="5108" max="5108" width="4.90625" style="318" customWidth="1"/>
    <col min="5109" max="5109" width="8.08984375" style="318" customWidth="1"/>
    <col min="5110" max="5110" width="7.90625" style="318" customWidth="1"/>
    <col min="5111" max="5111" width="13.453125" style="318" customWidth="1"/>
    <col min="5112" max="5112" width="9.90625" style="318" customWidth="1"/>
    <col min="5113" max="5113" width="9.453125" style="318" customWidth="1"/>
    <col min="5114" max="5114" width="3.90625" style="318" customWidth="1"/>
    <col min="5115" max="5115" width="4.453125" style="318" customWidth="1"/>
    <col min="5116" max="5116" width="7" style="318" customWidth="1"/>
    <col min="5117" max="5117" width="9" style="318" customWidth="1"/>
    <col min="5118" max="5350" width="9" style="318"/>
    <col min="5351" max="5351" width="4.90625" style="318" customWidth="1"/>
    <col min="5352" max="5352" width="31.90625" style="318" customWidth="1"/>
    <col min="5353" max="5353" width="4.90625" style="318" customWidth="1"/>
    <col min="5354" max="5354" width="3.36328125" style="318" customWidth="1"/>
    <col min="5355" max="5355" width="5" style="318" customWidth="1"/>
    <col min="5356" max="5356" width="4.08984375" style="318" customWidth="1"/>
    <col min="5357" max="5357" width="8.08984375" style="318" customWidth="1"/>
    <col min="5358" max="5358" width="6" style="318" customWidth="1"/>
    <col min="5359" max="5359" width="9" style="318" hidden="1" customWidth="1"/>
    <col min="5360" max="5360" width="6.6328125" style="318" customWidth="1"/>
    <col min="5361" max="5362" width="9" style="318" hidden="1" customWidth="1"/>
    <col min="5363" max="5363" width="9.453125" style="318" customWidth="1"/>
    <col min="5364" max="5364" width="4.90625" style="318" customWidth="1"/>
    <col min="5365" max="5365" width="8.08984375" style="318" customWidth="1"/>
    <col min="5366" max="5366" width="7.90625" style="318" customWidth="1"/>
    <col min="5367" max="5367" width="13.453125" style="318" customWidth="1"/>
    <col min="5368" max="5368" width="9.90625" style="318" customWidth="1"/>
    <col min="5369" max="5369" width="9.453125" style="318" customWidth="1"/>
    <col min="5370" max="5370" width="3.90625" style="318" customWidth="1"/>
    <col min="5371" max="5371" width="4.453125" style="318" customWidth="1"/>
    <col min="5372" max="5372" width="7" style="318" customWidth="1"/>
    <col min="5373" max="5373" width="9" style="318" customWidth="1"/>
    <col min="5374" max="5606" width="9" style="318"/>
    <col min="5607" max="5607" width="4.90625" style="318" customWidth="1"/>
    <col min="5608" max="5608" width="31.90625" style="318" customWidth="1"/>
    <col min="5609" max="5609" width="4.90625" style="318" customWidth="1"/>
    <col min="5610" max="5610" width="3.36328125" style="318" customWidth="1"/>
    <col min="5611" max="5611" width="5" style="318" customWidth="1"/>
    <col min="5612" max="5612" width="4.08984375" style="318" customWidth="1"/>
    <col min="5613" max="5613" width="8.08984375" style="318" customWidth="1"/>
    <col min="5614" max="5614" width="6" style="318" customWidth="1"/>
    <col min="5615" max="5615" width="9" style="318" hidden="1" customWidth="1"/>
    <col min="5616" max="5616" width="6.6328125" style="318" customWidth="1"/>
    <col min="5617" max="5618" width="9" style="318" hidden="1" customWidth="1"/>
    <col min="5619" max="5619" width="9.453125" style="318" customWidth="1"/>
    <col min="5620" max="5620" width="4.90625" style="318" customWidth="1"/>
    <col min="5621" max="5621" width="8.08984375" style="318" customWidth="1"/>
    <col min="5622" max="5622" width="7.90625" style="318" customWidth="1"/>
    <col min="5623" max="5623" width="13.453125" style="318" customWidth="1"/>
    <col min="5624" max="5624" width="9.90625" style="318" customWidth="1"/>
    <col min="5625" max="5625" width="9.453125" style="318" customWidth="1"/>
    <col min="5626" max="5626" width="3.90625" style="318" customWidth="1"/>
    <col min="5627" max="5627" width="4.453125" style="318" customWidth="1"/>
    <col min="5628" max="5628" width="7" style="318" customWidth="1"/>
    <col min="5629" max="5629" width="9" style="318" customWidth="1"/>
    <col min="5630" max="5862" width="9" style="318"/>
    <col min="5863" max="5863" width="4.90625" style="318" customWidth="1"/>
    <col min="5864" max="5864" width="31.90625" style="318" customWidth="1"/>
    <col min="5865" max="5865" width="4.90625" style="318" customWidth="1"/>
    <col min="5866" max="5866" width="3.36328125" style="318" customWidth="1"/>
    <col min="5867" max="5867" width="5" style="318" customWidth="1"/>
    <col min="5868" max="5868" width="4.08984375" style="318" customWidth="1"/>
    <col min="5869" max="5869" width="8.08984375" style="318" customWidth="1"/>
    <col min="5870" max="5870" width="6" style="318" customWidth="1"/>
    <col min="5871" max="5871" width="9" style="318" hidden="1" customWidth="1"/>
    <col min="5872" max="5872" width="6.6328125" style="318" customWidth="1"/>
    <col min="5873" max="5874" width="9" style="318" hidden="1" customWidth="1"/>
    <col min="5875" max="5875" width="9.453125" style="318" customWidth="1"/>
    <col min="5876" max="5876" width="4.90625" style="318" customWidth="1"/>
    <col min="5877" max="5877" width="8.08984375" style="318" customWidth="1"/>
    <col min="5878" max="5878" width="7.90625" style="318" customWidth="1"/>
    <col min="5879" max="5879" width="13.453125" style="318" customWidth="1"/>
    <col min="5880" max="5880" width="9.90625" style="318" customWidth="1"/>
    <col min="5881" max="5881" width="9.453125" style="318" customWidth="1"/>
    <col min="5882" max="5882" width="3.90625" style="318" customWidth="1"/>
    <col min="5883" max="5883" width="4.453125" style="318" customWidth="1"/>
    <col min="5884" max="5884" width="7" style="318" customWidth="1"/>
    <col min="5885" max="5885" width="9" style="318" customWidth="1"/>
    <col min="5886" max="6118" width="9" style="318"/>
    <col min="6119" max="6119" width="4.90625" style="318" customWidth="1"/>
    <col min="6120" max="6120" width="31.90625" style="318" customWidth="1"/>
    <col min="6121" max="6121" width="4.90625" style="318" customWidth="1"/>
    <col min="6122" max="6122" width="3.36328125" style="318" customWidth="1"/>
    <col min="6123" max="6123" width="5" style="318" customWidth="1"/>
    <col min="6124" max="6124" width="4.08984375" style="318" customWidth="1"/>
    <col min="6125" max="6125" width="8.08984375" style="318" customWidth="1"/>
    <col min="6126" max="6126" width="6" style="318" customWidth="1"/>
    <col min="6127" max="6127" width="9" style="318" hidden="1" customWidth="1"/>
    <col min="6128" max="6128" width="6.6328125" style="318" customWidth="1"/>
    <col min="6129" max="6130" width="9" style="318" hidden="1" customWidth="1"/>
    <col min="6131" max="6131" width="9.453125" style="318" customWidth="1"/>
    <col min="6132" max="6132" width="4.90625" style="318" customWidth="1"/>
    <col min="6133" max="6133" width="8.08984375" style="318" customWidth="1"/>
    <col min="6134" max="6134" width="7.90625" style="318" customWidth="1"/>
    <col min="6135" max="6135" width="13.453125" style="318" customWidth="1"/>
    <col min="6136" max="6136" width="9.90625" style="318" customWidth="1"/>
    <col min="6137" max="6137" width="9.453125" style="318" customWidth="1"/>
    <col min="6138" max="6138" width="3.90625" style="318" customWidth="1"/>
    <col min="6139" max="6139" width="4.453125" style="318" customWidth="1"/>
    <col min="6140" max="6140" width="7" style="318" customWidth="1"/>
    <col min="6141" max="6141" width="9" style="318" customWidth="1"/>
    <col min="6142" max="6374" width="9" style="318"/>
    <col min="6375" max="6375" width="4.90625" style="318" customWidth="1"/>
    <col min="6376" max="6376" width="31.90625" style="318" customWidth="1"/>
    <col min="6377" max="6377" width="4.90625" style="318" customWidth="1"/>
    <col min="6378" max="6378" width="3.36328125" style="318" customWidth="1"/>
    <col min="6379" max="6379" width="5" style="318" customWidth="1"/>
    <col min="6380" max="6380" width="4.08984375" style="318" customWidth="1"/>
    <col min="6381" max="6381" width="8.08984375" style="318" customWidth="1"/>
    <col min="6382" max="6382" width="6" style="318" customWidth="1"/>
    <col min="6383" max="6383" width="9" style="318" hidden="1" customWidth="1"/>
    <col min="6384" max="6384" width="6.6328125" style="318" customWidth="1"/>
    <col min="6385" max="6386" width="9" style="318" hidden="1" customWidth="1"/>
    <col min="6387" max="6387" width="9.453125" style="318" customWidth="1"/>
    <col min="6388" max="6388" width="4.90625" style="318" customWidth="1"/>
    <col min="6389" max="6389" width="8.08984375" style="318" customWidth="1"/>
    <col min="6390" max="6390" width="7.90625" style="318" customWidth="1"/>
    <col min="6391" max="6391" width="13.453125" style="318" customWidth="1"/>
    <col min="6392" max="6392" width="9.90625" style="318" customWidth="1"/>
    <col min="6393" max="6393" width="9.453125" style="318" customWidth="1"/>
    <col min="6394" max="6394" width="3.90625" style="318" customWidth="1"/>
    <col min="6395" max="6395" width="4.453125" style="318" customWidth="1"/>
    <col min="6396" max="6396" width="7" style="318" customWidth="1"/>
    <col min="6397" max="6397" width="9" style="318" customWidth="1"/>
    <col min="6398" max="6630" width="9" style="318"/>
    <col min="6631" max="6631" width="4.90625" style="318" customWidth="1"/>
    <col min="6632" max="6632" width="31.90625" style="318" customWidth="1"/>
    <col min="6633" max="6633" width="4.90625" style="318" customWidth="1"/>
    <col min="6634" max="6634" width="3.36328125" style="318" customWidth="1"/>
    <col min="6635" max="6635" width="5" style="318" customWidth="1"/>
    <col min="6636" max="6636" width="4.08984375" style="318" customWidth="1"/>
    <col min="6637" max="6637" width="8.08984375" style="318" customWidth="1"/>
    <col min="6638" max="6638" width="6" style="318" customWidth="1"/>
    <col min="6639" max="6639" width="9" style="318" hidden="1" customWidth="1"/>
    <col min="6640" max="6640" width="6.6328125" style="318" customWidth="1"/>
    <col min="6641" max="6642" width="9" style="318" hidden="1" customWidth="1"/>
    <col min="6643" max="6643" width="9.453125" style="318" customWidth="1"/>
    <col min="6644" max="6644" width="4.90625" style="318" customWidth="1"/>
    <col min="6645" max="6645" width="8.08984375" style="318" customWidth="1"/>
    <col min="6646" max="6646" width="7.90625" style="318" customWidth="1"/>
    <col min="6647" max="6647" width="13.453125" style="318" customWidth="1"/>
    <col min="6648" max="6648" width="9.90625" style="318" customWidth="1"/>
    <col min="6649" max="6649" width="9.453125" style="318" customWidth="1"/>
    <col min="6650" max="6650" width="3.90625" style="318" customWidth="1"/>
    <col min="6651" max="6651" width="4.453125" style="318" customWidth="1"/>
    <col min="6652" max="6652" width="7" style="318" customWidth="1"/>
    <col min="6653" max="6653" width="9" style="318" customWidth="1"/>
    <col min="6654" max="6886" width="9" style="318"/>
    <col min="6887" max="6887" width="4.90625" style="318" customWidth="1"/>
    <col min="6888" max="6888" width="31.90625" style="318" customWidth="1"/>
    <col min="6889" max="6889" width="4.90625" style="318" customWidth="1"/>
    <col min="6890" max="6890" width="3.36328125" style="318" customWidth="1"/>
    <col min="6891" max="6891" width="5" style="318" customWidth="1"/>
    <col min="6892" max="6892" width="4.08984375" style="318" customWidth="1"/>
    <col min="6893" max="6893" width="8.08984375" style="318" customWidth="1"/>
    <col min="6894" max="6894" width="6" style="318" customWidth="1"/>
    <col min="6895" max="6895" width="9" style="318" hidden="1" customWidth="1"/>
    <col min="6896" max="6896" width="6.6328125" style="318" customWidth="1"/>
    <col min="6897" max="6898" width="9" style="318" hidden="1" customWidth="1"/>
    <col min="6899" max="6899" width="9.453125" style="318" customWidth="1"/>
    <col min="6900" max="6900" width="4.90625" style="318" customWidth="1"/>
    <col min="6901" max="6901" width="8.08984375" style="318" customWidth="1"/>
    <col min="6902" max="6902" width="7.90625" style="318" customWidth="1"/>
    <col min="6903" max="6903" width="13.453125" style="318" customWidth="1"/>
    <col min="6904" max="6904" width="9.90625" style="318" customWidth="1"/>
    <col min="6905" max="6905" width="9.453125" style="318" customWidth="1"/>
    <col min="6906" max="6906" width="3.90625" style="318" customWidth="1"/>
    <col min="6907" max="6907" width="4.453125" style="318" customWidth="1"/>
    <col min="6908" max="6908" width="7" style="318" customWidth="1"/>
    <col min="6909" max="6909" width="9" style="318" customWidth="1"/>
    <col min="6910" max="7142" width="9" style="318"/>
    <col min="7143" max="7143" width="4.90625" style="318" customWidth="1"/>
    <col min="7144" max="7144" width="31.90625" style="318" customWidth="1"/>
    <col min="7145" max="7145" width="4.90625" style="318" customWidth="1"/>
    <col min="7146" max="7146" width="3.36328125" style="318" customWidth="1"/>
    <col min="7147" max="7147" width="5" style="318" customWidth="1"/>
    <col min="7148" max="7148" width="4.08984375" style="318" customWidth="1"/>
    <col min="7149" max="7149" width="8.08984375" style="318" customWidth="1"/>
    <col min="7150" max="7150" width="6" style="318" customWidth="1"/>
    <col min="7151" max="7151" width="9" style="318" hidden="1" customWidth="1"/>
    <col min="7152" max="7152" width="6.6328125" style="318" customWidth="1"/>
    <col min="7153" max="7154" width="9" style="318" hidden="1" customWidth="1"/>
    <col min="7155" max="7155" width="9.453125" style="318" customWidth="1"/>
    <col min="7156" max="7156" width="4.90625" style="318" customWidth="1"/>
    <col min="7157" max="7157" width="8.08984375" style="318" customWidth="1"/>
    <col min="7158" max="7158" width="7.90625" style="318" customWidth="1"/>
    <col min="7159" max="7159" width="13.453125" style="318" customWidth="1"/>
    <col min="7160" max="7160" width="9.90625" style="318" customWidth="1"/>
    <col min="7161" max="7161" width="9.453125" style="318" customWidth="1"/>
    <col min="7162" max="7162" width="3.90625" style="318" customWidth="1"/>
    <col min="7163" max="7163" width="4.453125" style="318" customWidth="1"/>
    <col min="7164" max="7164" width="7" style="318" customWidth="1"/>
    <col min="7165" max="7165" width="9" style="318" customWidth="1"/>
    <col min="7166" max="7398" width="9" style="318"/>
    <col min="7399" max="7399" width="4.90625" style="318" customWidth="1"/>
    <col min="7400" max="7400" width="31.90625" style="318" customWidth="1"/>
    <col min="7401" max="7401" width="4.90625" style="318" customWidth="1"/>
    <col min="7402" max="7402" width="3.36328125" style="318" customWidth="1"/>
    <col min="7403" max="7403" width="5" style="318" customWidth="1"/>
    <col min="7404" max="7404" width="4.08984375" style="318" customWidth="1"/>
    <col min="7405" max="7405" width="8.08984375" style="318" customWidth="1"/>
    <col min="7406" max="7406" width="6" style="318" customWidth="1"/>
    <col min="7407" max="7407" width="9" style="318" hidden="1" customWidth="1"/>
    <col min="7408" max="7408" width="6.6328125" style="318" customWidth="1"/>
    <col min="7409" max="7410" width="9" style="318" hidden="1" customWidth="1"/>
    <col min="7411" max="7411" width="9.453125" style="318" customWidth="1"/>
    <col min="7412" max="7412" width="4.90625" style="318" customWidth="1"/>
    <col min="7413" max="7413" width="8.08984375" style="318" customWidth="1"/>
    <col min="7414" max="7414" width="7.90625" style="318" customWidth="1"/>
    <col min="7415" max="7415" width="13.453125" style="318" customWidth="1"/>
    <col min="7416" max="7416" width="9.90625" style="318" customWidth="1"/>
    <col min="7417" max="7417" width="9.453125" style="318" customWidth="1"/>
    <col min="7418" max="7418" width="3.90625" style="318" customWidth="1"/>
    <col min="7419" max="7419" width="4.453125" style="318" customWidth="1"/>
    <col min="7420" max="7420" width="7" style="318" customWidth="1"/>
    <col min="7421" max="7421" width="9" style="318" customWidth="1"/>
    <col min="7422" max="7654" width="9" style="318"/>
    <col min="7655" max="7655" width="4.90625" style="318" customWidth="1"/>
    <col min="7656" max="7656" width="31.90625" style="318" customWidth="1"/>
    <col min="7657" max="7657" width="4.90625" style="318" customWidth="1"/>
    <col min="7658" max="7658" width="3.36328125" style="318" customWidth="1"/>
    <col min="7659" max="7659" width="5" style="318" customWidth="1"/>
    <col min="7660" max="7660" width="4.08984375" style="318" customWidth="1"/>
    <col min="7661" max="7661" width="8.08984375" style="318" customWidth="1"/>
    <col min="7662" max="7662" width="6" style="318" customWidth="1"/>
    <col min="7663" max="7663" width="9" style="318" hidden="1" customWidth="1"/>
    <col min="7664" max="7664" width="6.6328125" style="318" customWidth="1"/>
    <col min="7665" max="7666" width="9" style="318" hidden="1" customWidth="1"/>
    <col min="7667" max="7667" width="9.453125" style="318" customWidth="1"/>
    <col min="7668" max="7668" width="4.90625" style="318" customWidth="1"/>
    <col min="7669" max="7669" width="8.08984375" style="318" customWidth="1"/>
    <col min="7670" max="7670" width="7.90625" style="318" customWidth="1"/>
    <col min="7671" max="7671" width="13.453125" style="318" customWidth="1"/>
    <col min="7672" max="7672" width="9.90625" style="318" customWidth="1"/>
    <col min="7673" max="7673" width="9.453125" style="318" customWidth="1"/>
    <col min="7674" max="7674" width="3.90625" style="318" customWidth="1"/>
    <col min="7675" max="7675" width="4.453125" style="318" customWidth="1"/>
    <col min="7676" max="7676" width="7" style="318" customWidth="1"/>
    <col min="7677" max="7677" width="9" style="318" customWidth="1"/>
    <col min="7678" max="7910" width="9" style="318"/>
    <col min="7911" max="7911" width="4.90625" style="318" customWidth="1"/>
    <col min="7912" max="7912" width="31.90625" style="318" customWidth="1"/>
    <col min="7913" max="7913" width="4.90625" style="318" customWidth="1"/>
    <col min="7914" max="7914" width="3.36328125" style="318" customWidth="1"/>
    <col min="7915" max="7915" width="5" style="318" customWidth="1"/>
    <col min="7916" max="7916" width="4.08984375" style="318" customWidth="1"/>
    <col min="7917" max="7917" width="8.08984375" style="318" customWidth="1"/>
    <col min="7918" max="7918" width="6" style="318" customWidth="1"/>
    <col min="7919" max="7919" width="9" style="318" hidden="1" customWidth="1"/>
    <col min="7920" max="7920" width="6.6328125" style="318" customWidth="1"/>
    <col min="7921" max="7922" width="9" style="318" hidden="1" customWidth="1"/>
    <col min="7923" max="7923" width="9.453125" style="318" customWidth="1"/>
    <col min="7924" max="7924" width="4.90625" style="318" customWidth="1"/>
    <col min="7925" max="7925" width="8.08984375" style="318" customWidth="1"/>
    <col min="7926" max="7926" width="7.90625" style="318" customWidth="1"/>
    <col min="7927" max="7927" width="13.453125" style="318" customWidth="1"/>
    <col min="7928" max="7928" width="9.90625" style="318" customWidth="1"/>
    <col min="7929" max="7929" width="9.453125" style="318" customWidth="1"/>
    <col min="7930" max="7930" width="3.90625" style="318" customWidth="1"/>
    <col min="7931" max="7931" width="4.453125" style="318" customWidth="1"/>
    <col min="7932" max="7932" width="7" style="318" customWidth="1"/>
    <col min="7933" max="7933" width="9" style="318" customWidth="1"/>
    <col min="7934" max="8166" width="9" style="318"/>
    <col min="8167" max="8167" width="4.90625" style="318" customWidth="1"/>
    <col min="8168" max="8168" width="31.90625" style="318" customWidth="1"/>
    <col min="8169" max="8169" width="4.90625" style="318" customWidth="1"/>
    <col min="8170" max="8170" width="3.36328125" style="318" customWidth="1"/>
    <col min="8171" max="8171" width="5" style="318" customWidth="1"/>
    <col min="8172" max="8172" width="4.08984375" style="318" customWidth="1"/>
    <col min="8173" max="8173" width="8.08984375" style="318" customWidth="1"/>
    <col min="8174" max="8174" width="6" style="318" customWidth="1"/>
    <col min="8175" max="8175" width="9" style="318" hidden="1" customWidth="1"/>
    <col min="8176" max="8176" width="6.6328125" style="318" customWidth="1"/>
    <col min="8177" max="8178" width="9" style="318" hidden="1" customWidth="1"/>
    <col min="8179" max="8179" width="9.453125" style="318" customWidth="1"/>
    <col min="8180" max="8180" width="4.90625" style="318" customWidth="1"/>
    <col min="8181" max="8181" width="8.08984375" style="318" customWidth="1"/>
    <col min="8182" max="8182" width="7.90625" style="318" customWidth="1"/>
    <col min="8183" max="8183" width="13.453125" style="318" customWidth="1"/>
    <col min="8184" max="8184" width="9.90625" style="318" customWidth="1"/>
    <col min="8185" max="8185" width="9.453125" style="318" customWidth="1"/>
    <col min="8186" max="8186" width="3.90625" style="318" customWidth="1"/>
    <col min="8187" max="8187" width="4.453125" style="318" customWidth="1"/>
    <col min="8188" max="8188" width="7" style="318" customWidth="1"/>
    <col min="8189" max="8189" width="9" style="318" customWidth="1"/>
    <col min="8190" max="8422" width="9" style="318"/>
    <col min="8423" max="8423" width="4.90625" style="318" customWidth="1"/>
    <col min="8424" max="8424" width="31.90625" style="318" customWidth="1"/>
    <col min="8425" max="8425" width="4.90625" style="318" customWidth="1"/>
    <col min="8426" max="8426" width="3.36328125" style="318" customWidth="1"/>
    <col min="8427" max="8427" width="5" style="318" customWidth="1"/>
    <col min="8428" max="8428" width="4.08984375" style="318" customWidth="1"/>
    <col min="8429" max="8429" width="8.08984375" style="318" customWidth="1"/>
    <col min="8430" max="8430" width="6" style="318" customWidth="1"/>
    <col min="8431" max="8431" width="9" style="318" hidden="1" customWidth="1"/>
    <col min="8432" max="8432" width="6.6328125" style="318" customWidth="1"/>
    <col min="8433" max="8434" width="9" style="318" hidden="1" customWidth="1"/>
    <col min="8435" max="8435" width="9.453125" style="318" customWidth="1"/>
    <col min="8436" max="8436" width="4.90625" style="318" customWidth="1"/>
    <col min="8437" max="8437" width="8.08984375" style="318" customWidth="1"/>
    <col min="8438" max="8438" width="7.90625" style="318" customWidth="1"/>
    <col min="8439" max="8439" width="13.453125" style="318" customWidth="1"/>
    <col min="8440" max="8440" width="9.90625" style="318" customWidth="1"/>
    <col min="8441" max="8441" width="9.453125" style="318" customWidth="1"/>
    <col min="8442" max="8442" width="3.90625" style="318" customWidth="1"/>
    <col min="8443" max="8443" width="4.453125" style="318" customWidth="1"/>
    <col min="8444" max="8444" width="7" style="318" customWidth="1"/>
    <col min="8445" max="8445" width="9" style="318" customWidth="1"/>
    <col min="8446" max="8678" width="9" style="318"/>
    <col min="8679" max="8679" width="4.90625" style="318" customWidth="1"/>
    <col min="8680" max="8680" width="31.90625" style="318" customWidth="1"/>
    <col min="8681" max="8681" width="4.90625" style="318" customWidth="1"/>
    <col min="8682" max="8682" width="3.36328125" style="318" customWidth="1"/>
    <col min="8683" max="8683" width="5" style="318" customWidth="1"/>
    <col min="8684" max="8684" width="4.08984375" style="318" customWidth="1"/>
    <col min="8685" max="8685" width="8.08984375" style="318" customWidth="1"/>
    <col min="8686" max="8686" width="6" style="318" customWidth="1"/>
    <col min="8687" max="8687" width="9" style="318" hidden="1" customWidth="1"/>
    <col min="8688" max="8688" width="6.6328125" style="318" customWidth="1"/>
    <col min="8689" max="8690" width="9" style="318" hidden="1" customWidth="1"/>
    <col min="8691" max="8691" width="9.453125" style="318" customWidth="1"/>
    <col min="8692" max="8692" width="4.90625" style="318" customWidth="1"/>
    <col min="8693" max="8693" width="8.08984375" style="318" customWidth="1"/>
    <col min="8694" max="8694" width="7.90625" style="318" customWidth="1"/>
    <col min="8695" max="8695" width="13.453125" style="318" customWidth="1"/>
    <col min="8696" max="8696" width="9.90625" style="318" customWidth="1"/>
    <col min="8697" max="8697" width="9.453125" style="318" customWidth="1"/>
    <col min="8698" max="8698" width="3.90625" style="318" customWidth="1"/>
    <col min="8699" max="8699" width="4.453125" style="318" customWidth="1"/>
    <col min="8700" max="8700" width="7" style="318" customWidth="1"/>
    <col min="8701" max="8701" width="9" style="318" customWidth="1"/>
    <col min="8702" max="8934" width="9" style="318"/>
    <col min="8935" max="8935" width="4.90625" style="318" customWidth="1"/>
    <col min="8936" max="8936" width="31.90625" style="318" customWidth="1"/>
    <col min="8937" max="8937" width="4.90625" style="318" customWidth="1"/>
    <col min="8938" max="8938" width="3.36328125" style="318" customWidth="1"/>
    <col min="8939" max="8939" width="5" style="318" customWidth="1"/>
    <col min="8940" max="8940" width="4.08984375" style="318" customWidth="1"/>
    <col min="8941" max="8941" width="8.08984375" style="318" customWidth="1"/>
    <col min="8942" max="8942" width="6" style="318" customWidth="1"/>
    <col min="8943" max="8943" width="9" style="318" hidden="1" customWidth="1"/>
    <col min="8944" max="8944" width="6.6328125" style="318" customWidth="1"/>
    <col min="8945" max="8946" width="9" style="318" hidden="1" customWidth="1"/>
    <col min="8947" max="8947" width="9.453125" style="318" customWidth="1"/>
    <col min="8948" max="8948" width="4.90625" style="318" customWidth="1"/>
    <col min="8949" max="8949" width="8.08984375" style="318" customWidth="1"/>
    <col min="8950" max="8950" width="7.90625" style="318" customWidth="1"/>
    <col min="8951" max="8951" width="13.453125" style="318" customWidth="1"/>
    <col min="8952" max="8952" width="9.90625" style="318" customWidth="1"/>
    <col min="8953" max="8953" width="9.453125" style="318" customWidth="1"/>
    <col min="8954" max="8954" width="3.90625" style="318" customWidth="1"/>
    <col min="8955" max="8955" width="4.453125" style="318" customWidth="1"/>
    <col min="8956" max="8956" width="7" style="318" customWidth="1"/>
    <col min="8957" max="8957" width="9" style="318" customWidth="1"/>
    <col min="8958" max="9190" width="9" style="318"/>
    <col min="9191" max="9191" width="4.90625" style="318" customWidth="1"/>
    <col min="9192" max="9192" width="31.90625" style="318" customWidth="1"/>
    <col min="9193" max="9193" width="4.90625" style="318" customWidth="1"/>
    <col min="9194" max="9194" width="3.36328125" style="318" customWidth="1"/>
    <col min="9195" max="9195" width="5" style="318" customWidth="1"/>
    <col min="9196" max="9196" width="4.08984375" style="318" customWidth="1"/>
    <col min="9197" max="9197" width="8.08984375" style="318" customWidth="1"/>
    <col min="9198" max="9198" width="6" style="318" customWidth="1"/>
    <col min="9199" max="9199" width="9" style="318" hidden="1" customWidth="1"/>
    <col min="9200" max="9200" width="6.6328125" style="318" customWidth="1"/>
    <col min="9201" max="9202" width="9" style="318" hidden="1" customWidth="1"/>
    <col min="9203" max="9203" width="9.453125" style="318" customWidth="1"/>
    <col min="9204" max="9204" width="4.90625" style="318" customWidth="1"/>
    <col min="9205" max="9205" width="8.08984375" style="318" customWidth="1"/>
    <col min="9206" max="9206" width="7.90625" style="318" customWidth="1"/>
    <col min="9207" max="9207" width="13.453125" style="318" customWidth="1"/>
    <col min="9208" max="9208" width="9.90625" style="318" customWidth="1"/>
    <col min="9209" max="9209" width="9.453125" style="318" customWidth="1"/>
    <col min="9210" max="9210" width="3.90625" style="318" customWidth="1"/>
    <col min="9211" max="9211" width="4.453125" style="318" customWidth="1"/>
    <col min="9212" max="9212" width="7" style="318" customWidth="1"/>
    <col min="9213" max="9213" width="9" style="318" customWidth="1"/>
    <col min="9214" max="9446" width="9" style="318"/>
    <col min="9447" max="9447" width="4.90625" style="318" customWidth="1"/>
    <col min="9448" max="9448" width="31.90625" style="318" customWidth="1"/>
    <col min="9449" max="9449" width="4.90625" style="318" customWidth="1"/>
    <col min="9450" max="9450" width="3.36328125" style="318" customWidth="1"/>
    <col min="9451" max="9451" width="5" style="318" customWidth="1"/>
    <col min="9452" max="9452" width="4.08984375" style="318" customWidth="1"/>
    <col min="9453" max="9453" width="8.08984375" style="318" customWidth="1"/>
    <col min="9454" max="9454" width="6" style="318" customWidth="1"/>
    <col min="9455" max="9455" width="9" style="318" hidden="1" customWidth="1"/>
    <col min="9456" max="9456" width="6.6328125" style="318" customWidth="1"/>
    <col min="9457" max="9458" width="9" style="318" hidden="1" customWidth="1"/>
    <col min="9459" max="9459" width="9.453125" style="318" customWidth="1"/>
    <col min="9460" max="9460" width="4.90625" style="318" customWidth="1"/>
    <col min="9461" max="9461" width="8.08984375" style="318" customWidth="1"/>
    <col min="9462" max="9462" width="7.90625" style="318" customWidth="1"/>
    <col min="9463" max="9463" width="13.453125" style="318" customWidth="1"/>
    <col min="9464" max="9464" width="9.90625" style="318" customWidth="1"/>
    <col min="9465" max="9465" width="9.453125" style="318" customWidth="1"/>
    <col min="9466" max="9466" width="3.90625" style="318" customWidth="1"/>
    <col min="9467" max="9467" width="4.453125" style="318" customWidth="1"/>
    <col min="9468" max="9468" width="7" style="318" customWidth="1"/>
    <col min="9469" max="9469" width="9" style="318" customWidth="1"/>
    <col min="9470" max="9702" width="9" style="318"/>
    <col min="9703" max="9703" width="4.90625" style="318" customWidth="1"/>
    <col min="9704" max="9704" width="31.90625" style="318" customWidth="1"/>
    <col min="9705" max="9705" width="4.90625" style="318" customWidth="1"/>
    <col min="9706" max="9706" width="3.36328125" style="318" customWidth="1"/>
    <col min="9707" max="9707" width="5" style="318" customWidth="1"/>
    <col min="9708" max="9708" width="4.08984375" style="318" customWidth="1"/>
    <col min="9709" max="9709" width="8.08984375" style="318" customWidth="1"/>
    <col min="9710" max="9710" width="6" style="318" customWidth="1"/>
    <col min="9711" max="9711" width="9" style="318" hidden="1" customWidth="1"/>
    <col min="9712" max="9712" width="6.6328125" style="318" customWidth="1"/>
    <col min="9713" max="9714" width="9" style="318" hidden="1" customWidth="1"/>
    <col min="9715" max="9715" width="9.453125" style="318" customWidth="1"/>
    <col min="9716" max="9716" width="4.90625" style="318" customWidth="1"/>
    <col min="9717" max="9717" width="8.08984375" style="318" customWidth="1"/>
    <col min="9718" max="9718" width="7.90625" style="318" customWidth="1"/>
    <col min="9719" max="9719" width="13.453125" style="318" customWidth="1"/>
    <col min="9720" max="9720" width="9.90625" style="318" customWidth="1"/>
    <col min="9721" max="9721" width="9.453125" style="318" customWidth="1"/>
    <col min="9722" max="9722" width="3.90625" style="318" customWidth="1"/>
    <col min="9723" max="9723" width="4.453125" style="318" customWidth="1"/>
    <col min="9724" max="9724" width="7" style="318" customWidth="1"/>
    <col min="9725" max="9725" width="9" style="318" customWidth="1"/>
    <col min="9726" max="9958" width="9" style="318"/>
    <col min="9959" max="9959" width="4.90625" style="318" customWidth="1"/>
    <col min="9960" max="9960" width="31.90625" style="318" customWidth="1"/>
    <col min="9961" max="9961" width="4.90625" style="318" customWidth="1"/>
    <col min="9962" max="9962" width="3.36328125" style="318" customWidth="1"/>
    <col min="9963" max="9963" width="5" style="318" customWidth="1"/>
    <col min="9964" max="9964" width="4.08984375" style="318" customWidth="1"/>
    <col min="9965" max="9965" width="8.08984375" style="318" customWidth="1"/>
    <col min="9966" max="9966" width="6" style="318" customWidth="1"/>
    <col min="9967" max="9967" width="9" style="318" hidden="1" customWidth="1"/>
    <col min="9968" max="9968" width="6.6328125" style="318" customWidth="1"/>
    <col min="9969" max="9970" width="9" style="318" hidden="1" customWidth="1"/>
    <col min="9971" max="9971" width="9.453125" style="318" customWidth="1"/>
    <col min="9972" max="9972" width="4.90625" style="318" customWidth="1"/>
    <col min="9973" max="9973" width="8.08984375" style="318" customWidth="1"/>
    <col min="9974" max="9974" width="7.90625" style="318" customWidth="1"/>
    <col min="9975" max="9975" width="13.453125" style="318" customWidth="1"/>
    <col min="9976" max="9976" width="9.90625" style="318" customWidth="1"/>
    <col min="9977" max="9977" width="9.453125" style="318" customWidth="1"/>
    <col min="9978" max="9978" width="3.90625" style="318" customWidth="1"/>
    <col min="9979" max="9979" width="4.453125" style="318" customWidth="1"/>
    <col min="9980" max="9980" width="7" style="318" customWidth="1"/>
    <col min="9981" max="9981" width="9" style="318" customWidth="1"/>
    <col min="9982" max="10214" width="9" style="318"/>
    <col min="10215" max="10215" width="4.90625" style="318" customWidth="1"/>
    <col min="10216" max="10216" width="31.90625" style="318" customWidth="1"/>
    <col min="10217" max="10217" width="4.90625" style="318" customWidth="1"/>
    <col min="10218" max="10218" width="3.36328125" style="318" customWidth="1"/>
    <col min="10219" max="10219" width="5" style="318" customWidth="1"/>
    <col min="10220" max="10220" width="4.08984375" style="318" customWidth="1"/>
    <col min="10221" max="10221" width="8.08984375" style="318" customWidth="1"/>
    <col min="10222" max="10222" width="6" style="318" customWidth="1"/>
    <col min="10223" max="10223" width="9" style="318" hidden="1" customWidth="1"/>
    <col min="10224" max="10224" width="6.6328125" style="318" customWidth="1"/>
    <col min="10225" max="10226" width="9" style="318" hidden="1" customWidth="1"/>
    <col min="10227" max="10227" width="9.453125" style="318" customWidth="1"/>
    <col min="10228" max="10228" width="4.90625" style="318" customWidth="1"/>
    <col min="10229" max="10229" width="8.08984375" style="318" customWidth="1"/>
    <col min="10230" max="10230" width="7.90625" style="318" customWidth="1"/>
    <col min="10231" max="10231" width="13.453125" style="318" customWidth="1"/>
    <col min="10232" max="10232" width="9.90625" style="318" customWidth="1"/>
    <col min="10233" max="10233" width="9.453125" style="318" customWidth="1"/>
    <col min="10234" max="10234" width="3.90625" style="318" customWidth="1"/>
    <col min="10235" max="10235" width="4.453125" style="318" customWidth="1"/>
    <col min="10236" max="10236" width="7" style="318" customWidth="1"/>
    <col min="10237" max="10237" width="9" style="318" customWidth="1"/>
    <col min="10238" max="10470" width="9" style="318"/>
    <col min="10471" max="10471" width="4.90625" style="318" customWidth="1"/>
    <col min="10472" max="10472" width="31.90625" style="318" customWidth="1"/>
    <col min="10473" max="10473" width="4.90625" style="318" customWidth="1"/>
    <col min="10474" max="10474" width="3.36328125" style="318" customWidth="1"/>
    <col min="10475" max="10475" width="5" style="318" customWidth="1"/>
    <col min="10476" max="10476" width="4.08984375" style="318" customWidth="1"/>
    <col min="10477" max="10477" width="8.08984375" style="318" customWidth="1"/>
    <col min="10478" max="10478" width="6" style="318" customWidth="1"/>
    <col min="10479" max="10479" width="9" style="318" hidden="1" customWidth="1"/>
    <col min="10480" max="10480" width="6.6328125" style="318" customWidth="1"/>
    <col min="10481" max="10482" width="9" style="318" hidden="1" customWidth="1"/>
    <col min="10483" max="10483" width="9.453125" style="318" customWidth="1"/>
    <col min="10484" max="10484" width="4.90625" style="318" customWidth="1"/>
    <col min="10485" max="10485" width="8.08984375" style="318" customWidth="1"/>
    <col min="10486" max="10486" width="7.90625" style="318" customWidth="1"/>
    <col min="10487" max="10487" width="13.453125" style="318" customWidth="1"/>
    <col min="10488" max="10488" width="9.90625" style="318" customWidth="1"/>
    <col min="10489" max="10489" width="9.453125" style="318" customWidth="1"/>
    <col min="10490" max="10490" width="3.90625" style="318" customWidth="1"/>
    <col min="10491" max="10491" width="4.453125" style="318" customWidth="1"/>
    <col min="10492" max="10492" width="7" style="318" customWidth="1"/>
    <col min="10493" max="10493" width="9" style="318" customWidth="1"/>
    <col min="10494" max="10726" width="9" style="318"/>
    <col min="10727" max="10727" width="4.90625" style="318" customWidth="1"/>
    <col min="10728" max="10728" width="31.90625" style="318" customWidth="1"/>
    <col min="10729" max="10729" width="4.90625" style="318" customWidth="1"/>
    <col min="10730" max="10730" width="3.36328125" style="318" customWidth="1"/>
    <col min="10731" max="10731" width="5" style="318" customWidth="1"/>
    <col min="10732" max="10732" width="4.08984375" style="318" customWidth="1"/>
    <col min="10733" max="10733" width="8.08984375" style="318" customWidth="1"/>
    <col min="10734" max="10734" width="6" style="318" customWidth="1"/>
    <col min="10735" max="10735" width="9" style="318" hidden="1" customWidth="1"/>
    <col min="10736" max="10736" width="6.6328125" style="318" customWidth="1"/>
    <col min="10737" max="10738" width="9" style="318" hidden="1" customWidth="1"/>
    <col min="10739" max="10739" width="9.453125" style="318" customWidth="1"/>
    <col min="10740" max="10740" width="4.90625" style="318" customWidth="1"/>
    <col min="10741" max="10741" width="8.08984375" style="318" customWidth="1"/>
    <col min="10742" max="10742" width="7.90625" style="318" customWidth="1"/>
    <col min="10743" max="10743" width="13.453125" style="318" customWidth="1"/>
    <col min="10744" max="10744" width="9.90625" style="318" customWidth="1"/>
    <col min="10745" max="10745" width="9.453125" style="318" customWidth="1"/>
    <col min="10746" max="10746" width="3.90625" style="318" customWidth="1"/>
    <col min="10747" max="10747" width="4.453125" style="318" customWidth="1"/>
    <col min="10748" max="10748" width="7" style="318" customWidth="1"/>
    <col min="10749" max="10749" width="9" style="318" customWidth="1"/>
    <col min="10750" max="10982" width="9" style="318"/>
    <col min="10983" max="10983" width="4.90625" style="318" customWidth="1"/>
    <col min="10984" max="10984" width="31.90625" style="318" customWidth="1"/>
    <col min="10985" max="10985" width="4.90625" style="318" customWidth="1"/>
    <col min="10986" max="10986" width="3.36328125" style="318" customWidth="1"/>
    <col min="10987" max="10987" width="5" style="318" customWidth="1"/>
    <col min="10988" max="10988" width="4.08984375" style="318" customWidth="1"/>
    <col min="10989" max="10989" width="8.08984375" style="318" customWidth="1"/>
    <col min="10990" max="10990" width="6" style="318" customWidth="1"/>
    <col min="10991" max="10991" width="9" style="318" hidden="1" customWidth="1"/>
    <col min="10992" max="10992" width="6.6328125" style="318" customWidth="1"/>
    <col min="10993" max="10994" width="9" style="318" hidden="1" customWidth="1"/>
    <col min="10995" max="10995" width="9.453125" style="318" customWidth="1"/>
    <col min="10996" max="10996" width="4.90625" style="318" customWidth="1"/>
    <col min="10997" max="10997" width="8.08984375" style="318" customWidth="1"/>
    <col min="10998" max="10998" width="7.90625" style="318" customWidth="1"/>
    <col min="10999" max="10999" width="13.453125" style="318" customWidth="1"/>
    <col min="11000" max="11000" width="9.90625" style="318" customWidth="1"/>
    <col min="11001" max="11001" width="9.453125" style="318" customWidth="1"/>
    <col min="11002" max="11002" width="3.90625" style="318" customWidth="1"/>
    <col min="11003" max="11003" width="4.453125" style="318" customWidth="1"/>
    <col min="11004" max="11004" width="7" style="318" customWidth="1"/>
    <col min="11005" max="11005" width="9" style="318" customWidth="1"/>
    <col min="11006" max="11238" width="9" style="318"/>
    <col min="11239" max="11239" width="4.90625" style="318" customWidth="1"/>
    <col min="11240" max="11240" width="31.90625" style="318" customWidth="1"/>
    <col min="11241" max="11241" width="4.90625" style="318" customWidth="1"/>
    <col min="11242" max="11242" width="3.36328125" style="318" customWidth="1"/>
    <col min="11243" max="11243" width="5" style="318" customWidth="1"/>
    <col min="11244" max="11244" width="4.08984375" style="318" customWidth="1"/>
    <col min="11245" max="11245" width="8.08984375" style="318" customWidth="1"/>
    <col min="11246" max="11246" width="6" style="318" customWidth="1"/>
    <col min="11247" max="11247" width="9" style="318" hidden="1" customWidth="1"/>
    <col min="11248" max="11248" width="6.6328125" style="318" customWidth="1"/>
    <col min="11249" max="11250" width="9" style="318" hidden="1" customWidth="1"/>
    <col min="11251" max="11251" width="9.453125" style="318" customWidth="1"/>
    <col min="11252" max="11252" width="4.90625" style="318" customWidth="1"/>
    <col min="11253" max="11253" width="8.08984375" style="318" customWidth="1"/>
    <col min="11254" max="11254" width="7.90625" style="318" customWidth="1"/>
    <col min="11255" max="11255" width="13.453125" style="318" customWidth="1"/>
    <col min="11256" max="11256" width="9.90625" style="318" customWidth="1"/>
    <col min="11257" max="11257" width="9.453125" style="318" customWidth="1"/>
    <col min="11258" max="11258" width="3.90625" style="318" customWidth="1"/>
    <col min="11259" max="11259" width="4.453125" style="318" customWidth="1"/>
    <col min="11260" max="11260" width="7" style="318" customWidth="1"/>
    <col min="11261" max="11261" width="9" style="318" customWidth="1"/>
    <col min="11262" max="11494" width="9" style="318"/>
    <col min="11495" max="11495" width="4.90625" style="318" customWidth="1"/>
    <col min="11496" max="11496" width="31.90625" style="318" customWidth="1"/>
    <col min="11497" max="11497" width="4.90625" style="318" customWidth="1"/>
    <col min="11498" max="11498" width="3.36328125" style="318" customWidth="1"/>
    <col min="11499" max="11499" width="5" style="318" customWidth="1"/>
    <col min="11500" max="11500" width="4.08984375" style="318" customWidth="1"/>
    <col min="11501" max="11501" width="8.08984375" style="318" customWidth="1"/>
    <col min="11502" max="11502" width="6" style="318" customWidth="1"/>
    <col min="11503" max="11503" width="9" style="318" hidden="1" customWidth="1"/>
    <col min="11504" max="11504" width="6.6328125" style="318" customWidth="1"/>
    <col min="11505" max="11506" width="9" style="318" hidden="1" customWidth="1"/>
    <col min="11507" max="11507" width="9.453125" style="318" customWidth="1"/>
    <col min="11508" max="11508" width="4.90625" style="318" customWidth="1"/>
    <col min="11509" max="11509" width="8.08984375" style="318" customWidth="1"/>
    <col min="11510" max="11510" width="7.90625" style="318" customWidth="1"/>
    <col min="11511" max="11511" width="13.453125" style="318" customWidth="1"/>
    <col min="11512" max="11512" width="9.90625" style="318" customWidth="1"/>
    <col min="11513" max="11513" width="9.453125" style="318" customWidth="1"/>
    <col min="11514" max="11514" width="3.90625" style="318" customWidth="1"/>
    <col min="11515" max="11515" width="4.453125" style="318" customWidth="1"/>
    <col min="11516" max="11516" width="7" style="318" customWidth="1"/>
    <col min="11517" max="11517" width="9" style="318" customWidth="1"/>
    <col min="11518" max="11750" width="9" style="318"/>
    <col min="11751" max="11751" width="4.90625" style="318" customWidth="1"/>
    <col min="11752" max="11752" width="31.90625" style="318" customWidth="1"/>
    <col min="11753" max="11753" width="4.90625" style="318" customWidth="1"/>
    <col min="11754" max="11754" width="3.36328125" style="318" customWidth="1"/>
    <col min="11755" max="11755" width="5" style="318" customWidth="1"/>
    <col min="11756" max="11756" width="4.08984375" style="318" customWidth="1"/>
    <col min="11757" max="11757" width="8.08984375" style="318" customWidth="1"/>
    <col min="11758" max="11758" width="6" style="318" customWidth="1"/>
    <col min="11759" max="11759" width="9" style="318" hidden="1" customWidth="1"/>
    <col min="11760" max="11760" width="6.6328125" style="318" customWidth="1"/>
    <col min="11761" max="11762" width="9" style="318" hidden="1" customWidth="1"/>
    <col min="11763" max="11763" width="9.453125" style="318" customWidth="1"/>
    <col min="11764" max="11764" width="4.90625" style="318" customWidth="1"/>
    <col min="11765" max="11765" width="8.08984375" style="318" customWidth="1"/>
    <col min="11766" max="11766" width="7.90625" style="318" customWidth="1"/>
    <col min="11767" max="11767" width="13.453125" style="318" customWidth="1"/>
    <col min="11768" max="11768" width="9.90625" style="318" customWidth="1"/>
    <col min="11769" max="11769" width="9.453125" style="318" customWidth="1"/>
    <col min="11770" max="11770" width="3.90625" style="318" customWidth="1"/>
    <col min="11771" max="11771" width="4.453125" style="318" customWidth="1"/>
    <col min="11772" max="11772" width="7" style="318" customWidth="1"/>
    <col min="11773" max="11773" width="9" style="318" customWidth="1"/>
    <col min="11774" max="12006" width="9" style="318"/>
    <col min="12007" max="12007" width="4.90625" style="318" customWidth="1"/>
    <col min="12008" max="12008" width="31.90625" style="318" customWidth="1"/>
    <col min="12009" max="12009" width="4.90625" style="318" customWidth="1"/>
    <col min="12010" max="12010" width="3.36328125" style="318" customWidth="1"/>
    <col min="12011" max="12011" width="5" style="318" customWidth="1"/>
    <col min="12012" max="12012" width="4.08984375" style="318" customWidth="1"/>
    <col min="12013" max="12013" width="8.08984375" style="318" customWidth="1"/>
    <col min="12014" max="12014" width="6" style="318" customWidth="1"/>
    <col min="12015" max="12015" width="9" style="318" hidden="1" customWidth="1"/>
    <col min="12016" max="12016" width="6.6328125" style="318" customWidth="1"/>
    <col min="12017" max="12018" width="9" style="318" hidden="1" customWidth="1"/>
    <col min="12019" max="12019" width="9.453125" style="318" customWidth="1"/>
    <col min="12020" max="12020" width="4.90625" style="318" customWidth="1"/>
    <col min="12021" max="12021" width="8.08984375" style="318" customWidth="1"/>
    <col min="12022" max="12022" width="7.90625" style="318" customWidth="1"/>
    <col min="12023" max="12023" width="13.453125" style="318" customWidth="1"/>
    <col min="12024" max="12024" width="9.90625" style="318" customWidth="1"/>
    <col min="12025" max="12025" width="9.453125" style="318" customWidth="1"/>
    <col min="12026" max="12026" width="3.90625" style="318" customWidth="1"/>
    <col min="12027" max="12027" width="4.453125" style="318" customWidth="1"/>
    <col min="12028" max="12028" width="7" style="318" customWidth="1"/>
    <col min="12029" max="12029" width="9" style="318" customWidth="1"/>
    <col min="12030" max="12262" width="9" style="318"/>
    <col min="12263" max="12263" width="4.90625" style="318" customWidth="1"/>
    <col min="12264" max="12264" width="31.90625" style="318" customWidth="1"/>
    <col min="12265" max="12265" width="4.90625" style="318" customWidth="1"/>
    <col min="12266" max="12266" width="3.36328125" style="318" customWidth="1"/>
    <col min="12267" max="12267" width="5" style="318" customWidth="1"/>
    <col min="12268" max="12268" width="4.08984375" style="318" customWidth="1"/>
    <col min="12269" max="12269" width="8.08984375" style="318" customWidth="1"/>
    <col min="12270" max="12270" width="6" style="318" customWidth="1"/>
    <col min="12271" max="12271" width="9" style="318" hidden="1" customWidth="1"/>
    <col min="12272" max="12272" width="6.6328125" style="318" customWidth="1"/>
    <col min="12273" max="12274" width="9" style="318" hidden="1" customWidth="1"/>
    <col min="12275" max="12275" width="9.453125" style="318" customWidth="1"/>
    <col min="12276" max="12276" width="4.90625" style="318" customWidth="1"/>
    <col min="12277" max="12277" width="8.08984375" style="318" customWidth="1"/>
    <col min="12278" max="12278" width="7.90625" style="318" customWidth="1"/>
    <col min="12279" max="12279" width="13.453125" style="318" customWidth="1"/>
    <col min="12280" max="12280" width="9.90625" style="318" customWidth="1"/>
    <col min="12281" max="12281" width="9.453125" style="318" customWidth="1"/>
    <col min="12282" max="12282" width="3.90625" style="318" customWidth="1"/>
    <col min="12283" max="12283" width="4.453125" style="318" customWidth="1"/>
    <col min="12284" max="12284" width="7" style="318" customWidth="1"/>
    <col min="12285" max="12285" width="9" style="318" customWidth="1"/>
    <col min="12286" max="12518" width="9" style="318"/>
    <col min="12519" max="12519" width="4.90625" style="318" customWidth="1"/>
    <col min="12520" max="12520" width="31.90625" style="318" customWidth="1"/>
    <col min="12521" max="12521" width="4.90625" style="318" customWidth="1"/>
    <col min="12522" max="12522" width="3.36328125" style="318" customWidth="1"/>
    <col min="12523" max="12523" width="5" style="318" customWidth="1"/>
    <col min="12524" max="12524" width="4.08984375" style="318" customWidth="1"/>
    <col min="12525" max="12525" width="8.08984375" style="318" customWidth="1"/>
    <col min="12526" max="12526" width="6" style="318" customWidth="1"/>
    <col min="12527" max="12527" width="9" style="318" hidden="1" customWidth="1"/>
    <col min="12528" max="12528" width="6.6328125" style="318" customWidth="1"/>
    <col min="12529" max="12530" width="9" style="318" hidden="1" customWidth="1"/>
    <col min="12531" max="12531" width="9.453125" style="318" customWidth="1"/>
    <col min="12532" max="12532" width="4.90625" style="318" customWidth="1"/>
    <col min="12533" max="12533" width="8.08984375" style="318" customWidth="1"/>
    <col min="12534" max="12534" width="7.90625" style="318" customWidth="1"/>
    <col min="12535" max="12535" width="13.453125" style="318" customWidth="1"/>
    <col min="12536" max="12536" width="9.90625" style="318" customWidth="1"/>
    <col min="12537" max="12537" width="9.453125" style="318" customWidth="1"/>
    <col min="12538" max="12538" width="3.90625" style="318" customWidth="1"/>
    <col min="12539" max="12539" width="4.453125" style="318" customWidth="1"/>
    <col min="12540" max="12540" width="7" style="318" customWidth="1"/>
    <col min="12541" max="12541" width="9" style="318" customWidth="1"/>
    <col min="12542" max="12774" width="9" style="318"/>
    <col min="12775" max="12775" width="4.90625" style="318" customWidth="1"/>
    <col min="12776" max="12776" width="31.90625" style="318" customWidth="1"/>
    <col min="12777" max="12777" width="4.90625" style="318" customWidth="1"/>
    <col min="12778" max="12778" width="3.36328125" style="318" customWidth="1"/>
    <col min="12779" max="12779" width="5" style="318" customWidth="1"/>
    <col min="12780" max="12780" width="4.08984375" style="318" customWidth="1"/>
    <col min="12781" max="12781" width="8.08984375" style="318" customWidth="1"/>
    <col min="12782" max="12782" width="6" style="318" customWidth="1"/>
    <col min="12783" max="12783" width="9" style="318" hidden="1" customWidth="1"/>
    <col min="12784" max="12784" width="6.6328125" style="318" customWidth="1"/>
    <col min="12785" max="12786" width="9" style="318" hidden="1" customWidth="1"/>
    <col min="12787" max="12787" width="9.453125" style="318" customWidth="1"/>
    <col min="12788" max="12788" width="4.90625" style="318" customWidth="1"/>
    <col min="12789" max="12789" width="8.08984375" style="318" customWidth="1"/>
    <col min="12790" max="12790" width="7.90625" style="318" customWidth="1"/>
    <col min="12791" max="12791" width="13.453125" style="318" customWidth="1"/>
    <col min="12792" max="12792" width="9.90625" style="318" customWidth="1"/>
    <col min="12793" max="12793" width="9.453125" style="318" customWidth="1"/>
    <col min="12794" max="12794" width="3.90625" style="318" customWidth="1"/>
    <col min="12795" max="12795" width="4.453125" style="318" customWidth="1"/>
    <col min="12796" max="12796" width="7" style="318" customWidth="1"/>
    <col min="12797" max="12797" width="9" style="318" customWidth="1"/>
    <col min="12798" max="13030" width="9" style="318"/>
    <col min="13031" max="13031" width="4.90625" style="318" customWidth="1"/>
    <col min="13032" max="13032" width="31.90625" style="318" customWidth="1"/>
    <col min="13033" max="13033" width="4.90625" style="318" customWidth="1"/>
    <col min="13034" max="13034" width="3.36328125" style="318" customWidth="1"/>
    <col min="13035" max="13035" width="5" style="318" customWidth="1"/>
    <col min="13036" max="13036" width="4.08984375" style="318" customWidth="1"/>
    <col min="13037" max="13037" width="8.08984375" style="318" customWidth="1"/>
    <col min="13038" max="13038" width="6" style="318" customWidth="1"/>
    <col min="13039" max="13039" width="9" style="318" hidden="1" customWidth="1"/>
    <col min="13040" max="13040" width="6.6328125" style="318" customWidth="1"/>
    <col min="13041" max="13042" width="9" style="318" hidden="1" customWidth="1"/>
    <col min="13043" max="13043" width="9.453125" style="318" customWidth="1"/>
    <col min="13044" max="13044" width="4.90625" style="318" customWidth="1"/>
    <col min="13045" max="13045" width="8.08984375" style="318" customWidth="1"/>
    <col min="13046" max="13046" width="7.90625" style="318" customWidth="1"/>
    <col min="13047" max="13047" width="13.453125" style="318" customWidth="1"/>
    <col min="13048" max="13048" width="9.90625" style="318" customWidth="1"/>
    <col min="13049" max="13049" width="9.453125" style="318" customWidth="1"/>
    <col min="13050" max="13050" width="3.90625" style="318" customWidth="1"/>
    <col min="13051" max="13051" width="4.453125" style="318" customWidth="1"/>
    <col min="13052" max="13052" width="7" style="318" customWidth="1"/>
    <col min="13053" max="13053" width="9" style="318" customWidth="1"/>
    <col min="13054" max="13286" width="9" style="318"/>
    <col min="13287" max="13287" width="4.90625" style="318" customWidth="1"/>
    <col min="13288" max="13288" width="31.90625" style="318" customWidth="1"/>
    <col min="13289" max="13289" width="4.90625" style="318" customWidth="1"/>
    <col min="13290" max="13290" width="3.36328125" style="318" customWidth="1"/>
    <col min="13291" max="13291" width="5" style="318" customWidth="1"/>
    <col min="13292" max="13292" width="4.08984375" style="318" customWidth="1"/>
    <col min="13293" max="13293" width="8.08984375" style="318" customWidth="1"/>
    <col min="13294" max="13294" width="6" style="318" customWidth="1"/>
    <col min="13295" max="13295" width="9" style="318" hidden="1" customWidth="1"/>
    <col min="13296" max="13296" width="6.6328125" style="318" customWidth="1"/>
    <col min="13297" max="13298" width="9" style="318" hidden="1" customWidth="1"/>
    <col min="13299" max="13299" width="9.453125" style="318" customWidth="1"/>
    <col min="13300" max="13300" width="4.90625" style="318" customWidth="1"/>
    <col min="13301" max="13301" width="8.08984375" style="318" customWidth="1"/>
    <col min="13302" max="13302" width="7.90625" style="318" customWidth="1"/>
    <col min="13303" max="13303" width="13.453125" style="318" customWidth="1"/>
    <col min="13304" max="13304" width="9.90625" style="318" customWidth="1"/>
    <col min="13305" max="13305" width="9.453125" style="318" customWidth="1"/>
    <col min="13306" max="13306" width="3.90625" style="318" customWidth="1"/>
    <col min="13307" max="13307" width="4.453125" style="318" customWidth="1"/>
    <col min="13308" max="13308" width="7" style="318" customWidth="1"/>
    <col min="13309" max="13309" width="9" style="318" customWidth="1"/>
    <col min="13310" max="13542" width="9" style="318"/>
    <col min="13543" max="13543" width="4.90625" style="318" customWidth="1"/>
    <col min="13544" max="13544" width="31.90625" style="318" customWidth="1"/>
    <col min="13545" max="13545" width="4.90625" style="318" customWidth="1"/>
    <col min="13546" max="13546" width="3.36328125" style="318" customWidth="1"/>
    <col min="13547" max="13547" width="5" style="318" customWidth="1"/>
    <col min="13548" max="13548" width="4.08984375" style="318" customWidth="1"/>
    <col min="13549" max="13549" width="8.08984375" style="318" customWidth="1"/>
    <col min="13550" max="13550" width="6" style="318" customWidth="1"/>
    <col min="13551" max="13551" width="9" style="318" hidden="1" customWidth="1"/>
    <col min="13552" max="13552" width="6.6328125" style="318" customWidth="1"/>
    <col min="13553" max="13554" width="9" style="318" hidden="1" customWidth="1"/>
    <col min="13555" max="13555" width="9.453125" style="318" customWidth="1"/>
    <col min="13556" max="13556" width="4.90625" style="318" customWidth="1"/>
    <col min="13557" max="13557" width="8.08984375" style="318" customWidth="1"/>
    <col min="13558" max="13558" width="7.90625" style="318" customWidth="1"/>
    <col min="13559" max="13559" width="13.453125" style="318" customWidth="1"/>
    <col min="13560" max="13560" width="9.90625" style="318" customWidth="1"/>
    <col min="13561" max="13561" width="9.453125" style="318" customWidth="1"/>
    <col min="13562" max="13562" width="3.90625" style="318" customWidth="1"/>
    <col min="13563" max="13563" width="4.453125" style="318" customWidth="1"/>
    <col min="13564" max="13564" width="7" style="318" customWidth="1"/>
    <col min="13565" max="13565" width="9" style="318" customWidth="1"/>
    <col min="13566" max="13798" width="9" style="318"/>
    <col min="13799" max="13799" width="4.90625" style="318" customWidth="1"/>
    <col min="13800" max="13800" width="31.90625" style="318" customWidth="1"/>
    <col min="13801" max="13801" width="4.90625" style="318" customWidth="1"/>
    <col min="13802" max="13802" width="3.36328125" style="318" customWidth="1"/>
    <col min="13803" max="13803" width="5" style="318" customWidth="1"/>
    <col min="13804" max="13804" width="4.08984375" style="318" customWidth="1"/>
    <col min="13805" max="13805" width="8.08984375" style="318" customWidth="1"/>
    <col min="13806" max="13806" width="6" style="318" customWidth="1"/>
    <col min="13807" max="13807" width="9" style="318" hidden="1" customWidth="1"/>
    <col min="13808" max="13808" width="6.6328125" style="318" customWidth="1"/>
    <col min="13809" max="13810" width="9" style="318" hidden="1" customWidth="1"/>
    <col min="13811" max="13811" width="9.453125" style="318" customWidth="1"/>
    <col min="13812" max="13812" width="4.90625" style="318" customWidth="1"/>
    <col min="13813" max="13813" width="8.08984375" style="318" customWidth="1"/>
    <col min="13814" max="13814" width="7.90625" style="318" customWidth="1"/>
    <col min="13815" max="13815" width="13.453125" style="318" customWidth="1"/>
    <col min="13816" max="13816" width="9.90625" style="318" customWidth="1"/>
    <col min="13817" max="13817" width="9.453125" style="318" customWidth="1"/>
    <col min="13818" max="13818" width="3.90625" style="318" customWidth="1"/>
    <col min="13819" max="13819" width="4.453125" style="318" customWidth="1"/>
    <col min="13820" max="13820" width="7" style="318" customWidth="1"/>
    <col min="13821" max="13821" width="9" style="318" customWidth="1"/>
    <col min="13822" max="14054" width="9" style="318"/>
    <col min="14055" max="14055" width="4.90625" style="318" customWidth="1"/>
    <col min="14056" max="14056" width="31.90625" style="318" customWidth="1"/>
    <col min="14057" max="14057" width="4.90625" style="318" customWidth="1"/>
    <col min="14058" max="14058" width="3.36328125" style="318" customWidth="1"/>
    <col min="14059" max="14059" width="5" style="318" customWidth="1"/>
    <col min="14060" max="14060" width="4.08984375" style="318" customWidth="1"/>
    <col min="14061" max="14061" width="8.08984375" style="318" customWidth="1"/>
    <col min="14062" max="14062" width="6" style="318" customWidth="1"/>
    <col min="14063" max="14063" width="9" style="318" hidden="1" customWidth="1"/>
    <col min="14064" max="14064" width="6.6328125" style="318" customWidth="1"/>
    <col min="14065" max="14066" width="9" style="318" hidden="1" customWidth="1"/>
    <col min="14067" max="14067" width="9.453125" style="318" customWidth="1"/>
    <col min="14068" max="14068" width="4.90625" style="318" customWidth="1"/>
    <col min="14069" max="14069" width="8.08984375" style="318" customWidth="1"/>
    <col min="14070" max="14070" width="7.90625" style="318" customWidth="1"/>
    <col min="14071" max="14071" width="13.453125" style="318" customWidth="1"/>
    <col min="14072" max="14072" width="9.90625" style="318" customWidth="1"/>
    <col min="14073" max="14073" width="9.453125" style="318" customWidth="1"/>
    <col min="14074" max="14074" width="3.90625" style="318" customWidth="1"/>
    <col min="14075" max="14075" width="4.453125" style="318" customWidth="1"/>
    <col min="14076" max="14076" width="7" style="318" customWidth="1"/>
    <col min="14077" max="14077" width="9" style="318" customWidth="1"/>
    <col min="14078" max="14310" width="9" style="318"/>
    <col min="14311" max="14311" width="4.90625" style="318" customWidth="1"/>
    <col min="14312" max="14312" width="31.90625" style="318" customWidth="1"/>
    <col min="14313" max="14313" width="4.90625" style="318" customWidth="1"/>
    <col min="14314" max="14314" width="3.36328125" style="318" customWidth="1"/>
    <col min="14315" max="14315" width="5" style="318" customWidth="1"/>
    <col min="14316" max="14316" width="4.08984375" style="318" customWidth="1"/>
    <col min="14317" max="14317" width="8.08984375" style="318" customWidth="1"/>
    <col min="14318" max="14318" width="6" style="318" customWidth="1"/>
    <col min="14319" max="14319" width="9" style="318" hidden="1" customWidth="1"/>
    <col min="14320" max="14320" width="6.6328125" style="318" customWidth="1"/>
    <col min="14321" max="14322" width="9" style="318" hidden="1" customWidth="1"/>
    <col min="14323" max="14323" width="9.453125" style="318" customWidth="1"/>
    <col min="14324" max="14324" width="4.90625" style="318" customWidth="1"/>
    <col min="14325" max="14325" width="8.08984375" style="318" customWidth="1"/>
    <col min="14326" max="14326" width="7.90625" style="318" customWidth="1"/>
    <col min="14327" max="14327" width="13.453125" style="318" customWidth="1"/>
    <col min="14328" max="14328" width="9.90625" style="318" customWidth="1"/>
    <col min="14329" max="14329" width="9.453125" style="318" customWidth="1"/>
    <col min="14330" max="14330" width="3.90625" style="318" customWidth="1"/>
    <col min="14331" max="14331" width="4.453125" style="318" customWidth="1"/>
    <col min="14332" max="14332" width="7" style="318" customWidth="1"/>
    <col min="14333" max="14333" width="9" style="318" customWidth="1"/>
    <col min="14334" max="14566" width="9" style="318"/>
    <col min="14567" max="14567" width="4.90625" style="318" customWidth="1"/>
    <col min="14568" max="14568" width="31.90625" style="318" customWidth="1"/>
    <col min="14569" max="14569" width="4.90625" style="318" customWidth="1"/>
    <col min="14570" max="14570" width="3.36328125" style="318" customWidth="1"/>
    <col min="14571" max="14571" width="5" style="318" customWidth="1"/>
    <col min="14572" max="14572" width="4.08984375" style="318" customWidth="1"/>
    <col min="14573" max="14573" width="8.08984375" style="318" customWidth="1"/>
    <col min="14574" max="14574" width="6" style="318" customWidth="1"/>
    <col min="14575" max="14575" width="9" style="318" hidden="1" customWidth="1"/>
    <col min="14576" max="14576" width="6.6328125" style="318" customWidth="1"/>
    <col min="14577" max="14578" width="9" style="318" hidden="1" customWidth="1"/>
    <col min="14579" max="14579" width="9.453125" style="318" customWidth="1"/>
    <col min="14580" max="14580" width="4.90625" style="318" customWidth="1"/>
    <col min="14581" max="14581" width="8.08984375" style="318" customWidth="1"/>
    <col min="14582" max="14582" width="7.90625" style="318" customWidth="1"/>
    <col min="14583" max="14583" width="13.453125" style="318" customWidth="1"/>
    <col min="14584" max="14584" width="9.90625" style="318" customWidth="1"/>
    <col min="14585" max="14585" width="9.453125" style="318" customWidth="1"/>
    <col min="14586" max="14586" width="3.90625" style="318" customWidth="1"/>
    <col min="14587" max="14587" width="4.453125" style="318" customWidth="1"/>
    <col min="14588" max="14588" width="7" style="318" customWidth="1"/>
    <col min="14589" max="14589" width="9" style="318" customWidth="1"/>
    <col min="14590" max="14822" width="9" style="318"/>
    <col min="14823" max="14823" width="4.90625" style="318" customWidth="1"/>
    <col min="14824" max="14824" width="31.90625" style="318" customWidth="1"/>
    <col min="14825" max="14825" width="4.90625" style="318" customWidth="1"/>
    <col min="14826" max="14826" width="3.36328125" style="318" customWidth="1"/>
    <col min="14827" max="14827" width="5" style="318" customWidth="1"/>
    <col min="14828" max="14828" width="4.08984375" style="318" customWidth="1"/>
    <col min="14829" max="14829" width="8.08984375" style="318" customWidth="1"/>
    <col min="14830" max="14830" width="6" style="318" customWidth="1"/>
    <col min="14831" max="14831" width="9" style="318" hidden="1" customWidth="1"/>
    <col min="14832" max="14832" width="6.6328125" style="318" customWidth="1"/>
    <col min="14833" max="14834" width="9" style="318" hidden="1" customWidth="1"/>
    <col min="14835" max="14835" width="9.453125" style="318" customWidth="1"/>
    <col min="14836" max="14836" width="4.90625" style="318" customWidth="1"/>
    <col min="14837" max="14837" width="8.08984375" style="318" customWidth="1"/>
    <col min="14838" max="14838" width="7.90625" style="318" customWidth="1"/>
    <col min="14839" max="14839" width="13.453125" style="318" customWidth="1"/>
    <col min="14840" max="14840" width="9.90625" style="318" customWidth="1"/>
    <col min="14841" max="14841" width="9.453125" style="318" customWidth="1"/>
    <col min="14842" max="14842" width="3.90625" style="318" customWidth="1"/>
    <col min="14843" max="14843" width="4.453125" style="318" customWidth="1"/>
    <col min="14844" max="14844" width="7" style="318" customWidth="1"/>
    <col min="14845" max="14845" width="9" style="318" customWidth="1"/>
    <col min="14846" max="15078" width="9" style="318"/>
    <col min="15079" max="15079" width="4.90625" style="318" customWidth="1"/>
    <col min="15080" max="15080" width="31.90625" style="318" customWidth="1"/>
    <col min="15081" max="15081" width="4.90625" style="318" customWidth="1"/>
    <col min="15082" max="15082" width="3.36328125" style="318" customWidth="1"/>
    <col min="15083" max="15083" width="5" style="318" customWidth="1"/>
    <col min="15084" max="15084" width="4.08984375" style="318" customWidth="1"/>
    <col min="15085" max="15085" width="8.08984375" style="318" customWidth="1"/>
    <col min="15086" max="15086" width="6" style="318" customWidth="1"/>
    <col min="15087" max="15087" width="9" style="318" hidden="1" customWidth="1"/>
    <col min="15088" max="15088" width="6.6328125" style="318" customWidth="1"/>
    <col min="15089" max="15090" width="9" style="318" hidden="1" customWidth="1"/>
    <col min="15091" max="15091" width="9.453125" style="318" customWidth="1"/>
    <col min="15092" max="15092" width="4.90625" style="318" customWidth="1"/>
    <col min="15093" max="15093" width="8.08984375" style="318" customWidth="1"/>
    <col min="15094" max="15094" width="7.90625" style="318" customWidth="1"/>
    <col min="15095" max="15095" width="13.453125" style="318" customWidth="1"/>
    <col min="15096" max="15096" width="9.90625" style="318" customWidth="1"/>
    <col min="15097" max="15097" width="9.453125" style="318" customWidth="1"/>
    <col min="15098" max="15098" width="3.90625" style="318" customWidth="1"/>
    <col min="15099" max="15099" width="4.453125" style="318" customWidth="1"/>
    <col min="15100" max="15100" width="7" style="318" customWidth="1"/>
    <col min="15101" max="15101" width="9" style="318" customWidth="1"/>
    <col min="15102" max="15334" width="9" style="318"/>
    <col min="15335" max="15335" width="4.90625" style="318" customWidth="1"/>
    <col min="15336" max="15336" width="31.90625" style="318" customWidth="1"/>
    <col min="15337" max="15337" width="4.90625" style="318" customWidth="1"/>
    <col min="15338" max="15338" width="3.36328125" style="318" customWidth="1"/>
    <col min="15339" max="15339" width="5" style="318" customWidth="1"/>
    <col min="15340" max="15340" width="4.08984375" style="318" customWidth="1"/>
    <col min="15341" max="15341" width="8.08984375" style="318" customWidth="1"/>
    <col min="15342" max="15342" width="6" style="318" customWidth="1"/>
    <col min="15343" max="15343" width="9" style="318" hidden="1" customWidth="1"/>
    <col min="15344" max="15344" width="6.6328125" style="318" customWidth="1"/>
    <col min="15345" max="15346" width="9" style="318" hidden="1" customWidth="1"/>
    <col min="15347" max="15347" width="9.453125" style="318" customWidth="1"/>
    <col min="15348" max="15348" width="4.90625" style="318" customWidth="1"/>
    <col min="15349" max="15349" width="8.08984375" style="318" customWidth="1"/>
    <col min="15350" max="15350" width="7.90625" style="318" customWidth="1"/>
    <col min="15351" max="15351" width="13.453125" style="318" customWidth="1"/>
    <col min="15352" max="15352" width="9.90625" style="318" customWidth="1"/>
    <col min="15353" max="15353" width="9.453125" style="318" customWidth="1"/>
    <col min="15354" max="15354" width="3.90625" style="318" customWidth="1"/>
    <col min="15355" max="15355" width="4.453125" style="318" customWidth="1"/>
    <col min="15356" max="15356" width="7" style="318" customWidth="1"/>
    <col min="15357" max="15357" width="9" style="318" customWidth="1"/>
    <col min="15358" max="15590" width="9" style="318"/>
    <col min="15591" max="15591" width="4.90625" style="318" customWidth="1"/>
    <col min="15592" max="15592" width="31.90625" style="318" customWidth="1"/>
    <col min="15593" max="15593" width="4.90625" style="318" customWidth="1"/>
    <col min="15594" max="15594" width="3.36328125" style="318" customWidth="1"/>
    <col min="15595" max="15595" width="5" style="318" customWidth="1"/>
    <col min="15596" max="15596" width="4.08984375" style="318" customWidth="1"/>
    <col min="15597" max="15597" width="8.08984375" style="318" customWidth="1"/>
    <col min="15598" max="15598" width="6" style="318" customWidth="1"/>
    <col min="15599" max="15599" width="9" style="318" hidden="1" customWidth="1"/>
    <col min="15600" max="15600" width="6.6328125" style="318" customWidth="1"/>
    <col min="15601" max="15602" width="9" style="318" hidden="1" customWidth="1"/>
    <col min="15603" max="15603" width="9.453125" style="318" customWidth="1"/>
    <col min="15604" max="15604" width="4.90625" style="318" customWidth="1"/>
    <col min="15605" max="15605" width="8.08984375" style="318" customWidth="1"/>
    <col min="15606" max="15606" width="7.90625" style="318" customWidth="1"/>
    <col min="15607" max="15607" width="13.453125" style="318" customWidth="1"/>
    <col min="15608" max="15608" width="9.90625" style="318" customWidth="1"/>
    <col min="15609" max="15609" width="9.453125" style="318" customWidth="1"/>
    <col min="15610" max="15610" width="3.90625" style="318" customWidth="1"/>
    <col min="15611" max="15611" width="4.453125" style="318" customWidth="1"/>
    <col min="15612" max="15612" width="7" style="318" customWidth="1"/>
    <col min="15613" max="15613" width="9" style="318" customWidth="1"/>
    <col min="15614" max="15846" width="9" style="318"/>
    <col min="15847" max="15847" width="4.90625" style="318" customWidth="1"/>
    <col min="15848" max="15848" width="31.90625" style="318" customWidth="1"/>
    <col min="15849" max="15849" width="4.90625" style="318" customWidth="1"/>
    <col min="15850" max="15850" width="3.36328125" style="318" customWidth="1"/>
    <col min="15851" max="15851" width="5" style="318" customWidth="1"/>
    <col min="15852" max="15852" width="4.08984375" style="318" customWidth="1"/>
    <col min="15853" max="15853" width="8.08984375" style="318" customWidth="1"/>
    <col min="15854" max="15854" width="6" style="318" customWidth="1"/>
    <col min="15855" max="15855" width="9" style="318" hidden="1" customWidth="1"/>
    <col min="15856" max="15856" width="6.6328125" style="318" customWidth="1"/>
    <col min="15857" max="15858" width="9" style="318" hidden="1" customWidth="1"/>
    <col min="15859" max="15859" width="9.453125" style="318" customWidth="1"/>
    <col min="15860" max="15860" width="4.90625" style="318" customWidth="1"/>
    <col min="15861" max="15861" width="8.08984375" style="318" customWidth="1"/>
    <col min="15862" max="15862" width="7.90625" style="318" customWidth="1"/>
    <col min="15863" max="15863" width="13.453125" style="318" customWidth="1"/>
    <col min="15864" max="15864" width="9.90625" style="318" customWidth="1"/>
    <col min="15865" max="15865" width="9.453125" style="318" customWidth="1"/>
    <col min="15866" max="15866" width="3.90625" style="318" customWidth="1"/>
    <col min="15867" max="15867" width="4.453125" style="318" customWidth="1"/>
    <col min="15868" max="15868" width="7" style="318" customWidth="1"/>
    <col min="15869" max="15869" width="9" style="318" customWidth="1"/>
    <col min="15870" max="16102" width="9" style="318"/>
    <col min="16103" max="16103" width="4.90625" style="318" customWidth="1"/>
    <col min="16104" max="16104" width="31.90625" style="318" customWidth="1"/>
    <col min="16105" max="16105" width="4.90625" style="318" customWidth="1"/>
    <col min="16106" max="16106" width="3.36328125" style="318" customWidth="1"/>
    <col min="16107" max="16107" width="5" style="318" customWidth="1"/>
    <col min="16108" max="16108" width="4.08984375" style="318" customWidth="1"/>
    <col min="16109" max="16109" width="8.08984375" style="318" customWidth="1"/>
    <col min="16110" max="16110" width="6" style="318" customWidth="1"/>
    <col min="16111" max="16111" width="9" style="318" hidden="1" customWidth="1"/>
    <col min="16112" max="16112" width="6.6328125" style="318" customWidth="1"/>
    <col min="16113" max="16114" width="9" style="318" hidden="1" customWidth="1"/>
    <col min="16115" max="16115" width="9.453125" style="318" customWidth="1"/>
    <col min="16116" max="16116" width="4.90625" style="318" customWidth="1"/>
    <col min="16117" max="16117" width="8.08984375" style="318" customWidth="1"/>
    <col min="16118" max="16118" width="7.90625" style="318" customWidth="1"/>
    <col min="16119" max="16119" width="13.453125" style="318" customWidth="1"/>
    <col min="16120" max="16120" width="9.90625" style="318" customWidth="1"/>
    <col min="16121" max="16121" width="9.453125" style="318" customWidth="1"/>
    <col min="16122" max="16122" width="3.90625" style="318" customWidth="1"/>
    <col min="16123" max="16123" width="4.453125" style="318" customWidth="1"/>
    <col min="16124" max="16124" width="7" style="318" customWidth="1"/>
    <col min="16125" max="16125" width="9" style="318" customWidth="1"/>
    <col min="16126" max="16384" width="9" style="318"/>
  </cols>
  <sheetData>
    <row r="1" spans="1:24" ht="17.5">
      <c r="C1" s="319" t="s">
        <v>641</v>
      </c>
    </row>
    <row r="2" spans="1:24" ht="15" thickBot="1">
      <c r="B2" s="321"/>
      <c r="C2" s="321"/>
      <c r="D2" s="321"/>
      <c r="E2" s="321"/>
      <c r="F2" s="321"/>
      <c r="G2" s="321"/>
      <c r="H2" s="321"/>
      <c r="I2" s="322"/>
      <c r="J2" s="321"/>
      <c r="K2" s="323"/>
      <c r="L2" s="324"/>
      <c r="M2" s="324"/>
      <c r="N2" s="323"/>
      <c r="O2" s="322"/>
      <c r="P2" s="321"/>
      <c r="Q2" s="322"/>
      <c r="R2" s="325"/>
      <c r="S2" s="326"/>
      <c r="T2" s="326"/>
      <c r="U2" s="322"/>
      <c r="V2" s="322"/>
      <c r="W2" s="322"/>
      <c r="X2" s="322"/>
    </row>
    <row r="3" spans="1:24">
      <c r="B3" s="327" t="s">
        <v>198</v>
      </c>
      <c r="C3" s="726" t="s">
        <v>642</v>
      </c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8"/>
      <c r="P3" s="328" t="s">
        <v>288</v>
      </c>
      <c r="Q3" s="328" t="s">
        <v>365</v>
      </c>
      <c r="R3" s="329" t="s">
        <v>366</v>
      </c>
      <c r="S3" s="330" t="s">
        <v>367</v>
      </c>
      <c r="T3" s="726" t="s">
        <v>368</v>
      </c>
      <c r="U3" s="729"/>
      <c r="V3" s="322"/>
      <c r="W3" s="331"/>
      <c r="X3" s="331"/>
    </row>
    <row r="4" spans="1:24" ht="15" thickBot="1">
      <c r="B4" s="332">
        <v>1</v>
      </c>
      <c r="C4" s="730">
        <v>2</v>
      </c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731"/>
      <c r="O4" s="732"/>
      <c r="P4" s="334">
        <v>3</v>
      </c>
      <c r="Q4" s="334">
        <v>4</v>
      </c>
      <c r="R4" s="335" t="s">
        <v>369</v>
      </c>
      <c r="S4" s="333">
        <v>6</v>
      </c>
      <c r="T4" s="730" t="s">
        <v>370</v>
      </c>
      <c r="U4" s="733"/>
      <c r="V4" s="322"/>
      <c r="W4" s="322"/>
      <c r="X4" s="322"/>
    </row>
    <row r="5" spans="1:24">
      <c r="B5" s="336"/>
      <c r="C5" s="337"/>
      <c r="D5" s="338"/>
      <c r="E5" s="338"/>
      <c r="F5" s="338"/>
      <c r="G5" s="338"/>
      <c r="H5" s="338"/>
      <c r="I5" s="339"/>
      <c r="J5" s="338"/>
      <c r="K5" s="340"/>
      <c r="L5" s="341"/>
      <c r="M5" s="341"/>
      <c r="N5" s="340"/>
      <c r="O5" s="342"/>
      <c r="P5" s="343"/>
      <c r="Q5" s="344"/>
      <c r="R5" s="345"/>
      <c r="S5" s="346"/>
      <c r="T5" s="347"/>
      <c r="U5" s="348"/>
      <c r="V5" s="322"/>
      <c r="W5" s="322"/>
      <c r="X5" s="322"/>
    </row>
    <row r="6" spans="1:24">
      <c r="A6" s="318">
        <v>1</v>
      </c>
      <c r="B6" s="349">
        <f>B4</f>
        <v>1</v>
      </c>
      <c r="C6" s="350" t="str">
        <f>"Pondasi Poer P"&amp;A6&amp;" - ("&amp;D6/10&amp;" x "&amp;F6/10&amp;" x "&amp;H6/10&amp;" cm) - K-250 "</f>
        <v xml:space="preserve">Pondasi Poer P1 - (60 x 60 x 30 cm) - K-250 </v>
      </c>
      <c r="D6" s="351">
        <v>600</v>
      </c>
      <c r="E6" s="352" t="s">
        <v>297</v>
      </c>
      <c r="F6" s="351">
        <v>600</v>
      </c>
      <c r="G6" s="352" t="s">
        <v>297</v>
      </c>
      <c r="H6" s="351">
        <v>300</v>
      </c>
      <c r="I6" s="353" t="s">
        <v>371</v>
      </c>
      <c r="J6" s="353" t="s">
        <v>372</v>
      </c>
      <c r="K6" s="354">
        <f>(F6*H6*D6)/1000000000</f>
        <v>0.108</v>
      </c>
      <c r="L6" s="355" t="s">
        <v>373</v>
      </c>
      <c r="M6" s="354" t="s">
        <v>374</v>
      </c>
      <c r="N6" s="354">
        <f>1/K6</f>
        <v>9.2592592592592595</v>
      </c>
      <c r="O6" s="356" t="s">
        <v>375</v>
      </c>
      <c r="P6" s="357"/>
      <c r="Q6" s="358"/>
      <c r="R6" s="359"/>
      <c r="S6" s="358"/>
      <c r="T6" s="360"/>
      <c r="U6" s="361"/>
      <c r="V6" s="322"/>
      <c r="W6" s="322"/>
      <c r="X6" s="322"/>
    </row>
    <row r="7" spans="1:24">
      <c r="B7" s="362"/>
      <c r="C7" s="350" t="s">
        <v>643</v>
      </c>
      <c r="D7" s="363"/>
      <c r="E7" s="364"/>
      <c r="F7" s="363"/>
      <c r="G7" s="363"/>
      <c r="H7" s="363"/>
      <c r="I7" s="365"/>
      <c r="J7" s="363"/>
      <c r="K7" s="366"/>
      <c r="L7" s="367"/>
      <c r="M7" s="367"/>
      <c r="N7" s="366"/>
      <c r="O7" s="368"/>
      <c r="P7" s="357"/>
      <c r="Q7" s="358"/>
      <c r="R7" s="359"/>
      <c r="S7" s="358"/>
      <c r="T7" s="360"/>
      <c r="U7" s="361"/>
      <c r="V7" s="322"/>
      <c r="W7" s="322"/>
      <c r="X7" s="322"/>
    </row>
    <row r="8" spans="1:24">
      <c r="B8" s="362"/>
      <c r="C8" s="369" t="s">
        <v>377</v>
      </c>
      <c r="D8" s="363"/>
      <c r="E8" s="364" t="s">
        <v>310</v>
      </c>
      <c r="F8" s="363">
        <v>12</v>
      </c>
      <c r="G8" s="363" t="s">
        <v>378</v>
      </c>
      <c r="H8" s="370">
        <v>150</v>
      </c>
      <c r="I8" s="365" t="str">
        <f>I6</f>
        <v>mm</v>
      </c>
      <c r="J8" s="363"/>
      <c r="K8" s="366"/>
      <c r="L8" s="367"/>
      <c r="M8" s="367"/>
      <c r="N8" s="366"/>
      <c r="O8" s="368"/>
      <c r="P8" s="371">
        <f>((D6-(0.03*2))+(2*(H6-50)))/1000</f>
        <v>1.0999400000000001</v>
      </c>
      <c r="Q8" s="372">
        <f>FLOOR(F6/H8+1,1)</f>
        <v>5</v>
      </c>
      <c r="R8" s="359">
        <f>Q8*P8</f>
        <v>5.4997000000000007</v>
      </c>
      <c r="S8" s="358">
        <f>0.25*(22/7)*((F8/1000)^2)*7850</f>
        <v>0.88817142857142861</v>
      </c>
      <c r="T8" s="724">
        <f>S8*R8</f>
        <v>4.8846764057142869</v>
      </c>
      <c r="U8" s="725"/>
      <c r="V8" s="322"/>
      <c r="W8" s="322"/>
      <c r="X8" s="322"/>
    </row>
    <row r="9" spans="1:24">
      <c r="B9" s="362"/>
      <c r="C9" s="369" t="s">
        <v>379</v>
      </c>
      <c r="D9" s="363"/>
      <c r="E9" s="364" t="s">
        <v>310</v>
      </c>
      <c r="F9" s="363">
        <v>12</v>
      </c>
      <c r="G9" s="363" t="s">
        <v>378</v>
      </c>
      <c r="H9" s="370">
        <v>150</v>
      </c>
      <c r="I9" s="365" t="str">
        <f>I8</f>
        <v>mm</v>
      </c>
      <c r="J9" s="363"/>
      <c r="K9" s="366"/>
      <c r="L9" s="367"/>
      <c r="M9" s="367"/>
      <c r="N9" s="366"/>
      <c r="O9" s="368"/>
      <c r="P9" s="371">
        <f>((D6-(0.03*2))+(2*6*F9))/1000</f>
        <v>0.74394000000000005</v>
      </c>
      <c r="Q9" s="372">
        <f>FLOOR(F6/H9+1,1)</f>
        <v>5</v>
      </c>
      <c r="R9" s="359">
        <f>Q9*P9</f>
        <v>3.7197000000000005</v>
      </c>
      <c r="S9" s="358">
        <f>0.25*(22/7)*((F9/1000)^2)*7850</f>
        <v>0.88817142857142861</v>
      </c>
      <c r="T9" s="724">
        <f>S9*R9</f>
        <v>3.3037312628571436</v>
      </c>
      <c r="U9" s="725"/>
      <c r="V9" s="322"/>
      <c r="W9" s="322"/>
      <c r="X9" s="322"/>
    </row>
    <row r="10" spans="1:24">
      <c r="B10" s="362"/>
      <c r="C10" s="350" t="s">
        <v>644</v>
      </c>
      <c r="D10" s="363"/>
      <c r="E10" s="364"/>
      <c r="F10" s="363"/>
      <c r="G10" s="363"/>
      <c r="H10" s="363"/>
      <c r="I10" s="365"/>
      <c r="J10" s="363"/>
      <c r="K10" s="366"/>
      <c r="L10" s="367"/>
      <c r="M10" s="367"/>
      <c r="N10" s="366"/>
      <c r="O10" s="368"/>
      <c r="P10" s="357"/>
      <c r="Q10" s="372"/>
      <c r="R10" s="359"/>
      <c r="S10" s="358"/>
      <c r="T10" s="724"/>
      <c r="U10" s="725"/>
      <c r="V10" s="322"/>
      <c r="W10" s="322"/>
      <c r="X10" s="322"/>
    </row>
    <row r="11" spans="1:24">
      <c r="B11" s="362"/>
      <c r="C11" s="369" t="str">
        <f>C8</f>
        <v>Tulangan Bawah</v>
      </c>
      <c r="D11" s="363"/>
      <c r="E11" s="364" t="str">
        <f>E8</f>
        <v>D</v>
      </c>
      <c r="F11" s="363">
        <v>12</v>
      </c>
      <c r="G11" s="363" t="s">
        <v>378</v>
      </c>
      <c r="H11" s="370">
        <v>150</v>
      </c>
      <c r="I11" s="365" t="str">
        <f>I8</f>
        <v>mm</v>
      </c>
      <c r="J11" s="363"/>
      <c r="K11" s="366"/>
      <c r="L11" s="367"/>
      <c r="M11" s="367"/>
      <c r="N11" s="366"/>
      <c r="O11" s="368"/>
      <c r="P11" s="371">
        <f>((F6-(0.03*2))+(2*(H6-50)))/1000</f>
        <v>1.0999400000000001</v>
      </c>
      <c r="Q11" s="372">
        <f>FLOOR(D6/H11+1,1)</f>
        <v>5</v>
      </c>
      <c r="R11" s="359">
        <f>Q11*P11</f>
        <v>5.4997000000000007</v>
      </c>
      <c r="S11" s="358">
        <f>0.25*(22/7)*((F11/1000)^2)*7850</f>
        <v>0.88817142857142861</v>
      </c>
      <c r="T11" s="724">
        <f>S11*R11</f>
        <v>4.8846764057142869</v>
      </c>
      <c r="U11" s="725"/>
      <c r="V11" s="322"/>
      <c r="W11" s="322"/>
      <c r="X11" s="322"/>
    </row>
    <row r="12" spans="1:24">
      <c r="B12" s="362"/>
      <c r="C12" s="369" t="str">
        <f>C9</f>
        <v>Tulangan Atas</v>
      </c>
      <c r="D12" s="363"/>
      <c r="E12" s="364" t="s">
        <v>310</v>
      </c>
      <c r="F12" s="363">
        <v>12</v>
      </c>
      <c r="G12" s="363" t="s">
        <v>378</v>
      </c>
      <c r="H12" s="370">
        <v>150</v>
      </c>
      <c r="I12" s="365" t="str">
        <f>I9</f>
        <v>mm</v>
      </c>
      <c r="J12" s="363"/>
      <c r="K12" s="366"/>
      <c r="L12" s="367"/>
      <c r="M12" s="367"/>
      <c r="N12" s="366"/>
      <c r="O12" s="368"/>
      <c r="P12" s="371">
        <f>((F6-(0.03*2))+(2*6*F12))/1000</f>
        <v>0.74394000000000005</v>
      </c>
      <c r="Q12" s="372">
        <f>FLOOR(D6/H12+1,1)</f>
        <v>5</v>
      </c>
      <c r="R12" s="359">
        <f>Q12*P12</f>
        <v>3.7197000000000005</v>
      </c>
      <c r="S12" s="358">
        <f>0.25*(22/7)*((F12/1000)^2)*7850</f>
        <v>0.88817142857142861</v>
      </c>
      <c r="T12" s="724">
        <f>S12*R12</f>
        <v>3.3037312628571436</v>
      </c>
      <c r="U12" s="725"/>
      <c r="V12" s="322"/>
      <c r="W12" s="322"/>
      <c r="X12" s="322"/>
    </row>
    <row r="13" spans="1:24">
      <c r="B13" s="373"/>
      <c r="C13" s="374"/>
      <c r="D13" s="375"/>
      <c r="E13" s="375"/>
      <c r="F13" s="375"/>
      <c r="G13" s="375"/>
      <c r="H13" s="375"/>
      <c r="I13" s="376"/>
      <c r="J13" s="375"/>
      <c r="K13" s="377"/>
      <c r="L13" s="378"/>
      <c r="M13" s="378"/>
      <c r="N13" s="377"/>
      <c r="O13" s="379"/>
      <c r="P13" s="380"/>
      <c r="Q13" s="381"/>
      <c r="R13" s="382"/>
      <c r="S13" s="383"/>
      <c r="T13" s="384"/>
      <c r="U13" s="385"/>
      <c r="V13" s="322"/>
      <c r="W13" s="322"/>
      <c r="X13" s="322"/>
    </row>
    <row r="14" spans="1:24">
      <c r="B14" s="386"/>
      <c r="C14" s="387"/>
      <c r="D14" s="387"/>
      <c r="E14" s="387"/>
      <c r="F14" s="387"/>
      <c r="G14" s="387"/>
      <c r="H14" s="387"/>
      <c r="I14" s="388"/>
      <c r="J14" s="387" t="s">
        <v>133</v>
      </c>
      <c r="K14" s="389"/>
      <c r="L14" s="390"/>
      <c r="M14" s="390"/>
      <c r="N14" s="389"/>
      <c r="O14" s="388"/>
      <c r="P14" s="391"/>
      <c r="Q14" s="392"/>
      <c r="R14" s="393"/>
      <c r="S14" s="394" t="s">
        <v>381</v>
      </c>
      <c r="T14" s="395">
        <f>SUM(T8:T13)</f>
        <v>16.376815337142862</v>
      </c>
      <c r="U14" s="396" t="s">
        <v>62</v>
      </c>
      <c r="V14" s="322" t="s">
        <v>360</v>
      </c>
      <c r="W14" s="322"/>
      <c r="X14" s="322"/>
    </row>
    <row r="15" spans="1:24" ht="15" thickBot="1">
      <c r="B15" s="397"/>
      <c r="C15" s="398"/>
      <c r="D15" s="398"/>
      <c r="E15" s="398"/>
      <c r="F15" s="398"/>
      <c r="G15" s="398"/>
      <c r="H15" s="398"/>
      <c r="I15" s="399"/>
      <c r="J15" s="398"/>
      <c r="K15" s="400"/>
      <c r="L15" s="401"/>
      <c r="M15" s="401"/>
      <c r="N15" s="400"/>
      <c r="O15" s="399"/>
      <c r="P15" s="402"/>
      <c r="Q15" s="403"/>
      <c r="R15" s="404"/>
      <c r="S15" s="405" t="s">
        <v>382</v>
      </c>
      <c r="T15" s="406">
        <f>T14*N6</f>
        <v>151.6371790476191</v>
      </c>
      <c r="U15" s="407" t="str">
        <f>+U14</f>
        <v>Kg</v>
      </c>
      <c r="V15" s="408">
        <f>((D6*H6*2)+(F6*H6*2))/1000000</f>
        <v>0.72</v>
      </c>
      <c r="W15" s="322"/>
      <c r="X15" s="322"/>
    </row>
    <row r="16" spans="1:24" ht="15" thickBot="1">
      <c r="B16" s="321"/>
      <c r="C16" s="321"/>
      <c r="D16" s="321"/>
      <c r="E16" s="321"/>
      <c r="F16" s="321"/>
      <c r="G16" s="321"/>
      <c r="H16" s="321"/>
      <c r="I16" s="322"/>
      <c r="J16" s="321"/>
      <c r="K16" s="323"/>
      <c r="L16" s="324"/>
      <c r="M16" s="324"/>
      <c r="N16" s="323"/>
      <c r="O16" s="322"/>
      <c r="P16" s="321"/>
      <c r="Q16" s="322"/>
      <c r="R16" s="325"/>
      <c r="S16" s="326"/>
      <c r="T16" s="326"/>
      <c r="U16" s="322"/>
      <c r="V16" s="322"/>
      <c r="W16" s="322"/>
      <c r="X16" s="322"/>
    </row>
    <row r="17" spans="1:26">
      <c r="B17" s="327" t="s">
        <v>198</v>
      </c>
      <c r="C17" s="726" t="s">
        <v>642</v>
      </c>
      <c r="D17" s="727"/>
      <c r="E17" s="727"/>
      <c r="F17" s="727"/>
      <c r="G17" s="727"/>
      <c r="H17" s="727"/>
      <c r="I17" s="727"/>
      <c r="J17" s="727"/>
      <c r="K17" s="727"/>
      <c r="L17" s="727"/>
      <c r="M17" s="727"/>
      <c r="N17" s="727"/>
      <c r="O17" s="728"/>
      <c r="P17" s="328" t="s">
        <v>288</v>
      </c>
      <c r="Q17" s="328" t="s">
        <v>365</v>
      </c>
      <c r="R17" s="329" t="s">
        <v>366</v>
      </c>
      <c r="S17" s="330" t="s">
        <v>367</v>
      </c>
      <c r="T17" s="726" t="s">
        <v>368</v>
      </c>
      <c r="U17" s="729"/>
      <c r="V17" s="322"/>
      <c r="W17" s="331"/>
      <c r="X17" s="331"/>
    </row>
    <row r="18" spans="1:26" ht="15" thickBot="1">
      <c r="B18" s="332">
        <v>2</v>
      </c>
      <c r="C18" s="730">
        <v>2</v>
      </c>
      <c r="D18" s="731"/>
      <c r="E18" s="731"/>
      <c r="F18" s="731"/>
      <c r="G18" s="731"/>
      <c r="H18" s="731"/>
      <c r="I18" s="731"/>
      <c r="J18" s="731"/>
      <c r="K18" s="731"/>
      <c r="L18" s="731"/>
      <c r="M18" s="731"/>
      <c r="N18" s="731"/>
      <c r="O18" s="732"/>
      <c r="P18" s="334">
        <v>3</v>
      </c>
      <c r="Q18" s="334">
        <v>4</v>
      </c>
      <c r="R18" s="335" t="s">
        <v>369</v>
      </c>
      <c r="S18" s="333">
        <v>6</v>
      </c>
      <c r="T18" s="730" t="s">
        <v>370</v>
      </c>
      <c r="U18" s="733"/>
      <c r="V18" s="322"/>
      <c r="W18" s="322"/>
      <c r="X18" s="322"/>
    </row>
    <row r="19" spans="1:26">
      <c r="B19" s="336"/>
      <c r="C19" s="337"/>
      <c r="D19" s="338"/>
      <c r="E19" s="338"/>
      <c r="F19" s="338"/>
      <c r="G19" s="338"/>
      <c r="H19" s="338"/>
      <c r="I19" s="339"/>
      <c r="J19" s="338"/>
      <c r="K19" s="340"/>
      <c r="L19" s="341"/>
      <c r="M19" s="341"/>
      <c r="N19" s="340"/>
      <c r="O19" s="342"/>
      <c r="P19" s="343"/>
      <c r="Q19" s="344"/>
      <c r="R19" s="345"/>
      <c r="S19" s="346"/>
      <c r="T19" s="347"/>
      <c r="U19" s="348"/>
      <c r="V19" s="322"/>
      <c r="W19" s="322"/>
      <c r="X19" s="322"/>
    </row>
    <row r="20" spans="1:26">
      <c r="A20" s="318">
        <v>2</v>
      </c>
      <c r="B20" s="349">
        <f>B18</f>
        <v>2</v>
      </c>
      <c r="C20" s="350" t="str">
        <f>"Pondasi Poer PC"&amp;A20&amp;" - ("&amp;D20/10&amp;" x "&amp;F20/10&amp;" x "&amp;H20/10&amp;" cm) - K-250 "</f>
        <v xml:space="preserve">Pondasi Poer PC2 - (80 x 80 x 30 cm) - K-250 </v>
      </c>
      <c r="D20" s="351">
        <v>800</v>
      </c>
      <c r="E20" s="352" t="s">
        <v>297</v>
      </c>
      <c r="F20" s="351">
        <v>800</v>
      </c>
      <c r="G20" s="352" t="s">
        <v>297</v>
      </c>
      <c r="H20" s="351">
        <v>300</v>
      </c>
      <c r="I20" s="353" t="s">
        <v>371</v>
      </c>
      <c r="J20" s="353" t="s">
        <v>372</v>
      </c>
      <c r="K20" s="354">
        <f>(F20*H20*D20)/1000000000</f>
        <v>0.192</v>
      </c>
      <c r="L20" s="355" t="s">
        <v>373</v>
      </c>
      <c r="M20" s="354" t="s">
        <v>374</v>
      </c>
      <c r="N20" s="354">
        <f>1/K20</f>
        <v>5.208333333333333</v>
      </c>
      <c r="O20" s="356" t="s">
        <v>375</v>
      </c>
      <c r="P20" s="357"/>
      <c r="Q20" s="358"/>
      <c r="R20" s="359"/>
      <c r="S20" s="358"/>
      <c r="T20" s="360"/>
      <c r="U20" s="361"/>
      <c r="V20" s="322"/>
      <c r="W20" s="322"/>
      <c r="X20" s="409">
        <f>2.4*1.2</f>
        <v>2.88</v>
      </c>
      <c r="Y20" s="410"/>
      <c r="Z20" s="410">
        <f>2.4*2.1*0.4</f>
        <v>2.016</v>
      </c>
    </row>
    <row r="21" spans="1:26">
      <c r="B21" s="362"/>
      <c r="C21" s="350" t="s">
        <v>643</v>
      </c>
      <c r="D21" s="363"/>
      <c r="E21" s="364"/>
      <c r="F21" s="363"/>
      <c r="G21" s="363"/>
      <c r="H21" s="363"/>
      <c r="I21" s="365"/>
      <c r="J21" s="363"/>
      <c r="K21" s="411"/>
      <c r="L21" s="367"/>
      <c r="M21" s="367"/>
      <c r="N21" s="366"/>
      <c r="O21" s="368"/>
      <c r="P21" s="357"/>
      <c r="Q21" s="358"/>
      <c r="R21" s="359"/>
      <c r="S21" s="358"/>
      <c r="T21" s="360"/>
      <c r="U21" s="361"/>
      <c r="V21" s="322"/>
      <c r="W21" s="322"/>
      <c r="X21" s="409">
        <f>3.6/2*1.2</f>
        <v>2.16</v>
      </c>
      <c r="Y21" s="410"/>
      <c r="Z21" s="410"/>
    </row>
    <row r="22" spans="1:26">
      <c r="B22" s="362"/>
      <c r="C22" s="369" t="s">
        <v>377</v>
      </c>
      <c r="D22" s="363"/>
      <c r="E22" s="364" t="s">
        <v>310</v>
      </c>
      <c r="F22" s="363">
        <v>13</v>
      </c>
      <c r="G22" s="363" t="s">
        <v>378</v>
      </c>
      <c r="H22" s="370">
        <v>150</v>
      </c>
      <c r="I22" s="365" t="str">
        <f>I20</f>
        <v>mm</v>
      </c>
      <c r="J22" s="363"/>
      <c r="K22" s="366"/>
      <c r="L22" s="367"/>
      <c r="M22" s="367"/>
      <c r="N22" s="366"/>
      <c r="O22" s="368"/>
      <c r="P22" s="371">
        <f>((D20-(0.03*2))+(2*(H20-50)))/1000</f>
        <v>1.2999400000000001</v>
      </c>
      <c r="Q22" s="372">
        <f>FLOOR(F20/H22+1,1)</f>
        <v>6</v>
      </c>
      <c r="R22" s="359">
        <f>Q22*P22</f>
        <v>7.7996400000000001</v>
      </c>
      <c r="S22" s="358">
        <f>0.25*(22/7)*((F22/1000)^2)*7850</f>
        <v>1.042367857142857</v>
      </c>
      <c r="T22" s="724">
        <f>S22*R22</f>
        <v>8.1300940332857135</v>
      </c>
      <c r="U22" s="725"/>
      <c r="V22" s="322"/>
      <c r="W22" s="322"/>
      <c r="X22" s="409">
        <f>X20+X21</f>
        <v>5.04</v>
      </c>
      <c r="Y22" s="410"/>
      <c r="Z22" s="412">
        <f>X22/2.4</f>
        <v>2.1</v>
      </c>
    </row>
    <row r="23" spans="1:26">
      <c r="B23" s="362"/>
      <c r="C23" s="369" t="s">
        <v>379</v>
      </c>
      <c r="D23" s="363"/>
      <c r="E23" s="364" t="s">
        <v>310</v>
      </c>
      <c r="F23" s="363">
        <v>13</v>
      </c>
      <c r="G23" s="363" t="s">
        <v>378</v>
      </c>
      <c r="H23" s="370">
        <v>150</v>
      </c>
      <c r="I23" s="365" t="str">
        <f>I22</f>
        <v>mm</v>
      </c>
      <c r="J23" s="363"/>
      <c r="K23" s="366"/>
      <c r="L23" s="367"/>
      <c r="M23" s="367"/>
      <c r="N23" s="366"/>
      <c r="O23" s="368"/>
      <c r="P23" s="371">
        <f>((D20-(0.03*2))+(2*6*F23))/1000</f>
        <v>0.95594000000000001</v>
      </c>
      <c r="Q23" s="372">
        <f>FLOOR(F20/H23+1,1)</f>
        <v>6</v>
      </c>
      <c r="R23" s="359">
        <f>Q23*P23</f>
        <v>5.7356400000000001</v>
      </c>
      <c r="S23" s="358">
        <f>0.25*(22/7)*((F23/1000)^2)*7850</f>
        <v>1.042367857142857</v>
      </c>
      <c r="T23" s="724">
        <f>S23*R23</f>
        <v>5.9786467761428561</v>
      </c>
      <c r="U23" s="725"/>
      <c r="V23" s="322"/>
      <c r="W23" s="322"/>
      <c r="X23" s="322"/>
    </row>
    <row r="24" spans="1:26">
      <c r="B24" s="362"/>
      <c r="C24" s="350" t="s">
        <v>644</v>
      </c>
      <c r="D24" s="363"/>
      <c r="E24" s="364"/>
      <c r="F24" s="363"/>
      <c r="G24" s="363"/>
      <c r="H24" s="370"/>
      <c r="I24" s="365"/>
      <c r="J24" s="363"/>
      <c r="K24" s="366"/>
      <c r="L24" s="367"/>
      <c r="M24" s="367"/>
      <c r="N24" s="366"/>
      <c r="O24" s="368"/>
      <c r="P24" s="357"/>
      <c r="Q24" s="372"/>
      <c r="R24" s="359"/>
      <c r="S24" s="358"/>
      <c r="T24" s="724"/>
      <c r="U24" s="725"/>
      <c r="V24" s="322"/>
      <c r="W24" s="322"/>
      <c r="X24" s="322"/>
    </row>
    <row r="25" spans="1:26">
      <c r="B25" s="362"/>
      <c r="C25" s="369" t="str">
        <f>C22</f>
        <v>Tulangan Bawah</v>
      </c>
      <c r="D25" s="363"/>
      <c r="E25" s="364" t="str">
        <f>E22</f>
        <v>D</v>
      </c>
      <c r="F25" s="363">
        <v>13</v>
      </c>
      <c r="G25" s="363" t="s">
        <v>378</v>
      </c>
      <c r="H25" s="370">
        <v>150</v>
      </c>
      <c r="I25" s="365" t="str">
        <f>I22</f>
        <v>mm</v>
      </c>
      <c r="J25" s="363"/>
      <c r="K25" s="366"/>
      <c r="L25" s="367"/>
      <c r="M25" s="367"/>
      <c r="N25" s="366"/>
      <c r="O25" s="368"/>
      <c r="P25" s="371">
        <f>((F20-(0.03*2))+(2*(H20-50)))/1000</f>
        <v>1.2999400000000001</v>
      </c>
      <c r="Q25" s="372">
        <f>FLOOR(D20/H25+1,1)</f>
        <v>6</v>
      </c>
      <c r="R25" s="359">
        <f>Q25*P25</f>
        <v>7.7996400000000001</v>
      </c>
      <c r="S25" s="358">
        <f>0.25*(22/7)*((F25/1000)^2)*7850</f>
        <v>1.042367857142857</v>
      </c>
      <c r="T25" s="724">
        <f>S25*R25</f>
        <v>8.1300940332857135</v>
      </c>
      <c r="U25" s="725"/>
      <c r="V25" s="322"/>
      <c r="W25" s="322"/>
      <c r="X25" s="322"/>
    </row>
    <row r="26" spans="1:26">
      <c r="B26" s="362"/>
      <c r="C26" s="369" t="str">
        <f>C23</f>
        <v>Tulangan Atas</v>
      </c>
      <c r="D26" s="363"/>
      <c r="E26" s="364" t="s">
        <v>310</v>
      </c>
      <c r="F26" s="363">
        <v>13</v>
      </c>
      <c r="G26" s="363" t="s">
        <v>378</v>
      </c>
      <c r="H26" s="370">
        <v>150</v>
      </c>
      <c r="I26" s="365" t="str">
        <f>I23</f>
        <v>mm</v>
      </c>
      <c r="J26" s="363"/>
      <c r="K26" s="366"/>
      <c r="L26" s="367"/>
      <c r="M26" s="367"/>
      <c r="N26" s="366"/>
      <c r="O26" s="368"/>
      <c r="P26" s="371">
        <f>((F20-(0.03*2))+(2*6*F26))/1000</f>
        <v>0.95594000000000001</v>
      </c>
      <c r="Q26" s="372">
        <f>FLOOR(D20/H26+1,1)</f>
        <v>6</v>
      </c>
      <c r="R26" s="359">
        <f>Q26*P26</f>
        <v>5.7356400000000001</v>
      </c>
      <c r="S26" s="358">
        <f>0.25*(22/7)*((F26/1000)^2)*7850</f>
        <v>1.042367857142857</v>
      </c>
      <c r="T26" s="724">
        <f>S26*R26</f>
        <v>5.9786467761428561</v>
      </c>
      <c r="U26" s="725"/>
      <c r="V26" s="322"/>
      <c r="W26" s="322"/>
      <c r="X26" s="322"/>
    </row>
    <row r="27" spans="1:26">
      <c r="B27" s="373"/>
      <c r="C27" s="374"/>
      <c r="D27" s="375"/>
      <c r="E27" s="375"/>
      <c r="F27" s="375"/>
      <c r="G27" s="375"/>
      <c r="H27" s="375"/>
      <c r="I27" s="376"/>
      <c r="J27" s="375"/>
      <c r="K27" s="377"/>
      <c r="L27" s="378"/>
      <c r="M27" s="378"/>
      <c r="N27" s="377"/>
      <c r="O27" s="379"/>
      <c r="P27" s="380"/>
      <c r="Q27" s="381"/>
      <c r="R27" s="382"/>
      <c r="S27" s="383"/>
      <c r="T27" s="384"/>
      <c r="U27" s="385"/>
      <c r="V27" s="322"/>
      <c r="W27" s="322"/>
      <c r="X27" s="322"/>
    </row>
    <row r="28" spans="1:26">
      <c r="B28" s="386"/>
      <c r="C28" s="387"/>
      <c r="D28" s="387"/>
      <c r="E28" s="387"/>
      <c r="F28" s="387"/>
      <c r="G28" s="387"/>
      <c r="H28" s="387"/>
      <c r="I28" s="388"/>
      <c r="J28" s="387" t="s">
        <v>133</v>
      </c>
      <c r="K28" s="389"/>
      <c r="L28" s="390"/>
      <c r="M28" s="390"/>
      <c r="N28" s="389"/>
      <c r="O28" s="388"/>
      <c r="P28" s="391"/>
      <c r="Q28" s="392"/>
      <c r="R28" s="393"/>
      <c r="S28" s="394" t="s">
        <v>381</v>
      </c>
      <c r="T28" s="395">
        <f>SUM(T22:T27)</f>
        <v>28.217481618857139</v>
      </c>
      <c r="U28" s="396" t="s">
        <v>62</v>
      </c>
      <c r="V28" s="322" t="s">
        <v>360</v>
      </c>
      <c r="W28" s="322"/>
      <c r="X28" s="322"/>
    </row>
    <row r="29" spans="1:26" ht="15" thickBot="1">
      <c r="B29" s="397"/>
      <c r="C29" s="398"/>
      <c r="D29" s="398"/>
      <c r="E29" s="398"/>
      <c r="F29" s="398"/>
      <c r="G29" s="398"/>
      <c r="H29" s="398"/>
      <c r="I29" s="399"/>
      <c r="J29" s="398"/>
      <c r="K29" s="400"/>
      <c r="L29" s="401"/>
      <c r="M29" s="401"/>
      <c r="N29" s="400"/>
      <c r="O29" s="399"/>
      <c r="P29" s="402"/>
      <c r="Q29" s="403"/>
      <c r="R29" s="404"/>
      <c r="S29" s="405" t="s">
        <v>382</v>
      </c>
      <c r="T29" s="406">
        <f>T28*N20</f>
        <v>146.96605009821425</v>
      </c>
      <c r="U29" s="407" t="str">
        <f>+U28</f>
        <v>Kg</v>
      </c>
      <c r="V29" s="408">
        <f>((D20*H20*2)+(F20*H20*2))/1000000</f>
        <v>0.96</v>
      </c>
      <c r="W29" s="322"/>
      <c r="X29" s="322"/>
    </row>
    <row r="30" spans="1:26" ht="15" thickBot="1">
      <c r="B30" s="321"/>
      <c r="C30" s="321"/>
      <c r="D30" s="321"/>
      <c r="E30" s="321"/>
      <c r="F30" s="321"/>
      <c r="G30" s="321"/>
      <c r="H30" s="321"/>
      <c r="I30" s="322"/>
      <c r="J30" s="321"/>
      <c r="K30" s="323"/>
      <c r="L30" s="324"/>
      <c r="M30" s="324"/>
      <c r="N30" s="323"/>
      <c r="O30" s="322"/>
      <c r="P30" s="321"/>
      <c r="Q30" s="322"/>
      <c r="R30" s="325"/>
      <c r="S30" s="326"/>
      <c r="T30" s="326"/>
      <c r="U30" s="322"/>
      <c r="V30" s="322"/>
      <c r="W30" s="322"/>
      <c r="X30" s="322"/>
    </row>
    <row r="31" spans="1:26">
      <c r="B31" s="327" t="s">
        <v>198</v>
      </c>
      <c r="C31" s="726" t="s">
        <v>642</v>
      </c>
      <c r="D31" s="727"/>
      <c r="E31" s="727"/>
      <c r="F31" s="727"/>
      <c r="G31" s="727"/>
      <c r="H31" s="727"/>
      <c r="I31" s="727"/>
      <c r="J31" s="727"/>
      <c r="K31" s="727"/>
      <c r="L31" s="727"/>
      <c r="M31" s="727"/>
      <c r="N31" s="727"/>
      <c r="O31" s="728"/>
      <c r="P31" s="328" t="s">
        <v>288</v>
      </c>
      <c r="Q31" s="328" t="s">
        <v>365</v>
      </c>
      <c r="R31" s="329" t="s">
        <v>366</v>
      </c>
      <c r="S31" s="330" t="s">
        <v>367</v>
      </c>
      <c r="T31" s="726" t="s">
        <v>368</v>
      </c>
      <c r="U31" s="729"/>
      <c r="V31" s="322"/>
      <c r="W31" s="331"/>
      <c r="X31" s="331"/>
    </row>
    <row r="32" spans="1:26" ht="15" thickBot="1">
      <c r="B32" s="332">
        <v>1</v>
      </c>
      <c r="C32" s="730">
        <v>2</v>
      </c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334">
        <v>3</v>
      </c>
      <c r="Q32" s="334">
        <v>4</v>
      </c>
      <c r="R32" s="335" t="s">
        <v>369</v>
      </c>
      <c r="S32" s="333">
        <v>6</v>
      </c>
      <c r="T32" s="730" t="s">
        <v>370</v>
      </c>
      <c r="U32" s="733"/>
      <c r="V32" s="322"/>
      <c r="W32" s="322"/>
      <c r="X32" s="322"/>
    </row>
    <row r="33" spans="1:24">
      <c r="B33" s="336"/>
      <c r="C33" s="337"/>
      <c r="D33" s="338"/>
      <c r="E33" s="338"/>
      <c r="F33" s="338"/>
      <c r="G33" s="338"/>
      <c r="H33" s="338"/>
      <c r="I33" s="339"/>
      <c r="J33" s="338"/>
      <c r="K33" s="340"/>
      <c r="L33" s="341"/>
      <c r="M33" s="341"/>
      <c r="N33" s="340"/>
      <c r="O33" s="342"/>
      <c r="P33" s="343"/>
      <c r="Q33" s="344"/>
      <c r="R33" s="345"/>
      <c r="S33" s="346"/>
      <c r="T33" s="347"/>
      <c r="U33" s="348"/>
      <c r="V33" s="322"/>
      <c r="W33" s="322"/>
      <c r="X33" s="322"/>
    </row>
    <row r="34" spans="1:24">
      <c r="A34" s="318">
        <v>3</v>
      </c>
      <c r="B34" s="349">
        <v>3</v>
      </c>
      <c r="C34" s="350" t="str">
        <f>"Pondasi Plat"&amp;A34&amp;" - ("&amp;D34/10&amp;" x "&amp;F34/10&amp;" x "&amp;H34/10&amp;"  cm) - K-250 "</f>
        <v xml:space="preserve">Pondasi Plat3 - (50 x 50 x 30  cm) - K-250 </v>
      </c>
      <c r="D34" s="351">
        <v>500</v>
      </c>
      <c r="E34" s="352" t="s">
        <v>297</v>
      </c>
      <c r="F34" s="351">
        <v>500</v>
      </c>
      <c r="G34" s="352" t="s">
        <v>297</v>
      </c>
      <c r="H34" s="351">
        <v>300</v>
      </c>
      <c r="I34" s="353" t="s">
        <v>371</v>
      </c>
      <c r="J34" s="353" t="s">
        <v>372</v>
      </c>
      <c r="K34" s="354">
        <f>(F34*H34*D34)/1000000000</f>
        <v>7.4999999999999997E-2</v>
      </c>
      <c r="L34" s="355" t="s">
        <v>373</v>
      </c>
      <c r="M34" s="354" t="s">
        <v>374</v>
      </c>
      <c r="N34" s="354">
        <f>1/K34</f>
        <v>13.333333333333334</v>
      </c>
      <c r="O34" s="356" t="s">
        <v>375</v>
      </c>
      <c r="P34" s="357"/>
      <c r="Q34" s="358"/>
      <c r="R34" s="359"/>
      <c r="S34" s="358"/>
      <c r="T34" s="360"/>
      <c r="U34" s="361"/>
      <c r="V34" s="322"/>
      <c r="W34" s="322"/>
      <c r="X34" s="322"/>
    </row>
    <row r="35" spans="1:24">
      <c r="B35" s="362"/>
      <c r="C35" s="350" t="s">
        <v>643</v>
      </c>
      <c r="D35" s="363"/>
      <c r="E35" s="364"/>
      <c r="F35" s="363"/>
      <c r="G35" s="363"/>
      <c r="H35" s="363"/>
      <c r="I35" s="365"/>
      <c r="J35" s="363"/>
      <c r="K35" s="366"/>
      <c r="L35" s="367"/>
      <c r="M35" s="367"/>
      <c r="N35" s="366"/>
      <c r="O35" s="368"/>
      <c r="P35" s="357"/>
      <c r="Q35" s="358"/>
      <c r="R35" s="359"/>
      <c r="S35" s="358"/>
      <c r="T35" s="360"/>
      <c r="U35" s="361"/>
      <c r="V35" s="322"/>
      <c r="W35" s="322"/>
      <c r="X35" s="322"/>
    </row>
    <row r="36" spans="1:24">
      <c r="B36" s="362"/>
      <c r="C36" s="369" t="s">
        <v>377</v>
      </c>
      <c r="D36" s="363"/>
      <c r="E36" s="364" t="s">
        <v>306</v>
      </c>
      <c r="F36" s="363">
        <v>12</v>
      </c>
      <c r="G36" s="363" t="s">
        <v>378</v>
      </c>
      <c r="H36" s="370">
        <v>150</v>
      </c>
      <c r="I36" s="365" t="str">
        <f>I34</f>
        <v>mm</v>
      </c>
      <c r="J36" s="363"/>
      <c r="K36" s="366"/>
      <c r="L36" s="367"/>
      <c r="M36" s="367"/>
      <c r="N36" s="366"/>
      <c r="O36" s="368"/>
      <c r="P36" s="371">
        <f>((D34-(0.03*2))+(2*(H34-50)))/1000</f>
        <v>0.99994000000000005</v>
      </c>
      <c r="Q36" s="372">
        <f>FLOOR(F34/H36+1,1)</f>
        <v>4</v>
      </c>
      <c r="R36" s="359">
        <f>Q36*P36</f>
        <v>3.9997600000000002</v>
      </c>
      <c r="S36" s="358">
        <f>0.25*(22/7)*((F36/1000)^2)*7850</f>
        <v>0.88817142857142861</v>
      </c>
      <c r="T36" s="724">
        <f>S36*R36</f>
        <v>3.5524725531428576</v>
      </c>
      <c r="U36" s="725"/>
      <c r="V36" s="322"/>
      <c r="W36" s="322"/>
      <c r="X36" s="322"/>
    </row>
    <row r="37" spans="1:24">
      <c r="B37" s="362"/>
      <c r="C37" s="369" t="s">
        <v>379</v>
      </c>
      <c r="D37" s="363"/>
      <c r="E37" s="364" t="s">
        <v>306</v>
      </c>
      <c r="F37" s="363">
        <v>12</v>
      </c>
      <c r="G37" s="363" t="str">
        <f>G36</f>
        <v>-</v>
      </c>
      <c r="H37" s="370">
        <v>150</v>
      </c>
      <c r="I37" s="365" t="str">
        <f>I36</f>
        <v>mm</v>
      </c>
      <c r="J37" s="363"/>
      <c r="K37" s="366"/>
      <c r="L37" s="367"/>
      <c r="M37" s="367"/>
      <c r="N37" s="366"/>
      <c r="O37" s="368"/>
      <c r="P37" s="371">
        <f>((D34-(0.03*2))+(2*6*F37))/1000</f>
        <v>0.64394000000000007</v>
      </c>
      <c r="Q37" s="372">
        <f>FLOOR(F34/H37+1,1)</f>
        <v>4</v>
      </c>
      <c r="R37" s="359">
        <f>Q37*P37</f>
        <v>2.5757600000000003</v>
      </c>
      <c r="S37" s="358">
        <f>0.25*(22/7)*((F37/1000)^2)*7850</f>
        <v>0.88817142857142861</v>
      </c>
      <c r="T37" s="724">
        <f>S37*R37</f>
        <v>2.2877164388571432</v>
      </c>
      <c r="U37" s="725"/>
      <c r="V37" s="322"/>
      <c r="W37" s="322"/>
      <c r="X37" s="322"/>
    </row>
    <row r="38" spans="1:24">
      <c r="B38" s="362"/>
      <c r="C38" s="350" t="s">
        <v>644</v>
      </c>
      <c r="D38" s="363"/>
      <c r="E38" s="364"/>
      <c r="F38" s="363"/>
      <c r="G38" s="363"/>
      <c r="H38" s="363"/>
      <c r="I38" s="365"/>
      <c r="J38" s="363"/>
      <c r="K38" s="366"/>
      <c r="L38" s="367"/>
      <c r="M38" s="367"/>
      <c r="N38" s="366"/>
      <c r="O38" s="368"/>
      <c r="P38" s="357"/>
      <c r="Q38" s="372"/>
      <c r="R38" s="359"/>
      <c r="S38" s="358"/>
      <c r="T38" s="724"/>
      <c r="U38" s="725"/>
      <c r="V38" s="322"/>
      <c r="W38" s="322"/>
      <c r="X38" s="322"/>
    </row>
    <row r="39" spans="1:24">
      <c r="B39" s="362"/>
      <c r="C39" s="369" t="str">
        <f>C36</f>
        <v>Tulangan Bawah</v>
      </c>
      <c r="D39" s="363"/>
      <c r="E39" s="364" t="str">
        <f>E36</f>
        <v>Ø</v>
      </c>
      <c r="F39" s="363">
        <v>12</v>
      </c>
      <c r="G39" s="363" t="s">
        <v>378</v>
      </c>
      <c r="H39" s="370">
        <v>150</v>
      </c>
      <c r="I39" s="365" t="str">
        <f>I36</f>
        <v>mm</v>
      </c>
      <c r="J39" s="363"/>
      <c r="K39" s="366"/>
      <c r="L39" s="367"/>
      <c r="M39" s="367"/>
      <c r="N39" s="366"/>
      <c r="O39" s="368"/>
      <c r="P39" s="371">
        <f>((F34-(0.03*2))+(2*(H34-50)))/1000</f>
        <v>0.99994000000000005</v>
      </c>
      <c r="Q39" s="372">
        <f>FLOOR(D34/H39+1,1)</f>
        <v>4</v>
      </c>
      <c r="R39" s="359">
        <f>Q39*P39</f>
        <v>3.9997600000000002</v>
      </c>
      <c r="S39" s="358">
        <f>0.25*(22/7)*((F39/1000)^2)*7850</f>
        <v>0.88817142857142861</v>
      </c>
      <c r="T39" s="724">
        <f>S39*R39</f>
        <v>3.5524725531428576</v>
      </c>
      <c r="U39" s="725"/>
      <c r="V39" s="322"/>
      <c r="W39" s="322"/>
      <c r="X39" s="322"/>
    </row>
    <row r="40" spans="1:24">
      <c r="B40" s="362"/>
      <c r="C40" s="369" t="str">
        <f>C37</f>
        <v>Tulangan Atas</v>
      </c>
      <c r="D40" s="363"/>
      <c r="E40" s="364" t="s">
        <v>306</v>
      </c>
      <c r="F40" s="363">
        <v>12</v>
      </c>
      <c r="G40" s="363" t="str">
        <f>G39</f>
        <v>-</v>
      </c>
      <c r="H40" s="370">
        <v>150</v>
      </c>
      <c r="I40" s="365" t="str">
        <f>I37</f>
        <v>mm</v>
      </c>
      <c r="J40" s="363"/>
      <c r="K40" s="366"/>
      <c r="L40" s="367"/>
      <c r="M40" s="367"/>
      <c r="N40" s="366"/>
      <c r="O40" s="368"/>
      <c r="P40" s="371">
        <f>((F34-(0.03*2))+(2*6*F40))/1000</f>
        <v>0.64394000000000007</v>
      </c>
      <c r="Q40" s="372">
        <f>FLOOR(D34/H40+1,1)</f>
        <v>4</v>
      </c>
      <c r="R40" s="359">
        <f>Q40*P40</f>
        <v>2.5757600000000003</v>
      </c>
      <c r="S40" s="358">
        <f>0.25*(22/7)*((F40/1000)^2)*7850</f>
        <v>0.88817142857142861</v>
      </c>
      <c r="T40" s="724">
        <f>S40*R40</f>
        <v>2.2877164388571432</v>
      </c>
      <c r="U40" s="725"/>
      <c r="V40" s="322"/>
      <c r="W40" s="322"/>
      <c r="X40" s="322"/>
    </row>
    <row r="41" spans="1:24">
      <c r="B41" s="373"/>
      <c r="C41" s="374"/>
      <c r="D41" s="375"/>
      <c r="E41" s="375"/>
      <c r="F41" s="375"/>
      <c r="G41" s="375"/>
      <c r="H41" s="375"/>
      <c r="I41" s="376"/>
      <c r="J41" s="375"/>
      <c r="K41" s="377"/>
      <c r="L41" s="378"/>
      <c r="M41" s="378"/>
      <c r="N41" s="377"/>
      <c r="O41" s="379"/>
      <c r="P41" s="380"/>
      <c r="Q41" s="381"/>
      <c r="R41" s="382"/>
      <c r="S41" s="383"/>
      <c r="T41" s="384"/>
      <c r="U41" s="385"/>
      <c r="V41" s="322"/>
      <c r="W41" s="322"/>
      <c r="X41" s="322"/>
    </row>
    <row r="42" spans="1:24">
      <c r="B42" s="386"/>
      <c r="C42" s="387"/>
      <c r="D42" s="387"/>
      <c r="E42" s="387"/>
      <c r="F42" s="387"/>
      <c r="G42" s="387"/>
      <c r="H42" s="387"/>
      <c r="I42" s="388"/>
      <c r="J42" s="387" t="s">
        <v>133</v>
      </c>
      <c r="K42" s="389"/>
      <c r="L42" s="390"/>
      <c r="M42" s="390"/>
      <c r="N42" s="389"/>
      <c r="O42" s="388"/>
      <c r="P42" s="391"/>
      <c r="Q42" s="392"/>
      <c r="R42" s="393"/>
      <c r="S42" s="394" t="s">
        <v>381</v>
      </c>
      <c r="T42" s="395">
        <f>SUM(T36:T41)</f>
        <v>11.680377984</v>
      </c>
      <c r="U42" s="396" t="s">
        <v>62</v>
      </c>
      <c r="V42" s="322" t="s">
        <v>360</v>
      </c>
      <c r="W42" s="322"/>
      <c r="X42" s="322"/>
    </row>
    <row r="43" spans="1:24" ht="15" thickBot="1">
      <c r="B43" s="397"/>
      <c r="C43" s="398"/>
      <c r="D43" s="398"/>
      <c r="E43" s="398"/>
      <c r="F43" s="398"/>
      <c r="G43" s="398"/>
      <c r="H43" s="398"/>
      <c r="I43" s="399"/>
      <c r="J43" s="398"/>
      <c r="K43" s="400"/>
      <c r="L43" s="401"/>
      <c r="M43" s="401"/>
      <c r="N43" s="400"/>
      <c r="O43" s="399"/>
      <c r="P43" s="402"/>
      <c r="Q43" s="403"/>
      <c r="R43" s="404"/>
      <c r="S43" s="405" t="s">
        <v>382</v>
      </c>
      <c r="T43" s="406">
        <f>T42*N34</f>
        <v>155.73837312000001</v>
      </c>
      <c r="U43" s="407" t="str">
        <f>+U42</f>
        <v>Kg</v>
      </c>
      <c r="V43" s="408">
        <f>((D34*H34*2)+(F34*H34*2))/1000000</f>
        <v>0.6</v>
      </c>
      <c r="W43" s="322"/>
      <c r="X43" s="322"/>
    </row>
    <row r="44" spans="1:24" hidden="1">
      <c r="B44" s="321"/>
      <c r="C44" s="321"/>
      <c r="D44" s="321"/>
      <c r="E44" s="321"/>
      <c r="F44" s="321"/>
      <c r="G44" s="321"/>
      <c r="H44" s="321"/>
      <c r="I44" s="322"/>
      <c r="J44" s="321"/>
      <c r="K44" s="323"/>
      <c r="L44" s="324"/>
      <c r="M44" s="324"/>
      <c r="N44" s="323"/>
      <c r="O44" s="322"/>
      <c r="P44" s="321"/>
      <c r="Q44" s="322"/>
      <c r="R44" s="325"/>
      <c r="S44" s="326"/>
      <c r="T44" s="326"/>
      <c r="U44" s="322"/>
      <c r="V44" s="322"/>
    </row>
    <row r="45" spans="1:24" hidden="1">
      <c r="B45" s="327" t="s">
        <v>198</v>
      </c>
      <c r="C45" s="726" t="s">
        <v>272</v>
      </c>
      <c r="D45" s="727"/>
      <c r="E45" s="727"/>
      <c r="F45" s="727"/>
      <c r="G45" s="727"/>
      <c r="H45" s="727"/>
      <c r="I45" s="727"/>
      <c r="J45" s="727"/>
      <c r="K45" s="727"/>
      <c r="L45" s="727"/>
      <c r="M45" s="727"/>
      <c r="N45" s="727"/>
      <c r="O45" s="728"/>
      <c r="P45" s="328" t="s">
        <v>288</v>
      </c>
      <c r="Q45" s="328" t="s">
        <v>365</v>
      </c>
      <c r="R45" s="329" t="s">
        <v>366</v>
      </c>
      <c r="S45" s="330" t="s">
        <v>367</v>
      </c>
      <c r="T45" s="726" t="s">
        <v>368</v>
      </c>
      <c r="U45" s="729"/>
      <c r="V45" s="322"/>
    </row>
    <row r="46" spans="1:24" ht="15" hidden="1" thickBot="1">
      <c r="B46" s="332">
        <v>1</v>
      </c>
      <c r="C46" s="730">
        <v>2</v>
      </c>
      <c r="D46" s="731"/>
      <c r="E46" s="731"/>
      <c r="F46" s="731"/>
      <c r="G46" s="731"/>
      <c r="H46" s="731"/>
      <c r="I46" s="731"/>
      <c r="J46" s="731"/>
      <c r="K46" s="731"/>
      <c r="L46" s="731"/>
      <c r="M46" s="731"/>
      <c r="N46" s="731"/>
      <c r="O46" s="732"/>
      <c r="P46" s="334">
        <v>3</v>
      </c>
      <c r="Q46" s="334">
        <v>4</v>
      </c>
      <c r="R46" s="335" t="s">
        <v>369</v>
      </c>
      <c r="S46" s="333">
        <v>6</v>
      </c>
      <c r="T46" s="730" t="s">
        <v>370</v>
      </c>
      <c r="U46" s="733"/>
      <c r="V46" s="322"/>
    </row>
    <row r="47" spans="1:24" hidden="1">
      <c r="B47" s="336"/>
      <c r="C47" s="337"/>
      <c r="D47" s="338"/>
      <c r="E47" s="338"/>
      <c r="F47" s="338"/>
      <c r="G47" s="338"/>
      <c r="H47" s="338"/>
      <c r="I47" s="339"/>
      <c r="J47" s="338"/>
      <c r="K47" s="340"/>
      <c r="L47" s="341"/>
      <c r="M47" s="341"/>
      <c r="N47" s="340"/>
      <c r="O47" s="342"/>
      <c r="P47" s="343"/>
      <c r="Q47" s="344"/>
      <c r="R47" s="345"/>
      <c r="S47" s="346"/>
      <c r="T47" s="347"/>
      <c r="U47" s="348"/>
      <c r="V47" s="322"/>
    </row>
    <row r="48" spans="1:24" hidden="1">
      <c r="A48" s="318" t="s">
        <v>383</v>
      </c>
      <c r="B48" s="349">
        <v>4</v>
      </c>
      <c r="C48" s="350" t="str">
        <f>"Pondasi Poer P"&amp;A48&amp;" - ("&amp;D48/10&amp;" x "&amp;F48/10&amp;" x "&amp;H48/10&amp;"  cm) - K-250 "</f>
        <v xml:space="preserve">Pondasi Poer P1' - (240 x 75 x 40  cm) - K-250 </v>
      </c>
      <c r="D48" s="351">
        <v>2400</v>
      </c>
      <c r="E48" s="352" t="s">
        <v>297</v>
      </c>
      <c r="F48" s="351">
        <v>750</v>
      </c>
      <c r="G48" s="352" t="s">
        <v>297</v>
      </c>
      <c r="H48" s="351">
        <v>400</v>
      </c>
      <c r="I48" s="353" t="s">
        <v>371</v>
      </c>
      <c r="J48" s="353" t="s">
        <v>372</v>
      </c>
      <c r="K48" s="354">
        <f>(F48*H48*D48)/1000000000</f>
        <v>0.72</v>
      </c>
      <c r="L48" s="355" t="s">
        <v>373</v>
      </c>
      <c r="M48" s="354" t="s">
        <v>374</v>
      </c>
      <c r="N48" s="354">
        <f>1/K48</f>
        <v>1.3888888888888888</v>
      </c>
      <c r="O48" s="356" t="s">
        <v>375</v>
      </c>
      <c r="P48" s="357"/>
      <c r="Q48" s="358"/>
      <c r="R48" s="359"/>
      <c r="S48" s="358"/>
      <c r="T48" s="360"/>
      <c r="U48" s="361"/>
      <c r="V48" s="322"/>
    </row>
    <row r="49" spans="1:24" hidden="1">
      <c r="B49" s="362"/>
      <c r="C49" s="350" t="s">
        <v>376</v>
      </c>
      <c r="D49" s="363"/>
      <c r="E49" s="364"/>
      <c r="F49" s="363"/>
      <c r="G49" s="363"/>
      <c r="H49" s="363"/>
      <c r="I49" s="365"/>
      <c r="J49" s="363"/>
      <c r="K49" s="366"/>
      <c r="L49" s="367"/>
      <c r="M49" s="367"/>
      <c r="N49" s="366"/>
      <c r="O49" s="368"/>
      <c r="P49" s="357"/>
      <c r="Q49" s="358"/>
      <c r="R49" s="359"/>
      <c r="S49" s="358"/>
      <c r="T49" s="360"/>
      <c r="U49" s="361"/>
      <c r="V49" s="322"/>
    </row>
    <row r="50" spans="1:24" hidden="1">
      <c r="B50" s="362"/>
      <c r="C50" s="369" t="s">
        <v>377</v>
      </c>
      <c r="D50" s="363"/>
      <c r="E50" s="364" t="s">
        <v>310</v>
      </c>
      <c r="F50" s="363">
        <v>16</v>
      </c>
      <c r="G50" s="363" t="s">
        <v>378</v>
      </c>
      <c r="H50" s="370">
        <v>100</v>
      </c>
      <c r="I50" s="365" t="str">
        <f>I48</f>
        <v>mm</v>
      </c>
      <c r="J50" s="363"/>
      <c r="K50" s="366"/>
      <c r="L50" s="367"/>
      <c r="M50" s="367"/>
      <c r="N50" s="366"/>
      <c r="O50" s="368"/>
      <c r="P50" s="371">
        <f>((D48-(0.03*2))+(2*(H48-50)))/1000</f>
        <v>3.0999400000000001</v>
      </c>
      <c r="Q50" s="372">
        <f>FLOOR(F48/H50+1,1)</f>
        <v>8</v>
      </c>
      <c r="R50" s="359">
        <f>Q50*P50</f>
        <v>24.799520000000001</v>
      </c>
      <c r="S50" s="358">
        <f>0.25*(22/7)*((F50/1000)^2)*7850</f>
        <v>1.5789714285714285</v>
      </c>
      <c r="T50" s="724">
        <f>S50*R50</f>
        <v>39.15773352228571</v>
      </c>
      <c r="U50" s="725"/>
      <c r="V50" s="322"/>
    </row>
    <row r="51" spans="1:24" hidden="1">
      <c r="B51" s="362"/>
      <c r="C51" s="369" t="s">
        <v>379</v>
      </c>
      <c r="D51" s="363"/>
      <c r="E51" s="364" t="s">
        <v>310</v>
      </c>
      <c r="F51" s="363">
        <v>13</v>
      </c>
      <c r="G51" s="363" t="str">
        <f>G50</f>
        <v>-</v>
      </c>
      <c r="H51" s="370">
        <v>100</v>
      </c>
      <c r="I51" s="365" t="str">
        <f>I50</f>
        <v>mm</v>
      </c>
      <c r="J51" s="363"/>
      <c r="K51" s="366"/>
      <c r="L51" s="367"/>
      <c r="M51" s="367"/>
      <c r="N51" s="366"/>
      <c r="O51" s="368"/>
      <c r="P51" s="371">
        <f>((D48-(0.03*2))+(2*6*F51))/1000</f>
        <v>2.5559400000000001</v>
      </c>
      <c r="Q51" s="372">
        <f>FLOOR(F48/H51+1,1)</f>
        <v>8</v>
      </c>
      <c r="R51" s="359">
        <f>Q51*P51</f>
        <v>20.447520000000001</v>
      </c>
      <c r="S51" s="358">
        <f>0.25*(22/7)*((F51/1000)^2)*7850</f>
        <v>1.042367857142857</v>
      </c>
      <c r="T51" s="724">
        <f>S51*R51</f>
        <v>21.313837606285713</v>
      </c>
      <c r="U51" s="725"/>
      <c r="V51" s="322"/>
    </row>
    <row r="52" spans="1:24" hidden="1">
      <c r="B52" s="362"/>
      <c r="C52" s="350" t="s">
        <v>380</v>
      </c>
      <c r="D52" s="363"/>
      <c r="E52" s="364"/>
      <c r="F52" s="363"/>
      <c r="G52" s="363"/>
      <c r="H52" s="363"/>
      <c r="I52" s="365"/>
      <c r="J52" s="363"/>
      <c r="K52" s="366"/>
      <c r="L52" s="367"/>
      <c r="M52" s="367"/>
      <c r="N52" s="366"/>
      <c r="O52" s="368"/>
      <c r="P52" s="357"/>
      <c r="Q52" s="372"/>
      <c r="R52" s="359"/>
      <c r="S52" s="358"/>
      <c r="T52" s="724"/>
      <c r="U52" s="725"/>
      <c r="V52" s="322"/>
    </row>
    <row r="53" spans="1:24" hidden="1">
      <c r="B53" s="362"/>
      <c r="C53" s="369" t="str">
        <f>C50</f>
        <v>Tulangan Bawah</v>
      </c>
      <c r="D53" s="363"/>
      <c r="E53" s="364" t="str">
        <f>E50</f>
        <v>D</v>
      </c>
      <c r="F53" s="363">
        <v>16</v>
      </c>
      <c r="G53" s="363" t="s">
        <v>378</v>
      </c>
      <c r="H53" s="370">
        <v>100</v>
      </c>
      <c r="I53" s="365" t="str">
        <f>I50</f>
        <v>mm</v>
      </c>
      <c r="J53" s="363"/>
      <c r="K53" s="366"/>
      <c r="L53" s="367"/>
      <c r="M53" s="367"/>
      <c r="N53" s="366"/>
      <c r="O53" s="368"/>
      <c r="P53" s="371">
        <f>((F48-(0.03*2))+(2*(H48-50)))/1000</f>
        <v>1.44994</v>
      </c>
      <c r="Q53" s="372">
        <f>FLOOR(D48/H53+1,1)</f>
        <v>25</v>
      </c>
      <c r="R53" s="359">
        <f>Q53*P53</f>
        <v>36.2485</v>
      </c>
      <c r="S53" s="358">
        <f>0.25*(22/7)*((F53/1000)^2)*7850</f>
        <v>1.5789714285714285</v>
      </c>
      <c r="T53" s="724">
        <f>S53*R53</f>
        <v>57.235345828571425</v>
      </c>
      <c r="U53" s="725"/>
      <c r="V53" s="322"/>
    </row>
    <row r="54" spans="1:24" hidden="1">
      <c r="B54" s="362"/>
      <c r="C54" s="369" t="str">
        <f>C51</f>
        <v>Tulangan Atas</v>
      </c>
      <c r="D54" s="363"/>
      <c r="E54" s="364" t="s">
        <v>310</v>
      </c>
      <c r="F54" s="363">
        <v>13</v>
      </c>
      <c r="G54" s="363" t="str">
        <f>G53</f>
        <v>-</v>
      </c>
      <c r="H54" s="370">
        <v>100</v>
      </c>
      <c r="I54" s="365" t="str">
        <f>I51</f>
        <v>mm</v>
      </c>
      <c r="J54" s="363"/>
      <c r="K54" s="366"/>
      <c r="L54" s="367"/>
      <c r="M54" s="367"/>
      <c r="N54" s="366"/>
      <c r="O54" s="368"/>
      <c r="P54" s="371">
        <f>((F48-(0.03*2))+(2*6*F54))/1000</f>
        <v>0.90594000000000008</v>
      </c>
      <c r="Q54" s="372">
        <f>FLOOR(D48/H54+1,1)</f>
        <v>25</v>
      </c>
      <c r="R54" s="359">
        <f>Q54*P54</f>
        <v>22.648500000000002</v>
      </c>
      <c r="S54" s="358">
        <f>0.25*(22/7)*((F54/1000)^2)*7850</f>
        <v>1.042367857142857</v>
      </c>
      <c r="T54" s="724">
        <f>S54*R54</f>
        <v>23.608068412499996</v>
      </c>
      <c r="U54" s="725"/>
      <c r="V54" s="322"/>
    </row>
    <row r="55" spans="1:24" hidden="1">
      <c r="B55" s="373"/>
      <c r="C55" s="374"/>
      <c r="D55" s="375"/>
      <c r="E55" s="375"/>
      <c r="F55" s="375"/>
      <c r="G55" s="375"/>
      <c r="H55" s="375"/>
      <c r="I55" s="376"/>
      <c r="J55" s="375"/>
      <c r="K55" s="377"/>
      <c r="L55" s="378"/>
      <c r="M55" s="378"/>
      <c r="N55" s="377"/>
      <c r="O55" s="379"/>
      <c r="P55" s="380"/>
      <c r="Q55" s="381"/>
      <c r="R55" s="382"/>
      <c r="S55" s="383"/>
      <c r="T55" s="384"/>
      <c r="U55" s="385"/>
      <c r="V55" s="322"/>
    </row>
    <row r="56" spans="1:24" hidden="1">
      <c r="B56" s="386"/>
      <c r="C56" s="387"/>
      <c r="D56" s="387"/>
      <c r="E56" s="387"/>
      <c r="F56" s="387"/>
      <c r="G56" s="387"/>
      <c r="H56" s="387"/>
      <c r="I56" s="388"/>
      <c r="J56" s="387" t="s">
        <v>133</v>
      </c>
      <c r="K56" s="389"/>
      <c r="L56" s="390"/>
      <c r="M56" s="390"/>
      <c r="N56" s="389"/>
      <c r="O56" s="388"/>
      <c r="P56" s="391"/>
      <c r="Q56" s="392"/>
      <c r="R56" s="393"/>
      <c r="S56" s="394" t="s">
        <v>381</v>
      </c>
      <c r="T56" s="395">
        <f>SUM(T50:T55)</f>
        <v>141.31498536964284</v>
      </c>
      <c r="U56" s="396" t="s">
        <v>62</v>
      </c>
      <c r="V56" s="322" t="s">
        <v>360</v>
      </c>
    </row>
    <row r="57" spans="1:24" ht="15" hidden="1" thickBot="1">
      <c r="B57" s="397"/>
      <c r="C57" s="398"/>
      <c r="D57" s="398"/>
      <c r="E57" s="398"/>
      <c r="F57" s="398"/>
      <c r="G57" s="398"/>
      <c r="H57" s="398"/>
      <c r="I57" s="399"/>
      <c r="J57" s="398"/>
      <c r="K57" s="400"/>
      <c r="L57" s="401"/>
      <c r="M57" s="401"/>
      <c r="N57" s="400"/>
      <c r="O57" s="399"/>
      <c r="P57" s="402"/>
      <c r="Q57" s="403"/>
      <c r="R57" s="404"/>
      <c r="S57" s="405" t="s">
        <v>382</v>
      </c>
      <c r="T57" s="406">
        <f>T56*N48</f>
        <v>196.27081301339283</v>
      </c>
      <c r="U57" s="407" t="str">
        <f>+U56</f>
        <v>Kg</v>
      </c>
      <c r="V57" s="413">
        <f>((D48+F48)*2*H48/1000000)*N48</f>
        <v>3.5</v>
      </c>
    </row>
    <row r="58" spans="1:24" hidden="1">
      <c r="B58" s="327" t="s">
        <v>198</v>
      </c>
      <c r="C58" s="726" t="s">
        <v>272</v>
      </c>
      <c r="D58" s="727"/>
      <c r="E58" s="727"/>
      <c r="F58" s="727"/>
      <c r="G58" s="727"/>
      <c r="H58" s="727"/>
      <c r="I58" s="727"/>
      <c r="J58" s="727"/>
      <c r="K58" s="727"/>
      <c r="L58" s="727"/>
      <c r="M58" s="727"/>
      <c r="N58" s="727"/>
      <c r="O58" s="728"/>
      <c r="P58" s="328" t="s">
        <v>288</v>
      </c>
      <c r="Q58" s="328" t="s">
        <v>365</v>
      </c>
      <c r="R58" s="329" t="s">
        <v>366</v>
      </c>
      <c r="S58" s="330" t="s">
        <v>367</v>
      </c>
      <c r="T58" s="726" t="s">
        <v>368</v>
      </c>
      <c r="U58" s="729"/>
      <c r="V58" s="322"/>
    </row>
    <row r="59" spans="1:24" ht="15" hidden="1" thickBot="1">
      <c r="B59" s="332">
        <v>3</v>
      </c>
      <c r="C59" s="730">
        <v>2</v>
      </c>
      <c r="D59" s="731"/>
      <c r="E59" s="731"/>
      <c r="F59" s="731"/>
      <c r="G59" s="731"/>
      <c r="H59" s="731"/>
      <c r="I59" s="731"/>
      <c r="J59" s="731"/>
      <c r="K59" s="731"/>
      <c r="L59" s="731"/>
      <c r="M59" s="731"/>
      <c r="N59" s="731"/>
      <c r="O59" s="732"/>
      <c r="P59" s="334">
        <v>3</v>
      </c>
      <c r="Q59" s="334">
        <v>4</v>
      </c>
      <c r="R59" s="335" t="s">
        <v>369</v>
      </c>
      <c r="S59" s="333">
        <v>6</v>
      </c>
      <c r="T59" s="730" t="s">
        <v>370</v>
      </c>
      <c r="U59" s="733"/>
      <c r="V59" s="322"/>
    </row>
    <row r="60" spans="1:24" hidden="1">
      <c r="B60" s="336"/>
      <c r="C60" s="337"/>
      <c r="D60" s="338"/>
      <c r="E60" s="338"/>
      <c r="F60" s="338"/>
      <c r="G60" s="338"/>
      <c r="H60" s="338"/>
      <c r="I60" s="339"/>
      <c r="J60" s="338"/>
      <c r="K60" s="340"/>
      <c r="L60" s="341"/>
      <c r="M60" s="341"/>
      <c r="N60" s="340"/>
      <c r="O60" s="342"/>
      <c r="P60" s="343"/>
      <c r="Q60" s="344"/>
      <c r="R60" s="345"/>
      <c r="S60" s="346"/>
      <c r="T60" s="347"/>
      <c r="U60" s="348"/>
      <c r="V60" s="322"/>
    </row>
    <row r="61" spans="1:24" hidden="1">
      <c r="A61" s="318">
        <v>3</v>
      </c>
      <c r="B61" s="349">
        <f>B59</f>
        <v>3</v>
      </c>
      <c r="C61" s="350" t="str">
        <f>"Pondasi Poer P"&amp;A61&amp;" - ("&amp;D61/10&amp;" x "&amp;F61/10&amp;" x "&amp;H61/10&amp;" cm) - K-250 "</f>
        <v xml:space="preserve">Pondasi Poer P3 - (385 x 95 x 50 cm) - K-250 </v>
      </c>
      <c r="D61" s="351">
        <f>(X61/F61)*1000</f>
        <v>3849.9999999999995</v>
      </c>
      <c r="E61" s="352" t="s">
        <v>297</v>
      </c>
      <c r="F61" s="351">
        <v>950</v>
      </c>
      <c r="G61" s="352" t="s">
        <v>297</v>
      </c>
      <c r="H61" s="351">
        <v>500</v>
      </c>
      <c r="I61" s="353" t="s">
        <v>371</v>
      </c>
      <c r="J61" s="353" t="s">
        <v>372</v>
      </c>
      <c r="K61" s="354">
        <f>(F61*H61*D61)/1000000000</f>
        <v>1.8287499999999997</v>
      </c>
      <c r="L61" s="355" t="s">
        <v>373</v>
      </c>
      <c r="M61" s="354" t="s">
        <v>374</v>
      </c>
      <c r="N61" s="354">
        <f>1/K61</f>
        <v>0.54682159945317854</v>
      </c>
      <c r="O61" s="356" t="s">
        <v>375</v>
      </c>
      <c r="P61" s="357"/>
      <c r="Q61" s="358"/>
      <c r="R61" s="359"/>
      <c r="S61" s="358"/>
      <c r="T61" s="360"/>
      <c r="U61" s="361"/>
      <c r="V61" s="322"/>
      <c r="X61" s="410">
        <f>((2.4*0.95)+(1.45*0.95))*1000</f>
        <v>3657.4999999999995</v>
      </c>
    </row>
    <row r="62" spans="1:24" hidden="1">
      <c r="B62" s="362"/>
      <c r="C62" s="350" t="s">
        <v>376</v>
      </c>
      <c r="D62" s="363"/>
      <c r="E62" s="364"/>
      <c r="F62" s="363"/>
      <c r="G62" s="363"/>
      <c r="H62" s="363"/>
      <c r="I62" s="365"/>
      <c r="J62" s="363"/>
      <c r="K62" s="366"/>
      <c r="L62" s="367"/>
      <c r="M62" s="367"/>
      <c r="N62" s="366"/>
      <c r="O62" s="368"/>
      <c r="P62" s="357"/>
      <c r="Q62" s="358"/>
      <c r="R62" s="359"/>
      <c r="S62" s="358"/>
      <c r="T62" s="360"/>
      <c r="U62" s="361"/>
      <c r="V62" s="322"/>
    </row>
    <row r="63" spans="1:24" hidden="1">
      <c r="B63" s="362"/>
      <c r="C63" s="369" t="s">
        <v>377</v>
      </c>
      <c r="D63" s="363"/>
      <c r="E63" s="364" t="s">
        <v>310</v>
      </c>
      <c r="F63" s="363">
        <v>19</v>
      </c>
      <c r="G63" s="363" t="s">
        <v>378</v>
      </c>
      <c r="H63" s="370">
        <v>100</v>
      </c>
      <c r="I63" s="365" t="str">
        <f>I61</f>
        <v>mm</v>
      </c>
      <c r="J63" s="363"/>
      <c r="K63" s="366"/>
      <c r="L63" s="367"/>
      <c r="M63" s="367"/>
      <c r="N63" s="366"/>
      <c r="O63" s="368"/>
      <c r="P63" s="371">
        <f>((D61-(0.03*2))+(2*(H61-50)))/1000</f>
        <v>4.7499399999999996</v>
      </c>
      <c r="Q63" s="372">
        <f>FLOOR(F61/H63+1,1)</f>
        <v>10</v>
      </c>
      <c r="R63" s="359">
        <f>Q63*P63</f>
        <v>47.499399999999994</v>
      </c>
      <c r="S63" s="358">
        <f>0.25*(22/7)*((F63/1000)^2)*7850</f>
        <v>2.2265964285714288</v>
      </c>
      <c r="T63" s="724">
        <f>S63*R63</f>
        <v>105.76199439928571</v>
      </c>
      <c r="U63" s="725"/>
      <c r="V63" s="322"/>
    </row>
    <row r="64" spans="1:24" hidden="1">
      <c r="B64" s="362"/>
      <c r="C64" s="369" t="s">
        <v>379</v>
      </c>
      <c r="D64" s="363"/>
      <c r="E64" s="364" t="s">
        <v>310</v>
      </c>
      <c r="F64" s="363">
        <v>16</v>
      </c>
      <c r="G64" s="363" t="s">
        <v>378</v>
      </c>
      <c r="H64" s="370">
        <v>100</v>
      </c>
      <c r="I64" s="365" t="str">
        <f>I63</f>
        <v>mm</v>
      </c>
      <c r="J64" s="363"/>
      <c r="K64" s="366"/>
      <c r="L64" s="367"/>
      <c r="M64" s="367"/>
      <c r="N64" s="366"/>
      <c r="O64" s="368"/>
      <c r="P64" s="371">
        <f>((D61-(0.03*2))+(2*6*F64))/1000</f>
        <v>4.0419399999999994</v>
      </c>
      <c r="Q64" s="372">
        <f>FLOOR(F61/H64+1,1)</f>
        <v>10</v>
      </c>
      <c r="R64" s="359">
        <f>Q64*P64</f>
        <v>40.419399999999996</v>
      </c>
      <c r="S64" s="358">
        <f>0.25*(22/7)*((F64/1000)^2)*7850</f>
        <v>1.5789714285714285</v>
      </c>
      <c r="T64" s="724">
        <f>S64*R64</f>
        <v>63.821077759999987</v>
      </c>
      <c r="U64" s="725"/>
      <c r="V64" s="322"/>
    </row>
    <row r="65" spans="1:22" hidden="1">
      <c r="B65" s="362"/>
      <c r="C65" s="350" t="s">
        <v>380</v>
      </c>
      <c r="D65" s="363"/>
      <c r="E65" s="364"/>
      <c r="F65" s="363"/>
      <c r="G65" s="363"/>
      <c r="H65" s="370"/>
      <c r="I65" s="365"/>
      <c r="J65" s="363"/>
      <c r="K65" s="366"/>
      <c r="L65" s="367"/>
      <c r="M65" s="367"/>
      <c r="N65" s="366"/>
      <c r="O65" s="368"/>
      <c r="P65" s="357"/>
      <c r="Q65" s="372"/>
      <c r="R65" s="359"/>
      <c r="S65" s="358"/>
      <c r="T65" s="724"/>
      <c r="U65" s="725"/>
      <c r="V65" s="322"/>
    </row>
    <row r="66" spans="1:22" hidden="1">
      <c r="B66" s="362"/>
      <c r="C66" s="369" t="str">
        <f>C63</f>
        <v>Tulangan Bawah</v>
      </c>
      <c r="D66" s="363"/>
      <c r="E66" s="364" t="str">
        <f>E63</f>
        <v>D</v>
      </c>
      <c r="F66" s="363">
        <v>19</v>
      </c>
      <c r="G66" s="363" t="s">
        <v>378</v>
      </c>
      <c r="H66" s="370">
        <v>100</v>
      </c>
      <c r="I66" s="365" t="str">
        <f>I63</f>
        <v>mm</v>
      </c>
      <c r="J66" s="363"/>
      <c r="K66" s="366"/>
      <c r="L66" s="367"/>
      <c r="M66" s="367"/>
      <c r="N66" s="366"/>
      <c r="O66" s="368"/>
      <c r="P66" s="371">
        <f>((F61-(0.03*2))+(2*(H61-50)))/1000</f>
        <v>1.8499400000000001</v>
      </c>
      <c r="Q66" s="372">
        <f>FLOOR(D61/H66+1,1)</f>
        <v>39</v>
      </c>
      <c r="R66" s="359">
        <f>Q66*P66</f>
        <v>72.147660000000002</v>
      </c>
      <c r="S66" s="358">
        <f>0.25*(22/7)*((F66/1000)^2)*7850</f>
        <v>2.2265964285714288</v>
      </c>
      <c r="T66" s="724">
        <f>S66*R66</f>
        <v>160.64372208578573</v>
      </c>
      <c r="U66" s="725"/>
      <c r="V66" s="322"/>
    </row>
    <row r="67" spans="1:22" hidden="1">
      <c r="B67" s="362"/>
      <c r="C67" s="369" t="str">
        <f>C64</f>
        <v>Tulangan Atas</v>
      </c>
      <c r="D67" s="363"/>
      <c r="E67" s="364" t="s">
        <v>310</v>
      </c>
      <c r="F67" s="363">
        <v>16</v>
      </c>
      <c r="G67" s="363" t="s">
        <v>378</v>
      </c>
      <c r="H67" s="370">
        <v>100</v>
      </c>
      <c r="I67" s="365" t="str">
        <f>I64</f>
        <v>mm</v>
      </c>
      <c r="J67" s="363"/>
      <c r="K67" s="366"/>
      <c r="L67" s="367"/>
      <c r="M67" s="367"/>
      <c r="N67" s="366"/>
      <c r="O67" s="368"/>
      <c r="P67" s="371">
        <f>((F61-(0.03*2))+(2*6*F67))/1000</f>
        <v>1.14194</v>
      </c>
      <c r="Q67" s="372">
        <f>FLOOR(D61/H67+1,1)</f>
        <v>39</v>
      </c>
      <c r="R67" s="359">
        <f>Q67*P67</f>
        <v>44.53566</v>
      </c>
      <c r="S67" s="358">
        <f>0.25*(22/7)*((F67/1000)^2)*7850</f>
        <v>1.5789714285714285</v>
      </c>
      <c r="T67" s="724">
        <f>S67*R67</f>
        <v>70.320534692571428</v>
      </c>
      <c r="U67" s="725"/>
      <c r="V67" s="322"/>
    </row>
    <row r="68" spans="1:22" hidden="1">
      <c r="B68" s="373"/>
      <c r="C68" s="374"/>
      <c r="D68" s="375"/>
      <c r="E68" s="375"/>
      <c r="F68" s="375"/>
      <c r="G68" s="375"/>
      <c r="H68" s="375"/>
      <c r="I68" s="376"/>
      <c r="J68" s="375"/>
      <c r="K68" s="377"/>
      <c r="L68" s="378"/>
      <c r="M68" s="378"/>
      <c r="N68" s="377"/>
      <c r="O68" s="379"/>
      <c r="P68" s="380"/>
      <c r="Q68" s="381"/>
      <c r="R68" s="382"/>
      <c r="S68" s="383"/>
      <c r="T68" s="384"/>
      <c r="U68" s="385"/>
      <c r="V68" s="322"/>
    </row>
    <row r="69" spans="1:22" hidden="1">
      <c r="B69" s="386"/>
      <c r="C69" s="387"/>
      <c r="D69" s="387"/>
      <c r="E69" s="387"/>
      <c r="F69" s="387"/>
      <c r="G69" s="387"/>
      <c r="H69" s="387"/>
      <c r="I69" s="388"/>
      <c r="J69" s="387" t="s">
        <v>133</v>
      </c>
      <c r="K69" s="389"/>
      <c r="L69" s="390"/>
      <c r="M69" s="390"/>
      <c r="N69" s="389"/>
      <c r="O69" s="388"/>
      <c r="P69" s="391"/>
      <c r="Q69" s="392"/>
      <c r="R69" s="393"/>
      <c r="S69" s="394" t="s">
        <v>381</v>
      </c>
      <c r="T69" s="395">
        <f>SUM(T63:T68)</f>
        <v>400.54732893764287</v>
      </c>
      <c r="U69" s="396" t="s">
        <v>62</v>
      </c>
      <c r="V69" s="322" t="s">
        <v>360</v>
      </c>
    </row>
    <row r="70" spans="1:22" ht="15" hidden="1" thickBot="1">
      <c r="B70" s="397"/>
      <c r="C70" s="398"/>
      <c r="D70" s="398"/>
      <c r="E70" s="398"/>
      <c r="F70" s="398"/>
      <c r="G70" s="398"/>
      <c r="H70" s="398"/>
      <c r="I70" s="399"/>
      <c r="J70" s="398"/>
      <c r="K70" s="400"/>
      <c r="L70" s="401"/>
      <c r="M70" s="401"/>
      <c r="N70" s="400"/>
      <c r="O70" s="399"/>
      <c r="P70" s="402"/>
      <c r="Q70" s="403"/>
      <c r="R70" s="404"/>
      <c r="S70" s="405" t="s">
        <v>382</v>
      </c>
      <c r="T70" s="406">
        <f>T69*N61</f>
        <v>219.02793106638029</v>
      </c>
      <c r="U70" s="407" t="str">
        <f>+U69</f>
        <v>Kg</v>
      </c>
      <c r="V70" s="413">
        <f>((D61+F61)*2*H61/1000000)*N61</f>
        <v>2.6247436773752568</v>
      </c>
    </row>
    <row r="71" spans="1:22" hidden="1"/>
    <row r="72" spans="1:22" hidden="1">
      <c r="B72" s="327" t="s">
        <v>198</v>
      </c>
      <c r="C72" s="726" t="s">
        <v>272</v>
      </c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28"/>
      <c r="P72" s="328" t="s">
        <v>288</v>
      </c>
      <c r="Q72" s="328" t="s">
        <v>365</v>
      </c>
      <c r="R72" s="329" t="s">
        <v>366</v>
      </c>
      <c r="S72" s="330" t="s">
        <v>367</v>
      </c>
      <c r="T72" s="726" t="s">
        <v>368</v>
      </c>
      <c r="U72" s="729"/>
      <c r="V72" s="322"/>
    </row>
    <row r="73" spans="1:22" ht="15" hidden="1" thickBot="1">
      <c r="B73" s="332">
        <v>4</v>
      </c>
      <c r="C73" s="730">
        <v>2</v>
      </c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334">
        <v>3</v>
      </c>
      <c r="Q73" s="334">
        <v>4</v>
      </c>
      <c r="R73" s="335" t="s">
        <v>369</v>
      </c>
      <c r="S73" s="333">
        <v>6</v>
      </c>
      <c r="T73" s="730" t="s">
        <v>370</v>
      </c>
      <c r="U73" s="733"/>
      <c r="V73" s="322"/>
    </row>
    <row r="74" spans="1:22" hidden="1">
      <c r="B74" s="336"/>
      <c r="C74" s="337"/>
      <c r="D74" s="338"/>
      <c r="E74" s="338"/>
      <c r="F74" s="338"/>
      <c r="G74" s="338"/>
      <c r="H74" s="338"/>
      <c r="I74" s="339"/>
      <c r="J74" s="338"/>
      <c r="K74" s="340"/>
      <c r="L74" s="341"/>
      <c r="M74" s="341"/>
      <c r="N74" s="340"/>
      <c r="O74" s="342"/>
      <c r="P74" s="343"/>
      <c r="Q74" s="344"/>
      <c r="R74" s="345"/>
      <c r="S74" s="346"/>
      <c r="T74" s="347"/>
      <c r="U74" s="348"/>
      <c r="V74" s="322"/>
    </row>
    <row r="75" spans="1:22" hidden="1">
      <c r="A75" s="318">
        <v>4</v>
      </c>
      <c r="B75" s="349">
        <f>B73</f>
        <v>4</v>
      </c>
      <c r="C75" s="350" t="str">
        <f>"Pondasi Poer P"&amp;A75&amp;" - ("&amp;D75/10&amp;" x "&amp;F75/10&amp;" x "&amp;H75/10&amp;" cm) - K-250 "</f>
        <v xml:space="preserve">Pondasi Poer P4 - (118 x 90 x 30 cm) - K-250 </v>
      </c>
      <c r="D75" s="351">
        <v>1180</v>
      </c>
      <c r="E75" s="352" t="s">
        <v>297</v>
      </c>
      <c r="F75" s="351">
        <v>900</v>
      </c>
      <c r="G75" s="352" t="s">
        <v>297</v>
      </c>
      <c r="H75" s="351">
        <v>300</v>
      </c>
      <c r="I75" s="353" t="s">
        <v>371</v>
      </c>
      <c r="J75" s="353" t="s">
        <v>372</v>
      </c>
      <c r="K75" s="354">
        <f>(F75*H75*D75)/1000000000</f>
        <v>0.31859999999999999</v>
      </c>
      <c r="L75" s="355" t="s">
        <v>373</v>
      </c>
      <c r="M75" s="354" t="s">
        <v>374</v>
      </c>
      <c r="N75" s="354">
        <f>1/K75</f>
        <v>3.1387319522912742</v>
      </c>
      <c r="O75" s="356" t="s">
        <v>375</v>
      </c>
      <c r="P75" s="357"/>
      <c r="Q75" s="358"/>
      <c r="R75" s="359"/>
      <c r="S75" s="358"/>
      <c r="T75" s="360"/>
      <c r="U75" s="361"/>
      <c r="V75" s="322"/>
    </row>
    <row r="76" spans="1:22" hidden="1">
      <c r="B76" s="362"/>
      <c r="C76" s="350" t="s">
        <v>376</v>
      </c>
      <c r="D76" s="363"/>
      <c r="E76" s="364"/>
      <c r="F76" s="363"/>
      <c r="G76" s="363"/>
      <c r="H76" s="363"/>
      <c r="I76" s="365"/>
      <c r="J76" s="363"/>
      <c r="K76" s="366"/>
      <c r="L76" s="367"/>
      <c r="M76" s="367"/>
      <c r="N76" s="366"/>
      <c r="O76" s="368"/>
      <c r="P76" s="357"/>
      <c r="Q76" s="358"/>
      <c r="R76" s="359"/>
      <c r="S76" s="358"/>
      <c r="T76" s="360"/>
      <c r="U76" s="361"/>
      <c r="V76" s="322"/>
    </row>
    <row r="77" spans="1:22" hidden="1">
      <c r="B77" s="362"/>
      <c r="C77" s="369" t="s">
        <v>377</v>
      </c>
      <c r="D77" s="363"/>
      <c r="E77" s="364" t="s">
        <v>310</v>
      </c>
      <c r="F77" s="363">
        <v>13</v>
      </c>
      <c r="G77" s="363" t="s">
        <v>378</v>
      </c>
      <c r="H77" s="370">
        <v>100</v>
      </c>
      <c r="I77" s="365" t="str">
        <f>I75</f>
        <v>mm</v>
      </c>
      <c r="J77" s="363"/>
      <c r="K77" s="366"/>
      <c r="L77" s="367"/>
      <c r="M77" s="367"/>
      <c r="N77" s="366"/>
      <c r="O77" s="368"/>
      <c r="P77" s="371">
        <f>((D75-(0.03*2))+(2*(H75-50)))/1000</f>
        <v>1.67994</v>
      </c>
      <c r="Q77" s="372">
        <f>FLOOR(F75/H77+1,1)</f>
        <v>10</v>
      </c>
      <c r="R77" s="359">
        <f>Q77*P77</f>
        <v>16.799399999999999</v>
      </c>
      <c r="S77" s="358">
        <f>0.25*(22/7)*((F77/1000)^2)*7850</f>
        <v>1.042367857142857</v>
      </c>
      <c r="T77" s="724">
        <f>S77*R77</f>
        <v>17.511154579285709</v>
      </c>
      <c r="U77" s="725"/>
      <c r="V77" s="322"/>
    </row>
    <row r="78" spans="1:22" hidden="1">
      <c r="B78" s="362"/>
      <c r="C78" s="369" t="s">
        <v>379</v>
      </c>
      <c r="D78" s="363"/>
      <c r="E78" s="364" t="s">
        <v>310</v>
      </c>
      <c r="F78" s="363">
        <v>13</v>
      </c>
      <c r="G78" s="363" t="s">
        <v>378</v>
      </c>
      <c r="H78" s="370">
        <v>100</v>
      </c>
      <c r="I78" s="365" t="str">
        <f>I77</f>
        <v>mm</v>
      </c>
      <c r="J78" s="363"/>
      <c r="K78" s="366"/>
      <c r="L78" s="367"/>
      <c r="M78" s="367"/>
      <c r="N78" s="366"/>
      <c r="O78" s="368"/>
      <c r="P78" s="371">
        <f>((D75-(0.03*2))+(2*6*F78))/1000</f>
        <v>1.3359400000000001</v>
      </c>
      <c r="Q78" s="372">
        <f>FLOOR(F75/H78+1,1)</f>
        <v>10</v>
      </c>
      <c r="R78" s="359">
        <f>Q78*P78</f>
        <v>13.359400000000001</v>
      </c>
      <c r="S78" s="358">
        <f>0.25*(22/7)*((F78/1000)^2)*7850</f>
        <v>1.042367857142857</v>
      </c>
      <c r="T78" s="724">
        <f>S78*R78</f>
        <v>13.925409150714284</v>
      </c>
      <c r="U78" s="725"/>
      <c r="V78" s="322"/>
    </row>
    <row r="79" spans="1:22" hidden="1">
      <c r="B79" s="362"/>
      <c r="C79" s="350" t="s">
        <v>380</v>
      </c>
      <c r="D79" s="363"/>
      <c r="E79" s="364"/>
      <c r="F79" s="363"/>
      <c r="G79" s="363"/>
      <c r="H79" s="370"/>
      <c r="I79" s="365"/>
      <c r="J79" s="363"/>
      <c r="K79" s="366"/>
      <c r="L79" s="367"/>
      <c r="M79" s="367"/>
      <c r="N79" s="366"/>
      <c r="O79" s="368"/>
      <c r="P79" s="357"/>
      <c r="Q79" s="372"/>
      <c r="R79" s="359"/>
      <c r="S79" s="358"/>
      <c r="T79" s="724"/>
      <c r="U79" s="725"/>
      <c r="V79" s="322"/>
    </row>
    <row r="80" spans="1:22" hidden="1">
      <c r="B80" s="362"/>
      <c r="C80" s="369" t="str">
        <f>C77</f>
        <v>Tulangan Bawah</v>
      </c>
      <c r="D80" s="363"/>
      <c r="E80" s="364" t="str">
        <f>E77</f>
        <v>D</v>
      </c>
      <c r="F80" s="363">
        <v>13</v>
      </c>
      <c r="G80" s="363" t="s">
        <v>378</v>
      </c>
      <c r="H80" s="370">
        <v>100</v>
      </c>
      <c r="I80" s="365" t="str">
        <f>I77</f>
        <v>mm</v>
      </c>
      <c r="J80" s="363"/>
      <c r="K80" s="366"/>
      <c r="L80" s="367"/>
      <c r="M80" s="367"/>
      <c r="N80" s="366"/>
      <c r="O80" s="368"/>
      <c r="P80" s="371">
        <f>((F75-(0.03*2))+(2*(H75-50)))/1000</f>
        <v>1.39994</v>
      </c>
      <c r="Q80" s="372">
        <f>FLOOR(D75/H80+1,1)</f>
        <v>12</v>
      </c>
      <c r="R80" s="359">
        <f>Q80*P80</f>
        <v>16.79928</v>
      </c>
      <c r="S80" s="358">
        <f>0.25*(22/7)*((F80/1000)^2)*7850</f>
        <v>1.042367857142857</v>
      </c>
      <c r="T80" s="724">
        <f>S80*R80</f>
        <v>17.511029495142854</v>
      </c>
      <c r="U80" s="725"/>
      <c r="V80" s="322"/>
    </row>
    <row r="81" spans="1:24" hidden="1">
      <c r="B81" s="362"/>
      <c r="C81" s="369" t="str">
        <f>C78</f>
        <v>Tulangan Atas</v>
      </c>
      <c r="D81" s="363"/>
      <c r="E81" s="364" t="s">
        <v>310</v>
      </c>
      <c r="F81" s="363">
        <v>13</v>
      </c>
      <c r="G81" s="363" t="s">
        <v>378</v>
      </c>
      <c r="H81" s="370">
        <v>100</v>
      </c>
      <c r="I81" s="365" t="str">
        <f>I78</f>
        <v>mm</v>
      </c>
      <c r="J81" s="363"/>
      <c r="K81" s="366"/>
      <c r="L81" s="367"/>
      <c r="M81" s="367"/>
      <c r="N81" s="366"/>
      <c r="O81" s="368"/>
      <c r="P81" s="371">
        <f>((F75-(0.03*2))+(2*6*F81))/1000</f>
        <v>1.0559400000000001</v>
      </c>
      <c r="Q81" s="372">
        <f>FLOOR(D75/H81+1,1)</f>
        <v>12</v>
      </c>
      <c r="R81" s="359">
        <f>Q81*P81</f>
        <v>12.671280000000001</v>
      </c>
      <c r="S81" s="358">
        <f>0.25*(22/7)*((F81/1000)^2)*7850</f>
        <v>1.042367857142857</v>
      </c>
      <c r="T81" s="724">
        <f>S81*R81</f>
        <v>13.208134980857142</v>
      </c>
      <c r="U81" s="725"/>
      <c r="V81" s="322"/>
    </row>
    <row r="82" spans="1:24" hidden="1">
      <c r="B82" s="373"/>
      <c r="C82" s="374"/>
      <c r="D82" s="375"/>
      <c r="E82" s="375"/>
      <c r="F82" s="375"/>
      <c r="G82" s="375"/>
      <c r="H82" s="375"/>
      <c r="I82" s="376"/>
      <c r="J82" s="375"/>
      <c r="K82" s="377"/>
      <c r="L82" s="378"/>
      <c r="M82" s="378"/>
      <c r="N82" s="377"/>
      <c r="O82" s="379"/>
      <c r="P82" s="380"/>
      <c r="Q82" s="381"/>
      <c r="R82" s="382"/>
      <c r="S82" s="383"/>
      <c r="T82" s="384"/>
      <c r="U82" s="385"/>
      <c r="V82" s="322"/>
    </row>
    <row r="83" spans="1:24" hidden="1">
      <c r="B83" s="386"/>
      <c r="C83" s="387"/>
      <c r="D83" s="387"/>
      <c r="E83" s="387"/>
      <c r="F83" s="387"/>
      <c r="G83" s="387"/>
      <c r="H83" s="387"/>
      <c r="I83" s="388"/>
      <c r="J83" s="387" t="s">
        <v>133</v>
      </c>
      <c r="K83" s="389"/>
      <c r="L83" s="390"/>
      <c r="M83" s="390"/>
      <c r="N83" s="389"/>
      <c r="O83" s="388"/>
      <c r="P83" s="391"/>
      <c r="Q83" s="392"/>
      <c r="R83" s="393"/>
      <c r="S83" s="394" t="s">
        <v>381</v>
      </c>
      <c r="T83" s="395">
        <f>SUM(T77:T82)</f>
        <v>62.155728205999992</v>
      </c>
      <c r="U83" s="396" t="s">
        <v>62</v>
      </c>
      <c r="V83" s="322" t="s">
        <v>360</v>
      </c>
    </row>
    <row r="84" spans="1:24" ht="15" hidden="1" thickBot="1">
      <c r="B84" s="397"/>
      <c r="C84" s="398"/>
      <c r="D84" s="398"/>
      <c r="E84" s="398"/>
      <c r="F84" s="398"/>
      <c r="G84" s="398"/>
      <c r="H84" s="398"/>
      <c r="I84" s="399"/>
      <c r="J84" s="398"/>
      <c r="K84" s="400"/>
      <c r="L84" s="401"/>
      <c r="M84" s="401"/>
      <c r="N84" s="400"/>
      <c r="O84" s="399"/>
      <c r="P84" s="402"/>
      <c r="Q84" s="403"/>
      <c r="R84" s="404"/>
      <c r="S84" s="405" t="s">
        <v>382</v>
      </c>
      <c r="T84" s="406">
        <f>T83*N75</f>
        <v>195.09017013810418</v>
      </c>
      <c r="U84" s="407" t="str">
        <f>+U83</f>
        <v>Kg</v>
      </c>
      <c r="V84" s="413">
        <f>((D75+F75)*2*H75/1000000)*N75</f>
        <v>3.9171374764595104</v>
      </c>
    </row>
    <row r="85" spans="1:24" hidden="1"/>
    <row r="86" spans="1:24" hidden="1">
      <c r="B86" s="327" t="s">
        <v>198</v>
      </c>
      <c r="C86" s="726" t="s">
        <v>272</v>
      </c>
      <c r="D86" s="727"/>
      <c r="E86" s="727"/>
      <c r="F86" s="727"/>
      <c r="G86" s="727"/>
      <c r="H86" s="727"/>
      <c r="I86" s="727"/>
      <c r="J86" s="727"/>
      <c r="K86" s="727"/>
      <c r="L86" s="727"/>
      <c r="M86" s="727"/>
      <c r="N86" s="727"/>
      <c r="O86" s="728"/>
      <c r="P86" s="328" t="s">
        <v>288</v>
      </c>
      <c r="Q86" s="328" t="s">
        <v>365</v>
      </c>
      <c r="R86" s="329" t="s">
        <v>366</v>
      </c>
      <c r="S86" s="330" t="s">
        <v>367</v>
      </c>
      <c r="T86" s="726" t="s">
        <v>368</v>
      </c>
      <c r="U86" s="729"/>
      <c r="V86" s="322"/>
    </row>
    <row r="87" spans="1:24" ht="15" hidden="1" thickBot="1">
      <c r="B87" s="332">
        <v>5</v>
      </c>
      <c r="C87" s="730">
        <v>2</v>
      </c>
      <c r="D87" s="731"/>
      <c r="E87" s="731"/>
      <c r="F87" s="731"/>
      <c r="G87" s="731"/>
      <c r="H87" s="731"/>
      <c r="I87" s="731"/>
      <c r="J87" s="731"/>
      <c r="K87" s="731"/>
      <c r="L87" s="731"/>
      <c r="M87" s="731"/>
      <c r="N87" s="731"/>
      <c r="O87" s="732"/>
      <c r="P87" s="334">
        <v>3</v>
      </c>
      <c r="Q87" s="334">
        <v>4</v>
      </c>
      <c r="R87" s="335" t="s">
        <v>369</v>
      </c>
      <c r="S87" s="333">
        <v>6</v>
      </c>
      <c r="T87" s="730" t="s">
        <v>370</v>
      </c>
      <c r="U87" s="733"/>
      <c r="V87" s="322"/>
    </row>
    <row r="88" spans="1:24" hidden="1">
      <c r="B88" s="336"/>
      <c r="C88" s="337"/>
      <c r="D88" s="338"/>
      <c r="E88" s="338"/>
      <c r="F88" s="338"/>
      <c r="G88" s="338"/>
      <c r="H88" s="338"/>
      <c r="I88" s="339"/>
      <c r="J88" s="338"/>
      <c r="K88" s="340"/>
      <c r="L88" s="341"/>
      <c r="M88" s="341"/>
      <c r="N88" s="340"/>
      <c r="O88" s="342"/>
      <c r="P88" s="343"/>
      <c r="Q88" s="344"/>
      <c r="R88" s="345"/>
      <c r="S88" s="346"/>
      <c r="T88" s="347"/>
      <c r="U88" s="348"/>
      <c r="V88" s="322"/>
    </row>
    <row r="89" spans="1:24" hidden="1">
      <c r="A89" s="318">
        <v>5</v>
      </c>
      <c r="B89" s="349">
        <f>B87</f>
        <v>5</v>
      </c>
      <c r="C89" s="350" t="str">
        <f>"Pondasi Poer P"&amp;A89&amp;" - ("&amp;D89/10&amp;" x "&amp;F89/10&amp;" x "&amp;H89/10&amp;" cm) - K-250 "</f>
        <v xml:space="preserve">Pondasi Poer P5 - (522,5 x 70 x 50 cm) - K-250 </v>
      </c>
      <c r="D89" s="414">
        <f>(X90/F89)*1000</f>
        <v>5225</v>
      </c>
      <c r="E89" s="352" t="s">
        <v>297</v>
      </c>
      <c r="F89" s="351">
        <v>700</v>
      </c>
      <c r="G89" s="352" t="s">
        <v>297</v>
      </c>
      <c r="H89" s="351">
        <v>500</v>
      </c>
      <c r="I89" s="353" t="s">
        <v>371</v>
      </c>
      <c r="J89" s="353" t="s">
        <v>372</v>
      </c>
      <c r="K89" s="354">
        <f>(F89*H89*D89)/1000000000</f>
        <v>1.8287500000000001</v>
      </c>
      <c r="L89" s="355" t="s">
        <v>373</v>
      </c>
      <c r="M89" s="354" t="s">
        <v>374</v>
      </c>
      <c r="N89" s="354">
        <f>1/K89</f>
        <v>0.54682159945317832</v>
      </c>
      <c r="O89" s="356" t="s">
        <v>375</v>
      </c>
      <c r="P89" s="357"/>
      <c r="Q89" s="358"/>
      <c r="R89" s="359"/>
      <c r="S89" s="358"/>
      <c r="T89" s="360"/>
      <c r="U89" s="361"/>
      <c r="V89" s="322"/>
    </row>
    <row r="90" spans="1:24" hidden="1">
      <c r="B90" s="362"/>
      <c r="C90" s="350" t="s">
        <v>376</v>
      </c>
      <c r="D90" s="363"/>
      <c r="E90" s="364"/>
      <c r="F90" s="363"/>
      <c r="G90" s="363"/>
      <c r="H90" s="363"/>
      <c r="I90" s="365"/>
      <c r="J90" s="363"/>
      <c r="K90" s="366"/>
      <c r="L90" s="367"/>
      <c r="M90" s="367"/>
      <c r="N90" s="366"/>
      <c r="O90" s="368"/>
      <c r="P90" s="357"/>
      <c r="Q90" s="358"/>
      <c r="R90" s="359"/>
      <c r="S90" s="358"/>
      <c r="T90" s="360"/>
      <c r="U90" s="361"/>
      <c r="V90" s="322"/>
      <c r="X90" s="410">
        <f>((2.4*0.95)+(1.45*0.95))*1000</f>
        <v>3657.4999999999995</v>
      </c>
    </row>
    <row r="91" spans="1:24" hidden="1">
      <c r="B91" s="362"/>
      <c r="C91" s="369" t="s">
        <v>377</v>
      </c>
      <c r="D91" s="363"/>
      <c r="E91" s="364" t="s">
        <v>310</v>
      </c>
      <c r="F91" s="363">
        <v>19</v>
      </c>
      <c r="G91" s="363" t="s">
        <v>378</v>
      </c>
      <c r="H91" s="370">
        <v>100</v>
      </c>
      <c r="I91" s="365" t="str">
        <f>I89</f>
        <v>mm</v>
      </c>
      <c r="J91" s="363"/>
      <c r="K91" s="366"/>
      <c r="L91" s="367"/>
      <c r="M91" s="367"/>
      <c r="N91" s="366"/>
      <c r="O91" s="368"/>
      <c r="P91" s="371">
        <f>((D89-(0.03*2))+(2*(H89-50)))/1000</f>
        <v>6.1249399999999996</v>
      </c>
      <c r="Q91" s="372">
        <f>FLOOR(F89/H91+1,1)</f>
        <v>8</v>
      </c>
      <c r="R91" s="359">
        <f>Q91*P91</f>
        <v>48.999519999999997</v>
      </c>
      <c r="S91" s="358">
        <f>0.25*(22/7)*((F91/1000)^2)*7850</f>
        <v>2.2265964285714288</v>
      </c>
      <c r="T91" s="724">
        <f>S91*R91</f>
        <v>109.1021562337143</v>
      </c>
      <c r="U91" s="725"/>
      <c r="V91" s="322"/>
    </row>
    <row r="92" spans="1:24" hidden="1">
      <c r="B92" s="362"/>
      <c r="C92" s="369" t="s">
        <v>379</v>
      </c>
      <c r="D92" s="363"/>
      <c r="E92" s="364" t="s">
        <v>310</v>
      </c>
      <c r="F92" s="363">
        <v>16</v>
      </c>
      <c r="G92" s="363" t="s">
        <v>378</v>
      </c>
      <c r="H92" s="370">
        <v>100</v>
      </c>
      <c r="I92" s="365" t="str">
        <f>I91</f>
        <v>mm</v>
      </c>
      <c r="J92" s="363"/>
      <c r="K92" s="366"/>
      <c r="L92" s="367"/>
      <c r="M92" s="367"/>
      <c r="N92" s="366"/>
      <c r="O92" s="368"/>
      <c r="P92" s="371">
        <f>((D89-(0.03*2))+(2*6*F92))/1000</f>
        <v>5.4169399999999994</v>
      </c>
      <c r="Q92" s="372">
        <f>FLOOR(F89/H92+1,1)</f>
        <v>8</v>
      </c>
      <c r="R92" s="359">
        <f>Q92*P92</f>
        <v>43.335519999999995</v>
      </c>
      <c r="S92" s="358">
        <f>0.25*(22/7)*((F92/1000)^2)*7850</f>
        <v>1.5789714285714285</v>
      </c>
      <c r="T92" s="724">
        <f>S92*R92</f>
        <v>68.425547922285702</v>
      </c>
      <c r="U92" s="725"/>
      <c r="V92" s="322"/>
    </row>
    <row r="93" spans="1:24" hidden="1">
      <c r="B93" s="362"/>
      <c r="C93" s="350" t="s">
        <v>380</v>
      </c>
      <c r="D93" s="363"/>
      <c r="E93" s="364"/>
      <c r="F93" s="363"/>
      <c r="G93" s="363"/>
      <c r="H93" s="370"/>
      <c r="I93" s="365"/>
      <c r="J93" s="363"/>
      <c r="K93" s="366"/>
      <c r="L93" s="367"/>
      <c r="M93" s="367"/>
      <c r="N93" s="366"/>
      <c r="O93" s="368"/>
      <c r="P93" s="357"/>
      <c r="Q93" s="372"/>
      <c r="R93" s="359"/>
      <c r="S93" s="358"/>
      <c r="T93" s="724"/>
      <c r="U93" s="725"/>
      <c r="V93" s="322"/>
    </row>
    <row r="94" spans="1:24" hidden="1">
      <c r="B94" s="362"/>
      <c r="C94" s="369" t="str">
        <f>C91</f>
        <v>Tulangan Bawah</v>
      </c>
      <c r="D94" s="363"/>
      <c r="E94" s="364" t="str">
        <f>E91</f>
        <v>D</v>
      </c>
      <c r="F94" s="363">
        <v>19</v>
      </c>
      <c r="G94" s="363" t="s">
        <v>378</v>
      </c>
      <c r="H94" s="370">
        <v>100</v>
      </c>
      <c r="I94" s="365" t="str">
        <f>I91</f>
        <v>mm</v>
      </c>
      <c r="J94" s="363"/>
      <c r="K94" s="366"/>
      <c r="L94" s="367"/>
      <c r="M94" s="367"/>
      <c r="N94" s="366"/>
      <c r="O94" s="368"/>
      <c r="P94" s="371">
        <f>((F89-(0.03*2))+(2*(H89-50)))/1000</f>
        <v>1.5999400000000001</v>
      </c>
      <c r="Q94" s="372">
        <f>FLOOR(D89/H94+1,1)</f>
        <v>53</v>
      </c>
      <c r="R94" s="359">
        <f>Q94*P94</f>
        <v>84.796820000000011</v>
      </c>
      <c r="S94" s="358">
        <f>0.25*(22/7)*((F94/1000)^2)*7850</f>
        <v>2.2265964285714288</v>
      </c>
      <c r="T94" s="724">
        <f>S94*R94</f>
        <v>188.80829656621432</v>
      </c>
      <c r="U94" s="725"/>
      <c r="V94" s="322"/>
    </row>
    <row r="95" spans="1:24" hidden="1">
      <c r="B95" s="362"/>
      <c r="C95" s="369" t="str">
        <f>C92</f>
        <v>Tulangan Atas</v>
      </c>
      <c r="D95" s="363"/>
      <c r="E95" s="364" t="s">
        <v>310</v>
      </c>
      <c r="F95" s="363">
        <v>16</v>
      </c>
      <c r="G95" s="363" t="s">
        <v>378</v>
      </c>
      <c r="H95" s="370">
        <v>100</v>
      </c>
      <c r="I95" s="365" t="str">
        <f>I92</f>
        <v>mm</v>
      </c>
      <c r="J95" s="363"/>
      <c r="K95" s="366"/>
      <c r="L95" s="367"/>
      <c r="M95" s="367"/>
      <c r="N95" s="366"/>
      <c r="O95" s="368"/>
      <c r="P95" s="371">
        <f>((F89-(0.03*2))+(2*6*F95))/1000</f>
        <v>0.89194000000000007</v>
      </c>
      <c r="Q95" s="372">
        <f>FLOOR(D89/H95+1,1)</f>
        <v>53</v>
      </c>
      <c r="R95" s="359">
        <f>Q95*P95</f>
        <v>47.272820000000003</v>
      </c>
      <c r="S95" s="358">
        <f>0.25*(22/7)*((F95/1000)^2)*7850</f>
        <v>1.5789714285714285</v>
      </c>
      <c r="T95" s="724">
        <f>S95*R95</f>
        <v>74.642432127999996</v>
      </c>
      <c r="U95" s="725"/>
      <c r="V95" s="322"/>
    </row>
    <row r="96" spans="1:24" hidden="1">
      <c r="B96" s="373"/>
      <c r="C96" s="374"/>
      <c r="D96" s="375"/>
      <c r="E96" s="375"/>
      <c r="F96" s="375"/>
      <c r="G96" s="375"/>
      <c r="H96" s="375"/>
      <c r="I96" s="376"/>
      <c r="J96" s="375"/>
      <c r="K96" s="377"/>
      <c r="L96" s="378"/>
      <c r="M96" s="378"/>
      <c r="N96" s="377"/>
      <c r="O96" s="379"/>
      <c r="P96" s="380"/>
      <c r="Q96" s="381"/>
      <c r="R96" s="382"/>
      <c r="S96" s="383"/>
      <c r="T96" s="384"/>
      <c r="U96" s="385"/>
      <c r="V96" s="322"/>
    </row>
    <row r="97" spans="1:22" hidden="1">
      <c r="B97" s="386"/>
      <c r="C97" s="387"/>
      <c r="D97" s="387"/>
      <c r="E97" s="387"/>
      <c r="F97" s="387"/>
      <c r="G97" s="387"/>
      <c r="H97" s="387"/>
      <c r="I97" s="388"/>
      <c r="J97" s="387" t="s">
        <v>133</v>
      </c>
      <c r="K97" s="389"/>
      <c r="L97" s="390"/>
      <c r="M97" s="390"/>
      <c r="N97" s="389"/>
      <c r="O97" s="388"/>
      <c r="P97" s="391"/>
      <c r="Q97" s="392"/>
      <c r="R97" s="393"/>
      <c r="S97" s="394" t="s">
        <v>381</v>
      </c>
      <c r="T97" s="395">
        <f>SUM(T91:T96)</f>
        <v>440.97843285021429</v>
      </c>
      <c r="U97" s="396" t="s">
        <v>62</v>
      </c>
      <c r="V97" s="322" t="s">
        <v>360</v>
      </c>
    </row>
    <row r="98" spans="1:22" ht="15" hidden="1" thickBot="1">
      <c r="B98" s="397"/>
      <c r="C98" s="398"/>
      <c r="D98" s="398"/>
      <c r="E98" s="398"/>
      <c r="F98" s="398"/>
      <c r="G98" s="398"/>
      <c r="H98" s="398"/>
      <c r="I98" s="399"/>
      <c r="J98" s="398"/>
      <c r="K98" s="400"/>
      <c r="L98" s="401"/>
      <c r="M98" s="401"/>
      <c r="N98" s="400"/>
      <c r="O98" s="399"/>
      <c r="P98" s="402"/>
      <c r="Q98" s="403"/>
      <c r="R98" s="404"/>
      <c r="S98" s="405" t="s">
        <v>382</v>
      </c>
      <c r="T98" s="406">
        <f>T97*N89</f>
        <v>241.13653197551017</v>
      </c>
      <c r="U98" s="407" t="str">
        <f>+U97</f>
        <v>Kg</v>
      </c>
      <c r="V98" s="413">
        <f>((D89+F89)*2*H89/1000000)*N89</f>
        <v>3.2399179767600814</v>
      </c>
    </row>
    <row r="99" spans="1:22" hidden="1"/>
    <row r="100" spans="1:22" hidden="1">
      <c r="B100" s="327" t="s">
        <v>198</v>
      </c>
      <c r="C100" s="726" t="s">
        <v>272</v>
      </c>
      <c r="D100" s="727"/>
      <c r="E100" s="727"/>
      <c r="F100" s="727"/>
      <c r="G100" s="727"/>
      <c r="H100" s="727"/>
      <c r="I100" s="727"/>
      <c r="J100" s="727"/>
      <c r="K100" s="727"/>
      <c r="L100" s="727"/>
      <c r="M100" s="727"/>
      <c r="N100" s="727"/>
      <c r="O100" s="728"/>
      <c r="P100" s="328" t="s">
        <v>288</v>
      </c>
      <c r="Q100" s="328" t="s">
        <v>365</v>
      </c>
      <c r="R100" s="329" t="s">
        <v>366</v>
      </c>
      <c r="S100" s="330" t="s">
        <v>367</v>
      </c>
      <c r="T100" s="726" t="s">
        <v>368</v>
      </c>
      <c r="U100" s="729"/>
      <c r="V100" s="322"/>
    </row>
    <row r="101" spans="1:22" ht="15" hidden="1" thickBot="1">
      <c r="B101" s="332">
        <v>6</v>
      </c>
      <c r="C101" s="730">
        <v>2</v>
      </c>
      <c r="D101" s="731"/>
      <c r="E101" s="731"/>
      <c r="F101" s="731"/>
      <c r="G101" s="731"/>
      <c r="H101" s="731"/>
      <c r="I101" s="731"/>
      <c r="J101" s="731"/>
      <c r="K101" s="731"/>
      <c r="L101" s="731"/>
      <c r="M101" s="731"/>
      <c r="N101" s="731"/>
      <c r="O101" s="732"/>
      <c r="P101" s="334">
        <v>3</v>
      </c>
      <c r="Q101" s="334">
        <v>4</v>
      </c>
      <c r="R101" s="335" t="s">
        <v>369</v>
      </c>
      <c r="S101" s="333">
        <v>6</v>
      </c>
      <c r="T101" s="730" t="s">
        <v>370</v>
      </c>
      <c r="U101" s="733"/>
      <c r="V101" s="322"/>
    </row>
    <row r="102" spans="1:22" hidden="1">
      <c r="B102" s="336"/>
      <c r="C102" s="337"/>
      <c r="D102" s="338"/>
      <c r="E102" s="338"/>
      <c r="F102" s="338"/>
      <c r="G102" s="338"/>
      <c r="H102" s="338"/>
      <c r="I102" s="339"/>
      <c r="J102" s="338"/>
      <c r="K102" s="340"/>
      <c r="L102" s="341"/>
      <c r="M102" s="341"/>
      <c r="N102" s="340"/>
      <c r="O102" s="342"/>
      <c r="P102" s="343"/>
      <c r="Q102" s="344"/>
      <c r="R102" s="345"/>
      <c r="S102" s="346"/>
      <c r="T102" s="347"/>
      <c r="U102" s="348"/>
      <c r="V102" s="322"/>
    </row>
    <row r="103" spans="1:22" hidden="1">
      <c r="A103" s="318" t="s">
        <v>384</v>
      </c>
      <c r="B103" s="349">
        <f>B101</f>
        <v>6</v>
      </c>
      <c r="C103" s="350" t="str">
        <f>"Pondasi Plat S"&amp;A103&amp;" - ("&amp;D103/10&amp;" x "&amp;F103/10&amp;" x "&amp;H103/10&amp;" cm) - K-250 "</f>
        <v xml:space="preserve">Pondasi Plat Setempat - (90 x 90 x 50 cm) - K-250 </v>
      </c>
      <c r="D103" s="414">
        <v>900</v>
      </c>
      <c r="E103" s="352" t="s">
        <v>297</v>
      </c>
      <c r="F103" s="351">
        <v>900</v>
      </c>
      <c r="G103" s="352" t="s">
        <v>297</v>
      </c>
      <c r="H103" s="351">
        <v>500</v>
      </c>
      <c r="I103" s="353" t="s">
        <v>371</v>
      </c>
      <c r="J103" s="353" t="s">
        <v>372</v>
      </c>
      <c r="K103" s="354">
        <f>(F103*H103*D103)/1000000000</f>
        <v>0.40500000000000003</v>
      </c>
      <c r="L103" s="355" t="s">
        <v>373</v>
      </c>
      <c r="M103" s="354" t="s">
        <v>374</v>
      </c>
      <c r="N103" s="354">
        <f>1/K103</f>
        <v>2.4691358024691357</v>
      </c>
      <c r="O103" s="356" t="s">
        <v>375</v>
      </c>
      <c r="P103" s="357"/>
      <c r="Q103" s="358"/>
      <c r="R103" s="359"/>
      <c r="S103" s="358"/>
      <c r="T103" s="360"/>
      <c r="U103" s="361"/>
      <c r="V103" s="322"/>
    </row>
    <row r="104" spans="1:22" hidden="1">
      <c r="B104" s="362"/>
      <c r="C104" s="350" t="s">
        <v>376</v>
      </c>
      <c r="D104" s="363"/>
      <c r="E104" s="364"/>
      <c r="F104" s="363"/>
      <c r="G104" s="363"/>
      <c r="H104" s="363"/>
      <c r="I104" s="365"/>
      <c r="J104" s="363"/>
      <c r="K104" s="366"/>
      <c r="L104" s="367"/>
      <c r="M104" s="367"/>
      <c r="N104" s="366"/>
      <c r="O104" s="368"/>
      <c r="P104" s="357"/>
      <c r="Q104" s="358"/>
      <c r="R104" s="359"/>
      <c r="S104" s="358"/>
      <c r="T104" s="360"/>
      <c r="U104" s="361"/>
      <c r="V104" s="322"/>
    </row>
    <row r="105" spans="1:22" hidden="1">
      <c r="B105" s="362"/>
      <c r="C105" s="369" t="s">
        <v>377</v>
      </c>
      <c r="D105" s="363"/>
      <c r="E105" s="364" t="s">
        <v>310</v>
      </c>
      <c r="F105" s="363">
        <v>19</v>
      </c>
      <c r="G105" s="363" t="s">
        <v>378</v>
      </c>
      <c r="H105" s="370">
        <v>100</v>
      </c>
      <c r="I105" s="365" t="str">
        <f>I103</f>
        <v>mm</v>
      </c>
      <c r="J105" s="363"/>
      <c r="K105" s="366"/>
      <c r="L105" s="367"/>
      <c r="M105" s="367"/>
      <c r="N105" s="366"/>
      <c r="O105" s="368"/>
      <c r="P105" s="371">
        <f>((D103-(0.03*2))+(2*(H103-50)))/1000</f>
        <v>1.7999400000000001</v>
      </c>
      <c r="Q105" s="372">
        <f>FLOOR(F103/H105+1,1)</f>
        <v>10</v>
      </c>
      <c r="R105" s="359">
        <f>Q105*P105</f>
        <v>17.999400000000001</v>
      </c>
      <c r="S105" s="358">
        <f>0.25*(22/7)*((F105/1000)^2)*7850</f>
        <v>2.2265964285714288</v>
      </c>
      <c r="T105" s="724">
        <f>S105*R105</f>
        <v>40.077399756428576</v>
      </c>
      <c r="U105" s="725"/>
      <c r="V105" s="322"/>
    </row>
    <row r="106" spans="1:22" hidden="1">
      <c r="B106" s="362"/>
      <c r="C106" s="369" t="s">
        <v>379</v>
      </c>
      <c r="D106" s="363"/>
      <c r="E106" s="364" t="s">
        <v>310</v>
      </c>
      <c r="F106" s="363">
        <v>16</v>
      </c>
      <c r="G106" s="363" t="s">
        <v>378</v>
      </c>
      <c r="H106" s="370">
        <v>100</v>
      </c>
      <c r="I106" s="365" t="str">
        <f>I105</f>
        <v>mm</v>
      </c>
      <c r="J106" s="363"/>
      <c r="K106" s="366"/>
      <c r="L106" s="367"/>
      <c r="M106" s="367"/>
      <c r="N106" s="366"/>
      <c r="O106" s="368"/>
      <c r="P106" s="371">
        <f>((D103-(0.03*2))+(2*6*F106))/1000</f>
        <v>1.0919400000000001</v>
      </c>
      <c r="Q106" s="372">
        <f>FLOOR(F103/H106+1,1)</f>
        <v>10</v>
      </c>
      <c r="R106" s="359">
        <f>Q106*P106</f>
        <v>10.919400000000001</v>
      </c>
      <c r="S106" s="358">
        <f>0.25*(22/7)*((F106/1000)^2)*7850</f>
        <v>1.5789714285714285</v>
      </c>
      <c r="T106" s="724">
        <f>S106*R106</f>
        <v>17.241420617142857</v>
      </c>
      <c r="U106" s="725"/>
      <c r="V106" s="322"/>
    </row>
    <row r="107" spans="1:22" hidden="1">
      <c r="B107" s="362"/>
      <c r="C107" s="350" t="s">
        <v>380</v>
      </c>
      <c r="D107" s="363"/>
      <c r="E107" s="364"/>
      <c r="F107" s="363"/>
      <c r="G107" s="363"/>
      <c r="H107" s="370"/>
      <c r="I107" s="365"/>
      <c r="J107" s="363"/>
      <c r="K107" s="366"/>
      <c r="L107" s="367"/>
      <c r="M107" s="367"/>
      <c r="N107" s="366"/>
      <c r="O107" s="368"/>
      <c r="P107" s="357"/>
      <c r="Q107" s="372"/>
      <c r="R107" s="359"/>
      <c r="S107" s="358"/>
      <c r="T107" s="724"/>
      <c r="U107" s="725"/>
      <c r="V107" s="322"/>
    </row>
    <row r="108" spans="1:22" hidden="1">
      <c r="B108" s="362"/>
      <c r="C108" s="369" t="str">
        <f>C105</f>
        <v>Tulangan Bawah</v>
      </c>
      <c r="D108" s="363"/>
      <c r="E108" s="364" t="str">
        <f>E105</f>
        <v>D</v>
      </c>
      <c r="F108" s="363">
        <v>19</v>
      </c>
      <c r="G108" s="363" t="s">
        <v>378</v>
      </c>
      <c r="H108" s="370">
        <v>100</v>
      </c>
      <c r="I108" s="365" t="str">
        <f>I105</f>
        <v>mm</v>
      </c>
      <c r="J108" s="363"/>
      <c r="K108" s="366"/>
      <c r="L108" s="367"/>
      <c r="M108" s="367"/>
      <c r="N108" s="366"/>
      <c r="O108" s="368"/>
      <c r="P108" s="371">
        <f>((F103-(0.03*2))+(2*(H103-50)))/1000</f>
        <v>1.7999400000000001</v>
      </c>
      <c r="Q108" s="372">
        <f>FLOOR(D103/H108+1,1)</f>
        <v>10</v>
      </c>
      <c r="R108" s="359">
        <f>Q108*P108</f>
        <v>17.999400000000001</v>
      </c>
      <c r="S108" s="358">
        <f>0.25*(22/7)*((F108/1000)^2)*7850</f>
        <v>2.2265964285714288</v>
      </c>
      <c r="T108" s="724">
        <f>S108*R108</f>
        <v>40.077399756428576</v>
      </c>
      <c r="U108" s="725"/>
      <c r="V108" s="322"/>
    </row>
    <row r="109" spans="1:22" hidden="1">
      <c r="B109" s="362"/>
      <c r="C109" s="369" t="str">
        <f>C106</f>
        <v>Tulangan Atas</v>
      </c>
      <c r="D109" s="363"/>
      <c r="E109" s="364" t="s">
        <v>310</v>
      </c>
      <c r="F109" s="363">
        <v>16</v>
      </c>
      <c r="G109" s="363" t="s">
        <v>378</v>
      </c>
      <c r="H109" s="370">
        <v>100</v>
      </c>
      <c r="I109" s="365" t="str">
        <f>I106</f>
        <v>mm</v>
      </c>
      <c r="J109" s="363"/>
      <c r="K109" s="366"/>
      <c r="L109" s="367"/>
      <c r="M109" s="367"/>
      <c r="N109" s="366"/>
      <c r="O109" s="368"/>
      <c r="P109" s="371">
        <f>((F103-(0.03*2))+(2*6*F109))/1000</f>
        <v>1.0919400000000001</v>
      </c>
      <c r="Q109" s="372">
        <f>FLOOR(D103/H109+1,1)</f>
        <v>10</v>
      </c>
      <c r="R109" s="359">
        <f>Q109*P109</f>
        <v>10.919400000000001</v>
      </c>
      <c r="S109" s="358">
        <f>0.25*(22/7)*((F109/1000)^2)*7850</f>
        <v>1.5789714285714285</v>
      </c>
      <c r="T109" s="724">
        <f>S109*R109</f>
        <v>17.241420617142857</v>
      </c>
      <c r="U109" s="725"/>
      <c r="V109" s="322"/>
    </row>
    <row r="110" spans="1:22" hidden="1">
      <c r="B110" s="373"/>
      <c r="C110" s="374"/>
      <c r="D110" s="375"/>
      <c r="E110" s="375"/>
      <c r="F110" s="375"/>
      <c r="G110" s="375"/>
      <c r="H110" s="375"/>
      <c r="I110" s="376"/>
      <c r="J110" s="375"/>
      <c r="K110" s="377"/>
      <c r="L110" s="378"/>
      <c r="M110" s="378"/>
      <c r="N110" s="377"/>
      <c r="O110" s="379"/>
      <c r="P110" s="380"/>
      <c r="Q110" s="381"/>
      <c r="R110" s="382"/>
      <c r="S110" s="383"/>
      <c r="T110" s="384"/>
      <c r="U110" s="385"/>
      <c r="V110" s="322"/>
    </row>
    <row r="111" spans="1:22" hidden="1">
      <c r="B111" s="386"/>
      <c r="C111" s="387"/>
      <c r="D111" s="387"/>
      <c r="E111" s="387"/>
      <c r="F111" s="387"/>
      <c r="G111" s="387"/>
      <c r="H111" s="387"/>
      <c r="I111" s="388"/>
      <c r="J111" s="387" t="s">
        <v>133</v>
      </c>
      <c r="K111" s="389"/>
      <c r="L111" s="390"/>
      <c r="M111" s="390"/>
      <c r="N111" s="389"/>
      <c r="O111" s="388"/>
      <c r="P111" s="391"/>
      <c r="Q111" s="392"/>
      <c r="R111" s="393"/>
      <c r="S111" s="394" t="s">
        <v>381</v>
      </c>
      <c r="T111" s="395">
        <f>SUM(T105:T110)</f>
        <v>114.63764074714288</v>
      </c>
      <c r="U111" s="396" t="s">
        <v>62</v>
      </c>
      <c r="V111" s="322" t="s">
        <v>360</v>
      </c>
    </row>
    <row r="112" spans="1:22" ht="15" hidden="1" thickBot="1">
      <c r="B112" s="397"/>
      <c r="C112" s="398"/>
      <c r="D112" s="398"/>
      <c r="E112" s="398"/>
      <c r="F112" s="398"/>
      <c r="G112" s="398"/>
      <c r="H112" s="398"/>
      <c r="I112" s="399"/>
      <c r="J112" s="398"/>
      <c r="K112" s="400"/>
      <c r="L112" s="401"/>
      <c r="M112" s="401"/>
      <c r="N112" s="400"/>
      <c r="O112" s="399"/>
      <c r="P112" s="402"/>
      <c r="Q112" s="403"/>
      <c r="R112" s="404"/>
      <c r="S112" s="405" t="s">
        <v>382</v>
      </c>
      <c r="T112" s="406">
        <f>T111*N103</f>
        <v>283.05590307936512</v>
      </c>
      <c r="U112" s="407" t="str">
        <f>+U111</f>
        <v>Kg</v>
      </c>
      <c r="V112" s="413">
        <f>((D103+F103)*2*H103/1000000)*N103</f>
        <v>4.4444444444444446</v>
      </c>
    </row>
    <row r="113" hidden="1"/>
    <row r="114" hidden="1"/>
  </sheetData>
  <mergeCells count="72">
    <mergeCell ref="T9:U9"/>
    <mergeCell ref="C3:O3"/>
    <mergeCell ref="T3:U3"/>
    <mergeCell ref="C4:O4"/>
    <mergeCell ref="T4:U4"/>
    <mergeCell ref="T8:U8"/>
    <mergeCell ref="C31:O31"/>
    <mergeCell ref="T31:U31"/>
    <mergeCell ref="T10:U10"/>
    <mergeCell ref="T11:U11"/>
    <mergeCell ref="T12:U12"/>
    <mergeCell ref="C17:O17"/>
    <mergeCell ref="T17:U17"/>
    <mergeCell ref="C18:O18"/>
    <mergeCell ref="T18:U18"/>
    <mergeCell ref="T39:U39"/>
    <mergeCell ref="T22:U22"/>
    <mergeCell ref="T23:U23"/>
    <mergeCell ref="T24:U24"/>
    <mergeCell ref="T25:U25"/>
    <mergeCell ref="T26:U26"/>
    <mergeCell ref="C32:O32"/>
    <mergeCell ref="T32:U32"/>
    <mergeCell ref="T36:U36"/>
    <mergeCell ref="T37:U37"/>
    <mergeCell ref="T38:U38"/>
    <mergeCell ref="C58:O58"/>
    <mergeCell ref="T58:U58"/>
    <mergeCell ref="T40:U40"/>
    <mergeCell ref="C45:O45"/>
    <mergeCell ref="T45:U45"/>
    <mergeCell ref="C46:O46"/>
    <mergeCell ref="T46:U46"/>
    <mergeCell ref="T50:U50"/>
    <mergeCell ref="T66:U66"/>
    <mergeCell ref="T51:U51"/>
    <mergeCell ref="T52:U52"/>
    <mergeCell ref="T53:U53"/>
    <mergeCell ref="T54:U54"/>
    <mergeCell ref="C59:O59"/>
    <mergeCell ref="T59:U59"/>
    <mergeCell ref="T63:U63"/>
    <mergeCell ref="T64:U64"/>
    <mergeCell ref="T65:U65"/>
    <mergeCell ref="C86:O86"/>
    <mergeCell ref="T86:U86"/>
    <mergeCell ref="T67:U67"/>
    <mergeCell ref="C72:O72"/>
    <mergeCell ref="T72:U72"/>
    <mergeCell ref="C73:O73"/>
    <mergeCell ref="T73:U73"/>
    <mergeCell ref="T77:U77"/>
    <mergeCell ref="T94:U94"/>
    <mergeCell ref="T78:U78"/>
    <mergeCell ref="T79:U79"/>
    <mergeCell ref="T80:U80"/>
    <mergeCell ref="T81:U81"/>
    <mergeCell ref="C87:O87"/>
    <mergeCell ref="T87:U87"/>
    <mergeCell ref="T91:U91"/>
    <mergeCell ref="T92:U92"/>
    <mergeCell ref="T93:U93"/>
    <mergeCell ref="C100:O100"/>
    <mergeCell ref="T100:U100"/>
    <mergeCell ref="C101:O101"/>
    <mergeCell ref="T101:U101"/>
    <mergeCell ref="T105:U105"/>
    <mergeCell ref="T106:U106"/>
    <mergeCell ref="T107:U107"/>
    <mergeCell ref="T108:U108"/>
    <mergeCell ref="T109:U109"/>
    <mergeCell ref="T95:U95"/>
  </mergeCells>
  <printOptions horizontalCentered="1"/>
  <pageMargins left="0.69930555555555596" right="0.69930555555555596" top="0.75" bottom="0.75" header="0.3" footer="0.3"/>
  <pageSetup paperSize="9" scale="51"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59999389629810485"/>
  </sheetPr>
  <dimension ref="A1:AA92"/>
  <sheetViews>
    <sheetView view="pageBreakPreview" topLeftCell="A76" zoomScale="70" zoomScaleNormal="85" zoomScaleSheetLayoutView="70" workbookViewId="0">
      <selection activeCell="B43" sqref="B43:F45"/>
    </sheetView>
  </sheetViews>
  <sheetFormatPr defaultColWidth="9.08984375" defaultRowHeight="14.5"/>
  <cols>
    <col min="1" max="1" width="9.08984375" style="145"/>
    <col min="2" max="2" width="12.36328125" style="145" customWidth="1"/>
    <col min="3" max="9" width="9.08984375" style="145"/>
    <col min="10" max="13" width="7.36328125" style="145" customWidth="1"/>
    <col min="14" max="25" width="9.08984375" style="145"/>
    <col min="26" max="26" width="13.54296875" style="145" customWidth="1"/>
    <col min="27" max="16384" width="9.08984375" style="145"/>
  </cols>
  <sheetData>
    <row r="1" spans="1:20" ht="18.5">
      <c r="A1" s="707" t="s">
        <v>270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</row>
    <row r="2" spans="1:20" ht="18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</row>
    <row r="4" spans="1:20">
      <c r="A4" s="696" t="s">
        <v>271</v>
      </c>
      <c r="B4" s="699" t="s">
        <v>642</v>
      </c>
      <c r="C4" s="700"/>
      <c r="D4" s="700"/>
      <c r="E4" s="700"/>
      <c r="F4" s="701"/>
      <c r="G4" s="692" t="s">
        <v>273</v>
      </c>
      <c r="H4" s="692"/>
      <c r="I4" s="692"/>
      <c r="J4" s="693" t="s">
        <v>274</v>
      </c>
      <c r="K4" s="694"/>
      <c r="L4" s="694"/>
      <c r="M4" s="694"/>
      <c r="N4" s="693" t="s">
        <v>275</v>
      </c>
      <c r="O4" s="694"/>
      <c r="P4" s="695"/>
      <c r="Q4" s="146" t="s">
        <v>276</v>
      </c>
      <c r="R4" s="692" t="s">
        <v>277</v>
      </c>
      <c r="S4" s="692"/>
      <c r="T4" s="680" t="s">
        <v>278</v>
      </c>
    </row>
    <row r="5" spans="1:20">
      <c r="A5" s="697"/>
      <c r="B5" s="702"/>
      <c r="C5" s="703"/>
      <c r="D5" s="703"/>
      <c r="E5" s="703"/>
      <c r="F5" s="704"/>
      <c r="G5" s="683" t="s">
        <v>279</v>
      </c>
      <c r="H5" s="685" t="s">
        <v>280</v>
      </c>
      <c r="I5" s="687" t="s">
        <v>281</v>
      </c>
      <c r="J5" s="689" t="s">
        <v>282</v>
      </c>
      <c r="K5" s="689" t="s">
        <v>283</v>
      </c>
      <c r="L5" s="689" t="s">
        <v>284</v>
      </c>
      <c r="M5" s="689" t="s">
        <v>285</v>
      </c>
      <c r="N5" s="147" t="s">
        <v>286</v>
      </c>
      <c r="O5" s="147" t="s">
        <v>276</v>
      </c>
      <c r="P5" s="147" t="s">
        <v>287</v>
      </c>
      <c r="Q5" s="147" t="s">
        <v>288</v>
      </c>
      <c r="R5" s="689" t="s">
        <v>289</v>
      </c>
      <c r="S5" s="148" t="s">
        <v>290</v>
      </c>
      <c r="T5" s="681"/>
    </row>
    <row r="6" spans="1:20">
      <c r="A6" s="698"/>
      <c r="B6" s="705"/>
      <c r="C6" s="686"/>
      <c r="D6" s="686"/>
      <c r="E6" s="686"/>
      <c r="F6" s="706"/>
      <c r="G6" s="684"/>
      <c r="H6" s="686"/>
      <c r="I6" s="688"/>
      <c r="J6" s="690"/>
      <c r="K6" s="690"/>
      <c r="L6" s="690"/>
      <c r="M6" s="690"/>
      <c r="N6" s="149" t="s">
        <v>291</v>
      </c>
      <c r="O6" s="149" t="s">
        <v>292</v>
      </c>
      <c r="P6" s="149" t="s">
        <v>292</v>
      </c>
      <c r="Q6" s="149" t="s">
        <v>291</v>
      </c>
      <c r="R6" s="691"/>
      <c r="S6" s="149" t="s">
        <v>293</v>
      </c>
      <c r="T6" s="682"/>
    </row>
    <row r="7" spans="1:20">
      <c r="A7" s="150"/>
      <c r="B7" s="151"/>
      <c r="C7" s="152" t="s">
        <v>283</v>
      </c>
      <c r="D7" s="152"/>
      <c r="E7" s="152" t="s">
        <v>294</v>
      </c>
      <c r="F7" s="153"/>
      <c r="G7" s="154"/>
      <c r="H7" s="155"/>
      <c r="I7" s="156"/>
      <c r="J7" s="156"/>
      <c r="K7" s="156"/>
      <c r="L7" s="156"/>
      <c r="M7" s="156"/>
      <c r="N7" s="157"/>
      <c r="O7" s="157"/>
      <c r="P7" s="157"/>
      <c r="Q7" s="157"/>
      <c r="R7" s="157"/>
      <c r="S7" s="157"/>
      <c r="T7" s="158"/>
    </row>
    <row r="8" spans="1:20">
      <c r="A8" s="159" t="s">
        <v>295</v>
      </c>
      <c r="B8" s="160" t="s">
        <v>337</v>
      </c>
      <c r="C8" s="161">
        <v>0.15</v>
      </c>
      <c r="D8" s="161" t="s">
        <v>297</v>
      </c>
      <c r="E8" s="161">
        <v>0.35</v>
      </c>
      <c r="F8" s="162"/>
      <c r="G8" s="163"/>
      <c r="H8" s="164"/>
      <c r="I8" s="165"/>
      <c r="J8" s="165"/>
      <c r="K8" s="165"/>
      <c r="L8" s="165"/>
      <c r="M8" s="165"/>
      <c r="N8" s="166"/>
      <c r="O8" s="166"/>
      <c r="P8" s="166"/>
      <c r="Q8" s="166"/>
      <c r="R8" s="166"/>
      <c r="S8" s="166"/>
      <c r="T8" s="167"/>
    </row>
    <row r="9" spans="1:20">
      <c r="A9" s="168"/>
      <c r="B9" s="160"/>
      <c r="C9" s="162"/>
      <c r="D9" s="162"/>
      <c r="E9" s="162"/>
      <c r="F9" s="162"/>
      <c r="G9" s="163"/>
      <c r="H9" s="164"/>
      <c r="I9" s="165"/>
      <c r="J9" s="165"/>
      <c r="K9" s="165"/>
      <c r="L9" s="165"/>
      <c r="M9" s="165"/>
      <c r="N9" s="166"/>
      <c r="O9" s="166"/>
      <c r="P9" s="166"/>
      <c r="Q9" s="166"/>
      <c r="R9" s="166"/>
      <c r="S9" s="166"/>
      <c r="T9" s="167"/>
    </row>
    <row r="10" spans="1:20">
      <c r="A10" s="169">
        <v>1</v>
      </c>
      <c r="B10" s="170" t="s">
        <v>298</v>
      </c>
      <c r="C10" s="171"/>
      <c r="D10" s="171"/>
      <c r="E10" s="171"/>
      <c r="F10" s="171"/>
      <c r="G10" s="163"/>
      <c r="H10" s="172"/>
      <c r="I10" s="165"/>
      <c r="J10" s="165"/>
      <c r="K10" s="165"/>
      <c r="L10" s="165"/>
      <c r="M10" s="165"/>
      <c r="N10" s="166"/>
      <c r="O10" s="166"/>
      <c r="P10" s="166"/>
      <c r="Q10" s="166"/>
      <c r="R10" s="166"/>
      <c r="S10" s="166"/>
      <c r="T10" s="167"/>
    </row>
    <row r="11" spans="1:20">
      <c r="A11" s="173"/>
      <c r="B11" s="145" t="s">
        <v>299</v>
      </c>
      <c r="C11" s="171"/>
      <c r="D11" s="171" t="s">
        <v>300</v>
      </c>
      <c r="E11" s="171"/>
      <c r="F11" s="171">
        <f>1/4</f>
        <v>0.25</v>
      </c>
      <c r="G11" s="163"/>
      <c r="H11" s="172">
        <v>8</v>
      </c>
      <c r="I11" s="165">
        <v>125</v>
      </c>
      <c r="J11" s="174">
        <f>C8-0.04-0.04</f>
        <v>6.9999999999999979E-2</v>
      </c>
      <c r="K11" s="174">
        <f>E8-0.04-0.04</f>
        <v>0.27</v>
      </c>
      <c r="L11" s="174"/>
      <c r="M11" s="174"/>
      <c r="N11" s="166">
        <f>(J11+K11)*2</f>
        <v>0.67999999999999994</v>
      </c>
      <c r="O11" s="166">
        <f>F11/(I11/1000)</f>
        <v>2</v>
      </c>
      <c r="P11" s="166">
        <v>2</v>
      </c>
      <c r="Q11" s="166">
        <f t="shared" ref="Q11:Q16" si="0">N11*O11*P11</f>
        <v>2.7199999999999998</v>
      </c>
      <c r="R11" s="166">
        <f t="shared" ref="R11:R16" si="1">(H11^2)*0.006165</f>
        <v>0.39456000000000002</v>
      </c>
      <c r="S11" s="166">
        <f t="shared" ref="S11:S16" si="2">Q11*R11</f>
        <v>1.0732032</v>
      </c>
      <c r="T11" s="167"/>
    </row>
    <row r="12" spans="1:20">
      <c r="A12" s="173"/>
      <c r="B12" s="170"/>
      <c r="C12" s="171"/>
      <c r="D12" s="171"/>
      <c r="E12" s="171"/>
      <c r="F12" s="171"/>
      <c r="G12" s="163"/>
      <c r="H12" s="172"/>
      <c r="I12" s="165"/>
      <c r="J12" s="174"/>
      <c r="K12" s="174"/>
      <c r="L12" s="174"/>
      <c r="M12" s="174"/>
      <c r="N12" s="166"/>
      <c r="O12" s="166"/>
      <c r="P12" s="166"/>
      <c r="Q12" s="166"/>
      <c r="R12" s="166"/>
      <c r="S12" s="166"/>
      <c r="T12" s="167"/>
    </row>
    <row r="13" spans="1:20">
      <c r="A13" s="173"/>
      <c r="B13" s="170" t="s">
        <v>301</v>
      </c>
      <c r="C13" s="171"/>
      <c r="D13" s="171" t="s">
        <v>300</v>
      </c>
      <c r="E13" s="171"/>
      <c r="F13" s="171">
        <f>1/2</f>
        <v>0.5</v>
      </c>
      <c r="G13" s="163"/>
      <c r="H13" s="172">
        <v>8</v>
      </c>
      <c r="I13" s="165">
        <v>125</v>
      </c>
      <c r="J13" s="174">
        <f>C8-0.04-0.04</f>
        <v>6.9999999999999979E-2</v>
      </c>
      <c r="K13" s="174">
        <f>E8-0.04-0.04</f>
        <v>0.27</v>
      </c>
      <c r="L13" s="174"/>
      <c r="M13" s="174"/>
      <c r="N13" s="166">
        <f>(J13+K13)*2</f>
        <v>0.67999999999999994</v>
      </c>
      <c r="O13" s="166">
        <f>F13/(I13/1000)</f>
        <v>4</v>
      </c>
      <c r="P13" s="166">
        <v>1</v>
      </c>
      <c r="Q13" s="166">
        <f t="shared" si="0"/>
        <v>2.7199999999999998</v>
      </c>
      <c r="R13" s="166">
        <f t="shared" si="1"/>
        <v>0.39456000000000002</v>
      </c>
      <c r="S13" s="166">
        <f t="shared" si="2"/>
        <v>1.0732032</v>
      </c>
      <c r="T13" s="167"/>
    </row>
    <row r="14" spans="1:20">
      <c r="A14" s="173"/>
      <c r="B14" s="170"/>
      <c r="C14" s="171"/>
      <c r="D14" s="171"/>
      <c r="E14" s="171"/>
      <c r="F14" s="171"/>
      <c r="G14" s="163"/>
      <c r="H14" s="172"/>
      <c r="I14" s="165"/>
      <c r="J14" s="174"/>
      <c r="K14" s="174"/>
      <c r="L14" s="174"/>
      <c r="M14" s="174"/>
      <c r="N14" s="166"/>
      <c r="O14" s="166"/>
      <c r="P14" s="166"/>
      <c r="Q14" s="166"/>
      <c r="R14" s="166"/>
      <c r="S14" s="166"/>
      <c r="T14" s="167"/>
    </row>
    <row r="15" spans="1:20">
      <c r="A15" s="173"/>
      <c r="B15" s="170"/>
      <c r="C15" s="171"/>
      <c r="D15" s="171"/>
      <c r="E15" s="171"/>
      <c r="F15" s="171"/>
      <c r="G15" s="163"/>
      <c r="H15" s="172"/>
      <c r="I15" s="165"/>
      <c r="J15" s="174"/>
      <c r="K15" s="174"/>
      <c r="L15" s="174"/>
      <c r="M15" s="174"/>
      <c r="N15" s="166"/>
      <c r="O15" s="166"/>
      <c r="P15" s="166"/>
      <c r="Q15" s="166"/>
      <c r="R15" s="166"/>
      <c r="S15" s="166"/>
      <c r="T15" s="167"/>
    </row>
    <row r="16" spans="1:20">
      <c r="A16" s="169">
        <v>2</v>
      </c>
      <c r="B16" s="170" t="s">
        <v>302</v>
      </c>
      <c r="C16" s="171"/>
      <c r="D16" s="171" t="s">
        <v>300</v>
      </c>
      <c r="E16" s="171"/>
      <c r="F16" s="171"/>
      <c r="G16" s="163">
        <v>6</v>
      </c>
      <c r="H16" s="172">
        <v>13</v>
      </c>
      <c r="I16" s="165"/>
      <c r="J16" s="174">
        <v>1</v>
      </c>
      <c r="K16" s="174"/>
      <c r="L16" s="174"/>
      <c r="M16" s="174"/>
      <c r="N16" s="166">
        <v>1</v>
      </c>
      <c r="O16" s="166">
        <f>G16</f>
        <v>6</v>
      </c>
      <c r="P16" s="166">
        <v>1</v>
      </c>
      <c r="Q16" s="166">
        <f t="shared" si="0"/>
        <v>6</v>
      </c>
      <c r="R16" s="166">
        <f t="shared" si="1"/>
        <v>1.041885</v>
      </c>
      <c r="S16" s="166">
        <f t="shared" si="2"/>
        <v>6.2513100000000001</v>
      </c>
      <c r="T16" s="167"/>
    </row>
    <row r="17" spans="1:27">
      <c r="A17" s="173"/>
      <c r="B17" s="170"/>
      <c r="C17" s="171"/>
      <c r="D17" s="171"/>
      <c r="E17" s="171"/>
      <c r="F17" s="171"/>
      <c r="G17" s="163"/>
      <c r="H17" s="172"/>
      <c r="I17" s="165"/>
      <c r="J17" s="174"/>
      <c r="K17" s="174"/>
      <c r="L17" s="174"/>
      <c r="M17" s="174"/>
      <c r="N17" s="166"/>
      <c r="O17" s="166"/>
      <c r="P17" s="166"/>
      <c r="Q17" s="166"/>
      <c r="R17" s="166"/>
      <c r="S17" s="166"/>
      <c r="T17" s="167"/>
    </row>
    <row r="18" spans="1:27">
      <c r="A18" s="173"/>
      <c r="B18" s="170"/>
      <c r="C18" s="171"/>
      <c r="D18" s="171"/>
      <c r="E18" s="171"/>
      <c r="F18" s="171"/>
      <c r="G18" s="163"/>
      <c r="H18" s="172"/>
      <c r="I18" s="165"/>
      <c r="J18" s="174"/>
      <c r="K18" s="174"/>
      <c r="L18" s="174"/>
      <c r="M18" s="174"/>
      <c r="N18" s="166"/>
      <c r="O18" s="166"/>
      <c r="P18" s="166"/>
      <c r="Q18" s="166"/>
      <c r="R18" s="166"/>
      <c r="S18" s="166"/>
      <c r="T18" s="167"/>
    </row>
    <row r="19" spans="1:27">
      <c r="A19" s="173"/>
      <c r="B19" s="170"/>
      <c r="C19" s="171"/>
      <c r="D19" s="171"/>
      <c r="E19" s="171"/>
      <c r="F19" s="171"/>
      <c r="G19" s="163"/>
      <c r="H19" s="172"/>
      <c r="I19" s="165"/>
      <c r="J19" s="174"/>
      <c r="K19" s="174"/>
      <c r="L19" s="174"/>
      <c r="M19" s="174"/>
      <c r="N19" s="166"/>
      <c r="O19" s="166"/>
      <c r="P19" s="166"/>
      <c r="Q19" s="166"/>
      <c r="R19" s="166"/>
      <c r="S19" s="166"/>
      <c r="T19" s="167"/>
    </row>
    <row r="20" spans="1:27">
      <c r="A20" s="175"/>
      <c r="B20" s="170"/>
      <c r="C20" s="171"/>
      <c r="D20" s="171"/>
      <c r="E20" s="171"/>
      <c r="F20" s="171"/>
      <c r="G20" s="163"/>
      <c r="H20" s="172"/>
      <c r="I20" s="165"/>
      <c r="J20" s="174"/>
      <c r="K20" s="176"/>
      <c r="L20" s="174"/>
      <c r="M20" s="174"/>
      <c r="N20" s="166"/>
      <c r="O20" s="166"/>
      <c r="P20" s="166"/>
      <c r="Q20" s="166"/>
      <c r="R20" s="166"/>
      <c r="S20" s="166"/>
      <c r="T20" s="167"/>
    </row>
    <row r="21" spans="1:27">
      <c r="A21" s="175"/>
      <c r="B21" s="170"/>
      <c r="C21" s="171"/>
      <c r="D21" s="171"/>
      <c r="E21" s="171"/>
      <c r="F21" s="171"/>
      <c r="G21" s="163"/>
      <c r="H21" s="172"/>
      <c r="I21" s="165"/>
      <c r="J21" s="174"/>
      <c r="K21" s="174"/>
      <c r="L21" s="174"/>
      <c r="M21" s="174"/>
      <c r="N21" s="166"/>
      <c r="O21" s="166"/>
      <c r="P21" s="166"/>
      <c r="Q21" s="166"/>
      <c r="R21" s="166"/>
      <c r="S21" s="166"/>
      <c r="T21" s="167"/>
    </row>
    <row r="22" spans="1:27">
      <c r="A22" s="173"/>
      <c r="B22" s="170"/>
      <c r="C22" s="171"/>
      <c r="D22" s="171"/>
      <c r="E22" s="171"/>
      <c r="F22" s="171"/>
      <c r="G22" s="163"/>
      <c r="H22" s="172"/>
      <c r="I22" s="165"/>
      <c r="J22" s="174"/>
      <c r="K22" s="174"/>
      <c r="L22" s="174"/>
      <c r="M22" s="174"/>
      <c r="N22" s="166"/>
      <c r="O22" s="166"/>
      <c r="P22" s="166"/>
      <c r="Q22" s="166"/>
      <c r="R22" s="166"/>
      <c r="S22" s="166"/>
      <c r="T22" s="167"/>
    </row>
    <row r="23" spans="1:27">
      <c r="A23" s="177"/>
      <c r="B23" s="178"/>
      <c r="C23" s="179"/>
      <c r="D23" s="179"/>
      <c r="E23" s="179"/>
      <c r="F23" s="179"/>
      <c r="G23" s="180"/>
      <c r="H23" s="181"/>
      <c r="I23" s="182"/>
      <c r="J23" s="182"/>
      <c r="K23" s="182"/>
      <c r="L23" s="182"/>
      <c r="M23" s="182"/>
      <c r="N23" s="183"/>
      <c r="O23" s="183"/>
      <c r="P23" s="183"/>
      <c r="Q23" s="183"/>
      <c r="R23" s="183"/>
      <c r="S23" s="183"/>
      <c r="T23" s="184"/>
    </row>
    <row r="24" spans="1:27">
      <c r="A24" s="185"/>
      <c r="B24" s="170"/>
      <c r="C24" s="171"/>
      <c r="D24" s="171"/>
      <c r="E24" s="171"/>
      <c r="F24" s="171"/>
      <c r="G24" s="163"/>
      <c r="H24" s="164"/>
      <c r="I24" s="165"/>
      <c r="J24" s="165"/>
      <c r="K24" s="165"/>
      <c r="L24" s="165"/>
      <c r="M24" s="165"/>
      <c r="N24" s="166"/>
      <c r="O24" s="166"/>
      <c r="P24" s="166"/>
      <c r="Q24" s="166"/>
      <c r="R24" s="166"/>
      <c r="S24" s="166"/>
      <c r="T24" s="167"/>
    </row>
    <row r="25" spans="1:27">
      <c r="A25" s="185"/>
      <c r="B25" s="170"/>
      <c r="C25" s="171"/>
      <c r="D25" s="171"/>
      <c r="E25" s="171"/>
      <c r="F25" s="171"/>
      <c r="G25" s="163"/>
      <c r="H25" s="172" t="s">
        <v>306</v>
      </c>
      <c r="I25" s="165">
        <v>8</v>
      </c>
      <c r="J25" s="165"/>
      <c r="K25" s="165"/>
      <c r="L25" s="165"/>
      <c r="M25" s="165"/>
      <c r="N25" s="186" t="s">
        <v>307</v>
      </c>
      <c r="O25" s="187">
        <v>12</v>
      </c>
      <c r="P25" s="188" t="s">
        <v>308</v>
      </c>
      <c r="Q25" s="189">
        <f>SUM(Q11:Q13)/O25</f>
        <v>0.45333333333333331</v>
      </c>
      <c r="R25" s="166" t="s">
        <v>309</v>
      </c>
      <c r="S25" s="189">
        <f>SUM(S11:S13)</f>
        <v>2.1464064</v>
      </c>
      <c r="T25" s="190" t="s">
        <v>32</v>
      </c>
    </row>
    <row r="26" spans="1:27">
      <c r="A26" s="185"/>
      <c r="B26" s="170"/>
      <c r="C26" s="171"/>
      <c r="D26" s="171"/>
      <c r="E26" s="171"/>
      <c r="F26" s="171"/>
      <c r="G26" s="163"/>
      <c r="H26" s="172" t="s">
        <v>310</v>
      </c>
      <c r="I26" s="165">
        <v>13</v>
      </c>
      <c r="J26" s="165"/>
      <c r="K26" s="165"/>
      <c r="L26" s="165"/>
      <c r="M26" s="165"/>
      <c r="N26" s="186" t="s">
        <v>307</v>
      </c>
      <c r="O26" s="187">
        <v>12</v>
      </c>
      <c r="P26" s="188" t="s">
        <v>308</v>
      </c>
      <c r="Q26" s="189">
        <f>Q16/O26</f>
        <v>0.5</v>
      </c>
      <c r="R26" s="166" t="s">
        <v>309</v>
      </c>
      <c r="S26" s="189">
        <f>S16</f>
        <v>6.2513100000000001</v>
      </c>
      <c r="T26" s="190" t="s">
        <v>32</v>
      </c>
    </row>
    <row r="27" spans="1:27">
      <c r="A27" s="192"/>
      <c r="B27" s="178"/>
      <c r="C27" s="179"/>
      <c r="D27" s="179"/>
      <c r="E27" s="179"/>
      <c r="F27" s="179"/>
      <c r="G27" s="180"/>
      <c r="H27" s="181"/>
      <c r="I27" s="182"/>
      <c r="J27" s="182"/>
      <c r="K27" s="182"/>
      <c r="L27" s="182"/>
      <c r="M27" s="182"/>
      <c r="N27" s="183"/>
      <c r="O27" s="183"/>
      <c r="P27" s="183"/>
      <c r="Q27" s="183"/>
      <c r="R27" s="183"/>
      <c r="S27" s="183"/>
      <c r="T27" s="184"/>
    </row>
    <row r="28" spans="1:27">
      <c r="A28" s="193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5" t="s">
        <v>311</v>
      </c>
      <c r="S28" s="196">
        <f>SUM(S25:S26)</f>
        <v>8.3977164000000002</v>
      </c>
      <c r="T28" s="197" t="s">
        <v>32</v>
      </c>
    </row>
    <row r="29" spans="1:27">
      <c r="A29" s="198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</row>
    <row r="30" spans="1:27">
      <c r="A30" s="198"/>
      <c r="C30" s="199"/>
      <c r="D30" s="199"/>
      <c r="E30" s="199"/>
      <c r="F30" s="201" t="s">
        <v>324</v>
      </c>
      <c r="G30" s="199"/>
      <c r="H30" s="199"/>
      <c r="I30" s="199" t="s">
        <v>300</v>
      </c>
      <c r="J30" s="202" t="s">
        <v>312</v>
      </c>
      <c r="K30" s="202" t="s">
        <v>313</v>
      </c>
      <c r="L30" s="202" t="s">
        <v>314</v>
      </c>
      <c r="M30" s="202" t="s">
        <v>297</v>
      </c>
      <c r="N30" s="202" t="s">
        <v>315</v>
      </c>
      <c r="Q30" s="199"/>
      <c r="R30" s="199"/>
      <c r="S30" s="199"/>
      <c r="T30" s="200"/>
      <c r="Y30" s="205"/>
      <c r="Z30" s="206"/>
    </row>
    <row r="31" spans="1:27">
      <c r="A31" s="198"/>
      <c r="C31" s="199"/>
      <c r="D31" s="199"/>
      <c r="E31" s="199"/>
      <c r="F31" s="199"/>
      <c r="G31" s="199"/>
      <c r="H31" s="199"/>
      <c r="I31" s="199" t="s">
        <v>300</v>
      </c>
      <c r="J31" s="202">
        <v>1</v>
      </c>
      <c r="K31" s="202" t="s">
        <v>313</v>
      </c>
      <c r="L31" s="202">
        <f>C8</f>
        <v>0.15</v>
      </c>
      <c r="M31" s="202" t="s">
        <v>297</v>
      </c>
      <c r="N31" s="202">
        <f>E8</f>
        <v>0.35</v>
      </c>
      <c r="Q31" s="199"/>
      <c r="R31" s="199"/>
      <c r="S31" s="199"/>
      <c r="T31" s="200"/>
      <c r="AA31" s="205"/>
    </row>
    <row r="32" spans="1:27">
      <c r="A32" s="198"/>
      <c r="C32" s="199"/>
      <c r="D32" s="199"/>
      <c r="E32" s="199"/>
      <c r="F32" s="199"/>
      <c r="G32" s="199"/>
      <c r="H32" s="199"/>
      <c r="I32" s="199" t="s">
        <v>300</v>
      </c>
      <c r="J32" s="222">
        <f>J31/(L31*N31)</f>
        <v>19.047619047619047</v>
      </c>
      <c r="K32" s="202" t="s">
        <v>16</v>
      </c>
      <c r="L32" s="199"/>
      <c r="M32" s="199"/>
      <c r="N32" s="199"/>
      <c r="O32" s="199"/>
      <c r="P32" s="199"/>
      <c r="Q32" s="199"/>
      <c r="R32" s="199"/>
      <c r="S32" s="199"/>
      <c r="T32" s="200"/>
    </row>
    <row r="33" spans="1:25">
      <c r="A33" s="198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200"/>
    </row>
    <row r="34" spans="1:25">
      <c r="A34" s="198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200"/>
      <c r="X34" s="224"/>
      <c r="Y34" s="205"/>
    </row>
    <row r="35" spans="1:25">
      <c r="A35" s="198"/>
      <c r="C35" s="199"/>
      <c r="D35" s="199"/>
      <c r="E35" s="199"/>
      <c r="F35" s="199" t="s">
        <v>317</v>
      </c>
      <c r="G35" s="199"/>
      <c r="H35" s="199"/>
      <c r="I35" s="199" t="s">
        <v>300</v>
      </c>
      <c r="J35" s="199" t="s">
        <v>316</v>
      </c>
      <c r="K35" s="202" t="s">
        <v>297</v>
      </c>
      <c r="L35" s="202" t="s">
        <v>312</v>
      </c>
      <c r="M35" s="202" t="s">
        <v>297</v>
      </c>
      <c r="N35" s="202" t="s">
        <v>314</v>
      </c>
      <c r="O35" s="202" t="s">
        <v>297</v>
      </c>
      <c r="P35" s="202" t="s">
        <v>318</v>
      </c>
      <c r="Q35" s="199"/>
      <c r="R35" s="199"/>
      <c r="S35" s="199"/>
      <c r="T35" s="200"/>
    </row>
    <row r="36" spans="1:25">
      <c r="A36" s="198"/>
      <c r="B36" s="199"/>
      <c r="C36" s="199"/>
      <c r="D36" s="207"/>
      <c r="E36" s="207"/>
      <c r="F36" s="199"/>
      <c r="G36" s="199"/>
      <c r="H36" s="199"/>
      <c r="I36" s="199" t="s">
        <v>300</v>
      </c>
      <c r="J36" s="199">
        <v>1</v>
      </c>
      <c r="K36" s="202" t="s">
        <v>297</v>
      </c>
      <c r="L36" s="202">
        <v>1</v>
      </c>
      <c r="M36" s="202" t="s">
        <v>297</v>
      </c>
      <c r="N36" s="202">
        <f>E8</f>
        <v>0.35</v>
      </c>
      <c r="O36" s="202" t="s">
        <v>297</v>
      </c>
      <c r="P36" s="202">
        <v>2</v>
      </c>
      <c r="Q36" s="199"/>
      <c r="R36" s="199"/>
      <c r="S36" s="199"/>
      <c r="T36" s="200"/>
    </row>
    <row r="37" spans="1:25">
      <c r="A37" s="198"/>
      <c r="B37" s="199"/>
      <c r="C37" s="199"/>
      <c r="D37" s="207"/>
      <c r="E37" s="207"/>
      <c r="F37" s="199"/>
      <c r="G37" s="199"/>
      <c r="H37" s="199"/>
      <c r="I37" s="199" t="s">
        <v>300</v>
      </c>
      <c r="J37" s="204">
        <f>J36*L36*N36*P36</f>
        <v>0.7</v>
      </c>
      <c r="K37" s="202" t="s">
        <v>13</v>
      </c>
      <c r="L37" s="199"/>
      <c r="M37" s="199"/>
      <c r="N37" s="199"/>
      <c r="O37" s="199"/>
      <c r="P37" s="199"/>
      <c r="Q37" s="199"/>
      <c r="R37" s="199"/>
      <c r="S37" s="199"/>
      <c r="T37" s="200"/>
    </row>
    <row r="38" spans="1:25">
      <c r="A38" s="198"/>
      <c r="B38" s="199"/>
      <c r="C38" s="199"/>
      <c r="D38" s="207"/>
      <c r="E38" s="207"/>
      <c r="F38" s="199"/>
      <c r="G38" s="199"/>
      <c r="H38" s="199"/>
      <c r="I38" s="208"/>
      <c r="J38" s="209"/>
      <c r="K38" s="208"/>
      <c r="L38" s="199"/>
      <c r="M38" s="199"/>
      <c r="N38" s="199"/>
      <c r="O38" s="199"/>
      <c r="P38" s="199"/>
      <c r="Q38" s="199"/>
      <c r="R38" s="199"/>
      <c r="S38" s="199"/>
      <c r="T38" s="200"/>
    </row>
    <row r="39" spans="1:25">
      <c r="A39" s="198"/>
      <c r="B39" s="199"/>
      <c r="C39" s="199"/>
      <c r="D39" s="199"/>
      <c r="E39" s="199"/>
      <c r="F39" s="210" t="s">
        <v>319</v>
      </c>
      <c r="G39" s="210"/>
      <c r="H39" s="210"/>
      <c r="I39" s="210"/>
      <c r="J39" s="210"/>
      <c r="K39" s="210"/>
      <c r="L39" s="199"/>
      <c r="M39" s="199"/>
      <c r="N39" s="199"/>
      <c r="O39" s="199"/>
      <c r="P39" s="199"/>
      <c r="Q39" s="199"/>
      <c r="R39" s="199"/>
      <c r="S39" s="199"/>
      <c r="T39" s="200"/>
    </row>
    <row r="40" spans="1:25">
      <c r="A40" s="211"/>
      <c r="F40" s="212" t="s">
        <v>320</v>
      </c>
      <c r="G40" s="213"/>
      <c r="H40" s="213"/>
      <c r="I40" s="213" t="s">
        <v>300</v>
      </c>
      <c r="J40" s="214">
        <f>S28*J32</f>
        <v>159.95650285714285</v>
      </c>
      <c r="K40" s="213" t="s">
        <v>32</v>
      </c>
      <c r="T40" s="215"/>
    </row>
    <row r="41" spans="1:25" ht="15" thickBot="1">
      <c r="A41" s="216"/>
      <c r="B41" s="217"/>
      <c r="C41" s="217"/>
      <c r="D41" s="217"/>
      <c r="E41" s="217"/>
      <c r="F41" s="218" t="s">
        <v>321</v>
      </c>
      <c r="G41" s="219"/>
      <c r="H41" s="219"/>
      <c r="I41" s="219" t="s">
        <v>300</v>
      </c>
      <c r="J41" s="225">
        <f>J32*J37/2</f>
        <v>6.6666666666666661</v>
      </c>
      <c r="K41" s="219" t="s">
        <v>13</v>
      </c>
      <c r="L41" s="217"/>
      <c r="M41" s="217"/>
      <c r="N41" s="217"/>
      <c r="O41" s="217"/>
      <c r="P41" s="217"/>
      <c r="Q41" s="217"/>
      <c r="R41" s="217"/>
      <c r="S41" s="217"/>
      <c r="T41" s="221"/>
    </row>
    <row r="42" spans="1:25" ht="15" thickBot="1"/>
    <row r="43" spans="1:25">
      <c r="A43" s="696" t="s">
        <v>271</v>
      </c>
      <c r="B43" s="699" t="s">
        <v>642</v>
      </c>
      <c r="C43" s="700"/>
      <c r="D43" s="700"/>
      <c r="E43" s="700"/>
      <c r="F43" s="701"/>
      <c r="G43" s="692" t="s">
        <v>273</v>
      </c>
      <c r="H43" s="692"/>
      <c r="I43" s="692"/>
      <c r="J43" s="693" t="s">
        <v>274</v>
      </c>
      <c r="K43" s="694"/>
      <c r="L43" s="694"/>
      <c r="M43" s="694"/>
      <c r="N43" s="693" t="s">
        <v>275</v>
      </c>
      <c r="O43" s="694"/>
      <c r="P43" s="695"/>
      <c r="Q43" s="146" t="s">
        <v>276</v>
      </c>
      <c r="R43" s="692" t="s">
        <v>277</v>
      </c>
      <c r="S43" s="692"/>
      <c r="T43" s="680" t="s">
        <v>278</v>
      </c>
    </row>
    <row r="44" spans="1:25">
      <c r="A44" s="697"/>
      <c r="B44" s="702"/>
      <c r="C44" s="703"/>
      <c r="D44" s="703"/>
      <c r="E44" s="703"/>
      <c r="F44" s="704"/>
      <c r="G44" s="683" t="s">
        <v>279</v>
      </c>
      <c r="H44" s="685" t="s">
        <v>280</v>
      </c>
      <c r="I44" s="687" t="s">
        <v>281</v>
      </c>
      <c r="J44" s="689" t="s">
        <v>282</v>
      </c>
      <c r="K44" s="689" t="s">
        <v>283</v>
      </c>
      <c r="L44" s="689" t="s">
        <v>284</v>
      </c>
      <c r="M44" s="689" t="s">
        <v>285</v>
      </c>
      <c r="N44" s="147" t="s">
        <v>286</v>
      </c>
      <c r="O44" s="147" t="s">
        <v>276</v>
      </c>
      <c r="P44" s="147" t="s">
        <v>287</v>
      </c>
      <c r="Q44" s="147" t="s">
        <v>288</v>
      </c>
      <c r="R44" s="689" t="s">
        <v>289</v>
      </c>
      <c r="S44" s="148" t="s">
        <v>290</v>
      </c>
      <c r="T44" s="681"/>
    </row>
    <row r="45" spans="1:25">
      <c r="A45" s="698"/>
      <c r="B45" s="705"/>
      <c r="C45" s="686"/>
      <c r="D45" s="686"/>
      <c r="E45" s="686"/>
      <c r="F45" s="706"/>
      <c r="G45" s="684"/>
      <c r="H45" s="686"/>
      <c r="I45" s="688"/>
      <c r="J45" s="690"/>
      <c r="K45" s="690"/>
      <c r="L45" s="690"/>
      <c r="M45" s="690"/>
      <c r="N45" s="149" t="s">
        <v>291</v>
      </c>
      <c r="O45" s="149" t="s">
        <v>292</v>
      </c>
      <c r="P45" s="149" t="s">
        <v>292</v>
      </c>
      <c r="Q45" s="149" t="s">
        <v>291</v>
      </c>
      <c r="R45" s="691"/>
      <c r="S45" s="149" t="s">
        <v>293</v>
      </c>
      <c r="T45" s="682"/>
    </row>
    <row r="46" spans="1:25">
      <c r="A46" s="150"/>
      <c r="B46" s="151"/>
      <c r="C46" s="152" t="s">
        <v>283</v>
      </c>
      <c r="D46" s="152"/>
      <c r="E46" s="152" t="s">
        <v>294</v>
      </c>
      <c r="F46" s="153"/>
      <c r="G46" s="154"/>
      <c r="H46" s="155"/>
      <c r="I46" s="156"/>
      <c r="J46" s="156"/>
      <c r="K46" s="156"/>
      <c r="L46" s="156"/>
      <c r="M46" s="156"/>
      <c r="N46" s="157"/>
      <c r="O46" s="157"/>
      <c r="P46" s="157"/>
      <c r="Q46" s="157"/>
      <c r="R46" s="157"/>
      <c r="S46" s="157"/>
      <c r="T46" s="158"/>
    </row>
    <row r="47" spans="1:25">
      <c r="A47" s="159" t="s">
        <v>295</v>
      </c>
      <c r="B47" s="160" t="s">
        <v>338</v>
      </c>
      <c r="C47" s="161">
        <v>0.15</v>
      </c>
      <c r="D47" s="161" t="s">
        <v>297</v>
      </c>
      <c r="E47" s="161">
        <v>0.3</v>
      </c>
      <c r="F47" s="162"/>
      <c r="G47" s="163"/>
      <c r="H47" s="164"/>
      <c r="I47" s="165"/>
      <c r="J47" s="165"/>
      <c r="K47" s="165"/>
      <c r="L47" s="165"/>
      <c r="M47" s="165"/>
      <c r="N47" s="166"/>
      <c r="O47" s="166"/>
      <c r="P47" s="166"/>
      <c r="Q47" s="166"/>
      <c r="R47" s="166"/>
      <c r="S47" s="166"/>
      <c r="T47" s="167"/>
    </row>
    <row r="48" spans="1:25">
      <c r="A48" s="168"/>
      <c r="B48" s="160"/>
      <c r="C48" s="162"/>
      <c r="D48" s="162"/>
      <c r="E48" s="162"/>
      <c r="F48" s="162"/>
      <c r="G48" s="163"/>
      <c r="H48" s="164"/>
      <c r="I48" s="165"/>
      <c r="J48" s="165"/>
      <c r="K48" s="165"/>
      <c r="L48" s="165"/>
      <c r="M48" s="165"/>
      <c r="N48" s="166"/>
      <c r="O48" s="166"/>
      <c r="P48" s="166"/>
      <c r="Q48" s="166"/>
      <c r="R48" s="166"/>
      <c r="S48" s="166"/>
      <c r="T48" s="167"/>
    </row>
    <row r="49" spans="1:20">
      <c r="A49" s="169">
        <v>1</v>
      </c>
      <c r="B49" s="170" t="s">
        <v>298</v>
      </c>
      <c r="C49" s="171"/>
      <c r="D49" s="171"/>
      <c r="E49" s="171"/>
      <c r="F49" s="171"/>
      <c r="G49" s="163"/>
      <c r="H49" s="172"/>
      <c r="I49" s="165"/>
      <c r="J49" s="165"/>
      <c r="K49" s="165"/>
      <c r="L49" s="165"/>
      <c r="M49" s="165"/>
      <c r="N49" s="166"/>
      <c r="O49" s="166"/>
      <c r="P49" s="166"/>
      <c r="Q49" s="166"/>
      <c r="R49" s="166"/>
      <c r="S49" s="166"/>
      <c r="T49" s="167"/>
    </row>
    <row r="50" spans="1:20">
      <c r="A50" s="173"/>
      <c r="B50" s="145" t="s">
        <v>299</v>
      </c>
      <c r="C50" s="171"/>
      <c r="D50" s="171" t="s">
        <v>300</v>
      </c>
      <c r="E50" s="171"/>
      <c r="F50" s="171">
        <f>1/4</f>
        <v>0.25</v>
      </c>
      <c r="G50" s="163"/>
      <c r="H50" s="172">
        <v>8</v>
      </c>
      <c r="I50" s="165">
        <v>125</v>
      </c>
      <c r="J50" s="174">
        <f>C47-0.04-0.04</f>
        <v>6.9999999999999979E-2</v>
      </c>
      <c r="K50" s="174">
        <f>E47-0.04-0.04</f>
        <v>0.22</v>
      </c>
      <c r="L50" s="174"/>
      <c r="M50" s="174"/>
      <c r="N50" s="166">
        <f>(J50+K50)*2</f>
        <v>0.57999999999999996</v>
      </c>
      <c r="O50" s="166">
        <f>F50/(I50/1000)</f>
        <v>2</v>
      </c>
      <c r="P50" s="166">
        <v>2</v>
      </c>
      <c r="Q50" s="166">
        <f t="shared" ref="Q50" si="3">N50*O50*P50</f>
        <v>2.3199999999999998</v>
      </c>
      <c r="R50" s="166">
        <f t="shared" ref="R50" si="4">(H50^2)*0.006165</f>
        <v>0.39456000000000002</v>
      </c>
      <c r="S50" s="166">
        <f t="shared" ref="S50" si="5">Q50*R50</f>
        <v>0.91537919999999995</v>
      </c>
      <c r="T50" s="167"/>
    </row>
    <row r="51" spans="1:20">
      <c r="A51" s="173"/>
      <c r="B51" s="170"/>
      <c r="C51" s="171"/>
      <c r="D51" s="171"/>
      <c r="E51" s="171"/>
      <c r="F51" s="171"/>
      <c r="G51" s="163"/>
      <c r="H51" s="172"/>
      <c r="I51" s="165"/>
      <c r="J51" s="174"/>
      <c r="K51" s="174"/>
      <c r="L51" s="174"/>
      <c r="M51" s="174"/>
      <c r="N51" s="166"/>
      <c r="O51" s="166"/>
      <c r="P51" s="166"/>
      <c r="Q51" s="166"/>
      <c r="R51" s="166"/>
      <c r="S51" s="166"/>
      <c r="T51" s="167"/>
    </row>
    <row r="52" spans="1:20">
      <c r="A52" s="173"/>
      <c r="B52" s="170" t="s">
        <v>301</v>
      </c>
      <c r="C52" s="171"/>
      <c r="D52" s="171" t="s">
        <v>300</v>
      </c>
      <c r="E52" s="171"/>
      <c r="F52" s="171">
        <f>1/2</f>
        <v>0.5</v>
      </c>
      <c r="G52" s="163"/>
      <c r="H52" s="172">
        <v>8</v>
      </c>
      <c r="I52" s="165">
        <v>125</v>
      </c>
      <c r="J52" s="174">
        <f>C47-0.04-0.04</f>
        <v>6.9999999999999979E-2</v>
      </c>
      <c r="K52" s="174">
        <f>E47-0.04-0.04</f>
        <v>0.22</v>
      </c>
      <c r="L52" s="174"/>
      <c r="M52" s="174"/>
      <c r="N52" s="166">
        <f>(J52+K52)*2</f>
        <v>0.57999999999999996</v>
      </c>
      <c r="O52" s="166">
        <f>F52/(I52/1000)</f>
        <v>4</v>
      </c>
      <c r="P52" s="166">
        <v>1</v>
      </c>
      <c r="Q52" s="166">
        <f t="shared" ref="Q52" si="6">N52*O52*P52</f>
        <v>2.3199999999999998</v>
      </c>
      <c r="R52" s="166">
        <f t="shared" ref="R52" si="7">(H52^2)*0.006165</f>
        <v>0.39456000000000002</v>
      </c>
      <c r="S52" s="166">
        <f t="shared" ref="S52" si="8">Q52*R52</f>
        <v>0.91537919999999995</v>
      </c>
      <c r="T52" s="167"/>
    </row>
    <row r="53" spans="1:20">
      <c r="A53" s="173"/>
      <c r="B53" s="170"/>
      <c r="C53" s="171"/>
      <c r="D53" s="171"/>
      <c r="E53" s="171"/>
      <c r="F53" s="171"/>
      <c r="G53" s="163"/>
      <c r="H53" s="172"/>
      <c r="I53" s="165"/>
      <c r="J53" s="174"/>
      <c r="K53" s="174"/>
      <c r="L53" s="174"/>
      <c r="M53" s="174"/>
      <c r="N53" s="166"/>
      <c r="O53" s="166"/>
      <c r="P53" s="166"/>
      <c r="Q53" s="166"/>
      <c r="R53" s="166"/>
      <c r="S53" s="166"/>
      <c r="T53" s="167"/>
    </row>
    <row r="54" spans="1:20">
      <c r="A54" s="173"/>
      <c r="B54" s="170"/>
      <c r="C54" s="171"/>
      <c r="D54" s="171"/>
      <c r="E54" s="171"/>
      <c r="F54" s="171"/>
      <c r="G54" s="163"/>
      <c r="H54" s="172"/>
      <c r="I54" s="165"/>
      <c r="J54" s="174"/>
      <c r="K54" s="174"/>
      <c r="L54" s="174"/>
      <c r="M54" s="174"/>
      <c r="N54" s="166"/>
      <c r="O54" s="166"/>
      <c r="P54" s="166"/>
      <c r="Q54" s="166"/>
      <c r="R54" s="166"/>
      <c r="S54" s="166"/>
      <c r="T54" s="167"/>
    </row>
    <row r="55" spans="1:20">
      <c r="A55" s="169">
        <v>2</v>
      </c>
      <c r="B55" s="170" t="s">
        <v>302</v>
      </c>
      <c r="C55" s="171"/>
      <c r="D55" s="171" t="s">
        <v>300</v>
      </c>
      <c r="E55" s="171"/>
      <c r="F55" s="171"/>
      <c r="G55" s="163">
        <v>6</v>
      </c>
      <c r="H55" s="172">
        <v>13</v>
      </c>
      <c r="I55" s="165"/>
      <c r="J55" s="174">
        <v>1</v>
      </c>
      <c r="K55" s="174"/>
      <c r="L55" s="174"/>
      <c r="M55" s="174"/>
      <c r="N55" s="166">
        <v>1</v>
      </c>
      <c r="O55" s="166">
        <f>G55</f>
        <v>6</v>
      </c>
      <c r="P55" s="166">
        <v>1</v>
      </c>
      <c r="Q55" s="166">
        <f t="shared" ref="Q55" si="9">N55*O55*P55</f>
        <v>6</v>
      </c>
      <c r="R55" s="166">
        <f t="shared" ref="R55" si="10">(H55^2)*0.006165</f>
        <v>1.041885</v>
      </c>
      <c r="S55" s="166">
        <f t="shared" ref="S55" si="11">Q55*R55</f>
        <v>6.2513100000000001</v>
      </c>
      <c r="T55" s="167"/>
    </row>
    <row r="56" spans="1:20">
      <c r="A56" s="173"/>
      <c r="B56" s="170"/>
      <c r="C56" s="171"/>
      <c r="D56" s="171"/>
      <c r="E56" s="171"/>
      <c r="F56" s="171"/>
      <c r="G56" s="163"/>
      <c r="H56" s="172"/>
      <c r="I56" s="165"/>
      <c r="J56" s="174"/>
      <c r="K56" s="174"/>
      <c r="L56" s="174"/>
      <c r="M56" s="174"/>
      <c r="N56" s="166"/>
      <c r="O56" s="166"/>
      <c r="P56" s="166"/>
      <c r="Q56" s="166"/>
      <c r="R56" s="166"/>
      <c r="S56" s="166"/>
      <c r="T56" s="167"/>
    </row>
    <row r="57" spans="1:20">
      <c r="A57" s="173"/>
      <c r="B57" s="170"/>
      <c r="C57" s="171"/>
      <c r="D57" s="171"/>
      <c r="E57" s="171"/>
      <c r="F57" s="171"/>
      <c r="G57" s="163"/>
      <c r="H57" s="172"/>
      <c r="I57" s="165"/>
      <c r="J57" s="174"/>
      <c r="K57" s="174"/>
      <c r="L57" s="174"/>
      <c r="M57" s="174"/>
      <c r="N57" s="166"/>
      <c r="O57" s="166"/>
      <c r="P57" s="166"/>
      <c r="Q57" s="166"/>
      <c r="R57" s="166"/>
      <c r="S57" s="166"/>
      <c r="T57" s="167"/>
    </row>
    <row r="58" spans="1:20">
      <c r="A58" s="173"/>
      <c r="B58" s="170"/>
      <c r="C58" s="171"/>
      <c r="D58" s="171"/>
      <c r="E58" s="171"/>
      <c r="F58" s="171"/>
      <c r="G58" s="163"/>
      <c r="H58" s="172"/>
      <c r="I58" s="165"/>
      <c r="J58" s="174"/>
      <c r="K58" s="174"/>
      <c r="L58" s="174"/>
      <c r="M58" s="174"/>
      <c r="N58" s="166"/>
      <c r="O58" s="166"/>
      <c r="P58" s="166"/>
      <c r="Q58" s="166"/>
      <c r="R58" s="166"/>
      <c r="S58" s="166"/>
      <c r="T58" s="167"/>
    </row>
    <row r="59" spans="1:20">
      <c r="A59" s="175"/>
      <c r="B59" s="170"/>
      <c r="C59" s="171"/>
      <c r="D59" s="171"/>
      <c r="E59" s="171"/>
      <c r="F59" s="171"/>
      <c r="G59" s="163"/>
      <c r="H59" s="172"/>
      <c r="I59" s="165"/>
      <c r="J59" s="174"/>
      <c r="K59" s="176"/>
      <c r="L59" s="174"/>
      <c r="M59" s="174"/>
      <c r="N59" s="166"/>
      <c r="O59" s="166"/>
      <c r="P59" s="166"/>
      <c r="Q59" s="166"/>
      <c r="R59" s="166"/>
      <c r="S59" s="166"/>
      <c r="T59" s="167"/>
    </row>
    <row r="60" spans="1:20">
      <c r="A60" s="175"/>
      <c r="B60" s="170"/>
      <c r="C60" s="171"/>
      <c r="D60" s="171"/>
      <c r="E60" s="171"/>
      <c r="F60" s="171"/>
      <c r="G60" s="163"/>
      <c r="H60" s="172"/>
      <c r="I60" s="165"/>
      <c r="J60" s="174"/>
      <c r="K60" s="174"/>
      <c r="L60" s="174"/>
      <c r="M60" s="174"/>
      <c r="N60" s="166"/>
      <c r="O60" s="166"/>
      <c r="P60" s="166"/>
      <c r="Q60" s="166"/>
      <c r="R60" s="166"/>
      <c r="S60" s="166"/>
      <c r="T60" s="167"/>
    </row>
    <row r="61" spans="1:20">
      <c r="A61" s="173"/>
      <c r="B61" s="170"/>
      <c r="C61" s="171"/>
      <c r="D61" s="171"/>
      <c r="E61" s="171"/>
      <c r="F61" s="171"/>
      <c r="G61" s="163"/>
      <c r="H61" s="172"/>
      <c r="I61" s="165"/>
      <c r="J61" s="174"/>
      <c r="K61" s="174"/>
      <c r="L61" s="174"/>
      <c r="M61" s="174"/>
      <c r="N61" s="166"/>
      <c r="O61" s="166"/>
      <c r="P61" s="166"/>
      <c r="Q61" s="166"/>
      <c r="R61" s="166"/>
      <c r="S61" s="166"/>
      <c r="T61" s="167"/>
    </row>
    <row r="62" spans="1:20">
      <c r="A62" s="177"/>
      <c r="B62" s="178"/>
      <c r="C62" s="179"/>
      <c r="D62" s="179"/>
      <c r="E62" s="179"/>
      <c r="F62" s="179"/>
      <c r="G62" s="180"/>
      <c r="H62" s="181"/>
      <c r="I62" s="182"/>
      <c r="J62" s="182"/>
      <c r="K62" s="182"/>
      <c r="L62" s="182"/>
      <c r="M62" s="182"/>
      <c r="N62" s="183"/>
      <c r="O62" s="183"/>
      <c r="P62" s="183"/>
      <c r="Q62" s="183"/>
      <c r="R62" s="183"/>
      <c r="S62" s="183"/>
      <c r="T62" s="184"/>
    </row>
    <row r="63" spans="1:20">
      <c r="A63" s="185"/>
      <c r="B63" s="170"/>
      <c r="C63" s="171"/>
      <c r="D63" s="171"/>
      <c r="E63" s="171"/>
      <c r="F63" s="171"/>
      <c r="G63" s="163"/>
      <c r="H63" s="164"/>
      <c r="I63" s="165"/>
      <c r="J63" s="165"/>
      <c r="K63" s="165"/>
      <c r="L63" s="165"/>
      <c r="M63" s="165"/>
      <c r="N63" s="166"/>
      <c r="O63" s="166"/>
      <c r="P63" s="166"/>
      <c r="Q63" s="166"/>
      <c r="R63" s="166"/>
      <c r="S63" s="166"/>
      <c r="T63" s="167"/>
    </row>
    <row r="64" spans="1:20">
      <c r="A64" s="185"/>
      <c r="B64" s="170"/>
      <c r="C64" s="171"/>
      <c r="D64" s="171"/>
      <c r="E64" s="171"/>
      <c r="F64" s="171"/>
      <c r="G64" s="163"/>
      <c r="H64" s="172" t="s">
        <v>306</v>
      </c>
      <c r="I64" s="165">
        <v>8</v>
      </c>
      <c r="J64" s="165"/>
      <c r="K64" s="165"/>
      <c r="L64" s="165"/>
      <c r="M64" s="165"/>
      <c r="N64" s="186" t="s">
        <v>307</v>
      </c>
      <c r="O64" s="187">
        <v>12</v>
      </c>
      <c r="P64" s="188" t="s">
        <v>308</v>
      </c>
      <c r="Q64" s="189">
        <f>SUM(Q50:Q52)/O64</f>
        <v>0.38666666666666666</v>
      </c>
      <c r="R64" s="166" t="s">
        <v>309</v>
      </c>
      <c r="S64" s="189">
        <f>SUM(S50:S52)</f>
        <v>1.8307583999999999</v>
      </c>
      <c r="T64" s="190" t="s">
        <v>32</v>
      </c>
    </row>
    <row r="65" spans="1:27">
      <c r="A65" s="185"/>
      <c r="B65" s="170"/>
      <c r="C65" s="171"/>
      <c r="D65" s="171"/>
      <c r="E65" s="171"/>
      <c r="F65" s="171"/>
      <c r="G65" s="163"/>
      <c r="H65" s="172" t="s">
        <v>310</v>
      </c>
      <c r="I65" s="165">
        <v>13</v>
      </c>
      <c r="J65" s="165"/>
      <c r="K65" s="165"/>
      <c r="L65" s="165"/>
      <c r="M65" s="165"/>
      <c r="N65" s="186" t="s">
        <v>307</v>
      </c>
      <c r="O65" s="187">
        <v>12</v>
      </c>
      <c r="P65" s="188" t="s">
        <v>308</v>
      </c>
      <c r="Q65" s="189">
        <f>Q55/O65</f>
        <v>0.5</v>
      </c>
      <c r="R65" s="166" t="s">
        <v>309</v>
      </c>
      <c r="S65" s="189">
        <f>S55</f>
        <v>6.2513100000000001</v>
      </c>
      <c r="T65" s="190" t="s">
        <v>32</v>
      </c>
    </row>
    <row r="66" spans="1:27">
      <c r="A66" s="192"/>
      <c r="B66" s="178"/>
      <c r="C66" s="179"/>
      <c r="D66" s="179"/>
      <c r="E66" s="179"/>
      <c r="F66" s="179"/>
      <c r="G66" s="180"/>
      <c r="H66" s="181"/>
      <c r="I66" s="182"/>
      <c r="J66" s="182"/>
      <c r="K66" s="182"/>
      <c r="L66" s="182"/>
      <c r="M66" s="182"/>
      <c r="N66" s="183"/>
      <c r="O66" s="183"/>
      <c r="P66" s="183"/>
      <c r="Q66" s="183"/>
      <c r="R66" s="183"/>
      <c r="S66" s="183"/>
      <c r="T66" s="184"/>
    </row>
    <row r="67" spans="1:27">
      <c r="A67" s="193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5" t="s">
        <v>311</v>
      </c>
      <c r="S67" s="196">
        <f>SUM(S64:S65)</f>
        <v>8.0820684000000007</v>
      </c>
      <c r="T67" s="197" t="s">
        <v>32</v>
      </c>
    </row>
    <row r="68" spans="1:27">
      <c r="A68" s="198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200"/>
    </row>
    <row r="69" spans="1:27">
      <c r="A69" s="198"/>
      <c r="C69" s="199"/>
      <c r="D69" s="199"/>
      <c r="E69" s="199"/>
      <c r="F69" s="201" t="s">
        <v>324</v>
      </c>
      <c r="G69" s="199"/>
      <c r="H69" s="199"/>
      <c r="I69" s="199" t="s">
        <v>300</v>
      </c>
      <c r="J69" s="202" t="s">
        <v>312</v>
      </c>
      <c r="K69" s="202" t="s">
        <v>313</v>
      </c>
      <c r="L69" s="202" t="s">
        <v>314</v>
      </c>
      <c r="M69" s="202" t="s">
        <v>297</v>
      </c>
      <c r="N69" s="202" t="s">
        <v>315</v>
      </c>
      <c r="Q69" s="199"/>
      <c r="R69" s="199"/>
      <c r="S69" s="199"/>
      <c r="T69" s="200"/>
      <c r="V69" s="228"/>
      <c r="W69" s="228"/>
      <c r="Y69" s="205"/>
      <c r="Z69" s="206"/>
    </row>
    <row r="70" spans="1:27">
      <c r="A70" s="198"/>
      <c r="C70" s="199"/>
      <c r="D70" s="199"/>
      <c r="E70" s="199"/>
      <c r="F70" s="199"/>
      <c r="G70" s="199"/>
      <c r="H70" s="199"/>
      <c r="I70" s="199" t="s">
        <v>300</v>
      </c>
      <c r="J70" s="202">
        <v>1</v>
      </c>
      <c r="K70" s="202" t="s">
        <v>313</v>
      </c>
      <c r="L70" s="202">
        <f>C47</f>
        <v>0.15</v>
      </c>
      <c r="M70" s="202" t="s">
        <v>297</v>
      </c>
      <c r="N70" s="202">
        <f>E47</f>
        <v>0.3</v>
      </c>
      <c r="Q70" s="199"/>
      <c r="R70" s="199"/>
      <c r="S70" s="199"/>
      <c r="T70" s="200"/>
      <c r="AA70" s="205"/>
    </row>
    <row r="71" spans="1:27">
      <c r="A71" s="198"/>
      <c r="C71" s="199"/>
      <c r="D71" s="199"/>
      <c r="E71" s="199"/>
      <c r="F71" s="199"/>
      <c r="G71" s="199"/>
      <c r="H71" s="199"/>
      <c r="I71" s="199" t="s">
        <v>300</v>
      </c>
      <c r="J71" s="222">
        <f>J70/(L70*N70)</f>
        <v>22.222222222222221</v>
      </c>
      <c r="K71" s="202" t="s">
        <v>16</v>
      </c>
      <c r="L71" s="199"/>
      <c r="M71" s="199"/>
      <c r="N71" s="199"/>
      <c r="O71" s="199"/>
      <c r="P71" s="199"/>
      <c r="Q71" s="199"/>
      <c r="R71" s="199"/>
      <c r="S71" s="199"/>
      <c r="T71" s="200"/>
    </row>
    <row r="72" spans="1:27">
      <c r="A72" s="198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200"/>
    </row>
    <row r="73" spans="1:27">
      <c r="A73" s="198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200"/>
      <c r="X73" s="224"/>
      <c r="Y73" s="205"/>
    </row>
    <row r="74" spans="1:27">
      <c r="A74" s="198"/>
      <c r="C74" s="199"/>
      <c r="D74" s="199"/>
      <c r="E74" s="199"/>
      <c r="F74" s="199" t="s">
        <v>317</v>
      </c>
      <c r="G74" s="199"/>
      <c r="H74" s="199"/>
      <c r="I74" s="199" t="s">
        <v>300</v>
      </c>
      <c r="J74" s="199" t="s">
        <v>316</v>
      </c>
      <c r="K74" s="202" t="s">
        <v>297</v>
      </c>
      <c r="L74" s="202" t="s">
        <v>312</v>
      </c>
      <c r="M74" s="202" t="s">
        <v>297</v>
      </c>
      <c r="N74" s="202" t="s">
        <v>314</v>
      </c>
      <c r="O74" s="202" t="s">
        <v>297</v>
      </c>
      <c r="P74" s="202" t="s">
        <v>318</v>
      </c>
      <c r="Q74" s="199"/>
      <c r="R74" s="199"/>
      <c r="S74" s="199"/>
      <c r="T74" s="200"/>
    </row>
    <row r="75" spans="1:27">
      <c r="A75" s="198"/>
      <c r="B75" s="199"/>
      <c r="C75" s="199"/>
      <c r="D75" s="207"/>
      <c r="E75" s="207"/>
      <c r="F75" s="199"/>
      <c r="G75" s="199"/>
      <c r="H75" s="199"/>
      <c r="I75" s="199" t="s">
        <v>300</v>
      </c>
      <c r="J75" s="199">
        <v>1</v>
      </c>
      <c r="K75" s="202" t="s">
        <v>297</v>
      </c>
      <c r="L75" s="202">
        <v>1</v>
      </c>
      <c r="M75" s="202" t="s">
        <v>297</v>
      </c>
      <c r="N75" s="202">
        <f>E47</f>
        <v>0.3</v>
      </c>
      <c r="O75" s="202" t="s">
        <v>297</v>
      </c>
      <c r="P75" s="202">
        <v>2</v>
      </c>
      <c r="Q75" s="199"/>
      <c r="R75" s="199"/>
      <c r="S75" s="199"/>
      <c r="T75" s="200"/>
    </row>
    <row r="76" spans="1:27">
      <c r="A76" s="198"/>
      <c r="B76" s="199"/>
      <c r="C76" s="199"/>
      <c r="D76" s="207"/>
      <c r="E76" s="207"/>
      <c r="F76" s="199"/>
      <c r="G76" s="199"/>
      <c r="H76" s="199"/>
      <c r="I76" s="199" t="s">
        <v>300</v>
      </c>
      <c r="J76" s="204">
        <f>J75*L75*N75*P75</f>
        <v>0.6</v>
      </c>
      <c r="K76" s="202" t="s">
        <v>13</v>
      </c>
      <c r="L76" s="199"/>
      <c r="M76" s="199"/>
      <c r="N76" s="199"/>
      <c r="O76" s="199"/>
      <c r="P76" s="199"/>
      <c r="Q76" s="199"/>
      <c r="R76" s="199"/>
      <c r="S76" s="199"/>
      <c r="T76" s="200"/>
    </row>
    <row r="77" spans="1:27">
      <c r="A77" s="198"/>
      <c r="B77" s="199"/>
      <c r="C77" s="199"/>
      <c r="D77" s="207"/>
      <c r="E77" s="207"/>
      <c r="F77" s="199"/>
      <c r="G77" s="199"/>
      <c r="H77" s="199"/>
      <c r="I77" s="208"/>
      <c r="J77" s="209"/>
      <c r="K77" s="208"/>
      <c r="L77" s="199"/>
      <c r="M77" s="199"/>
      <c r="N77" s="199"/>
      <c r="O77" s="199"/>
      <c r="P77" s="199"/>
      <c r="Q77" s="199"/>
      <c r="R77" s="199"/>
      <c r="S77" s="199"/>
      <c r="T77" s="200"/>
    </row>
    <row r="78" spans="1:27">
      <c r="A78" s="198"/>
      <c r="B78" s="199"/>
      <c r="C78" s="199"/>
      <c r="D78" s="199"/>
      <c r="E78" s="199"/>
      <c r="F78" s="210" t="s">
        <v>319</v>
      </c>
      <c r="G78" s="210"/>
      <c r="H78" s="210"/>
      <c r="I78" s="210"/>
      <c r="J78" s="210"/>
      <c r="K78" s="210"/>
      <c r="L78" s="199"/>
      <c r="M78" s="199"/>
      <c r="N78" s="199"/>
      <c r="O78" s="199"/>
      <c r="P78" s="199"/>
      <c r="Q78" s="199"/>
      <c r="R78" s="199"/>
      <c r="S78" s="199"/>
      <c r="T78" s="200"/>
    </row>
    <row r="79" spans="1:27">
      <c r="A79" s="211"/>
      <c r="F79" s="212" t="s">
        <v>320</v>
      </c>
      <c r="G79" s="213"/>
      <c r="H79" s="213"/>
      <c r="I79" s="213" t="s">
        <v>300</v>
      </c>
      <c r="J79" s="214">
        <f>S67*J71</f>
        <v>179.60152000000002</v>
      </c>
      <c r="K79" s="213" t="s">
        <v>32</v>
      </c>
      <c r="T79" s="215"/>
    </row>
    <row r="80" spans="1:27" ht="15" thickBot="1">
      <c r="A80" s="216"/>
      <c r="B80" s="217"/>
      <c r="C80" s="217"/>
      <c r="D80" s="217"/>
      <c r="E80" s="217"/>
      <c r="F80" s="218" t="s">
        <v>321</v>
      </c>
      <c r="G80" s="219"/>
      <c r="H80" s="219"/>
      <c r="I80" s="219" t="s">
        <v>300</v>
      </c>
      <c r="J80" s="225">
        <f>J71*J76/2</f>
        <v>6.6666666666666661</v>
      </c>
      <c r="K80" s="219" t="s">
        <v>13</v>
      </c>
      <c r="L80" s="217"/>
      <c r="M80" s="217"/>
      <c r="N80" s="217"/>
      <c r="O80" s="217"/>
      <c r="P80" s="217"/>
      <c r="Q80" s="217"/>
      <c r="R80" s="217"/>
      <c r="S80" s="217"/>
      <c r="T80" s="221"/>
    </row>
    <row r="81" spans="6:11">
      <c r="F81" s="212"/>
      <c r="G81" s="213"/>
      <c r="H81" s="213"/>
      <c r="I81" s="213"/>
      <c r="J81" s="214"/>
      <c r="K81" s="213"/>
    </row>
    <row r="82" spans="6:11">
      <c r="F82" s="212"/>
      <c r="G82" s="213"/>
      <c r="H82" s="213"/>
      <c r="I82" s="213"/>
      <c r="J82" s="214"/>
      <c r="K82" s="213"/>
    </row>
    <row r="83" spans="6:11">
      <c r="F83" s="212"/>
      <c r="G83" s="213"/>
      <c r="H83" s="213"/>
      <c r="I83" s="213"/>
      <c r="J83" s="214"/>
      <c r="K83" s="213"/>
    </row>
    <row r="84" spans="6:11">
      <c r="F84" s="212"/>
      <c r="G84" s="213"/>
      <c r="H84" s="213"/>
      <c r="I84" s="213"/>
      <c r="J84" s="214"/>
      <c r="K84" s="213"/>
    </row>
    <row r="85" spans="6:11">
      <c r="F85" s="212"/>
      <c r="G85" s="213"/>
      <c r="H85" s="213"/>
      <c r="I85" s="213"/>
      <c r="J85" s="214"/>
      <c r="K85" s="213"/>
    </row>
    <row r="86" spans="6:11">
      <c r="F86" s="212"/>
      <c r="G86" s="213"/>
      <c r="H86" s="213"/>
      <c r="I86" s="213"/>
      <c r="J86" s="214"/>
      <c r="K86" s="213"/>
    </row>
    <row r="87" spans="6:11">
      <c r="F87" s="212"/>
      <c r="G87" s="213"/>
      <c r="H87" s="213"/>
      <c r="I87" s="213"/>
      <c r="J87" s="214"/>
      <c r="K87" s="213"/>
    </row>
    <row r="88" spans="6:11">
      <c r="F88" s="212"/>
      <c r="G88" s="213"/>
      <c r="H88" s="213"/>
      <c r="I88" s="213"/>
      <c r="J88" s="214"/>
      <c r="K88" s="213"/>
    </row>
    <row r="89" spans="6:11">
      <c r="F89" s="212"/>
      <c r="G89" s="213"/>
      <c r="H89" s="213"/>
      <c r="I89" s="213"/>
      <c r="J89" s="214"/>
      <c r="K89" s="213"/>
    </row>
    <row r="90" spans="6:11">
      <c r="F90" s="212"/>
      <c r="G90" s="213"/>
      <c r="H90" s="213"/>
      <c r="I90" s="213"/>
      <c r="J90" s="214"/>
      <c r="K90" s="213"/>
    </row>
    <row r="91" spans="6:11">
      <c r="F91" s="212"/>
      <c r="G91" s="213"/>
      <c r="H91" s="213"/>
      <c r="I91" s="213"/>
      <c r="J91" s="214"/>
      <c r="K91" s="213"/>
    </row>
    <row r="92" spans="6:11">
      <c r="F92" s="212"/>
      <c r="G92" s="213"/>
      <c r="H92" s="213"/>
      <c r="I92" s="213"/>
      <c r="J92" s="214"/>
      <c r="K92" s="213"/>
    </row>
  </sheetData>
  <mergeCells count="32">
    <mergeCell ref="A1:T1"/>
    <mergeCell ref="A2:T2"/>
    <mergeCell ref="A4:A6"/>
    <mergeCell ref="B4:F6"/>
    <mergeCell ref="G4:I4"/>
    <mergeCell ref="J4:M4"/>
    <mergeCell ref="N4:P4"/>
    <mergeCell ref="R4:S4"/>
    <mergeCell ref="T4:T6"/>
    <mergeCell ref="G5:G6"/>
    <mergeCell ref="R5:R6"/>
    <mergeCell ref="M5:M6"/>
    <mergeCell ref="A43:A45"/>
    <mergeCell ref="B43:F45"/>
    <mergeCell ref="G43:I43"/>
    <mergeCell ref="J43:M43"/>
    <mergeCell ref="H5:H6"/>
    <mergeCell ref="I5:I6"/>
    <mergeCell ref="J5:J6"/>
    <mergeCell ref="K5:K6"/>
    <mergeCell ref="L5:L6"/>
    <mergeCell ref="T43:T45"/>
    <mergeCell ref="G44:G45"/>
    <mergeCell ref="H44:H45"/>
    <mergeCell ref="I44:I45"/>
    <mergeCell ref="J44:J45"/>
    <mergeCell ref="K44:K45"/>
    <mergeCell ref="L44:L45"/>
    <mergeCell ref="M44:M45"/>
    <mergeCell ref="R44:R45"/>
    <mergeCell ref="R43:S43"/>
    <mergeCell ref="N43:P43"/>
  </mergeCells>
  <pageMargins left="0.75" right="0.75" top="1" bottom="1" header="0.51180555555555596" footer="0.51180555555555596"/>
  <pageSetup paperSize="9" scale="4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ABK</vt:lpstr>
      <vt:lpstr>KBP</vt:lpstr>
      <vt:lpstr>RBK</vt:lpstr>
      <vt:lpstr>GAJI</vt:lpstr>
      <vt:lpstr>EVALUASI</vt:lpstr>
      <vt:lpstr>JADWAL</vt:lpstr>
      <vt:lpstr>PERHITUNGAN</vt:lpstr>
      <vt:lpstr>Pondasi</vt:lpstr>
      <vt:lpstr>Tiang</vt:lpstr>
      <vt:lpstr>Plat</vt:lpstr>
      <vt:lpstr>Beton</vt:lpstr>
      <vt:lpstr>Kolom</vt:lpstr>
      <vt:lpstr>ABK!Print_Area</vt:lpstr>
      <vt:lpstr>Beton!Print_Area</vt:lpstr>
      <vt:lpstr>EVALUASI!Print_Area</vt:lpstr>
      <vt:lpstr>GAJI!Print_Area</vt:lpstr>
      <vt:lpstr>Kolom!Print_Area</vt:lpstr>
      <vt:lpstr>Plat!Print_Area</vt:lpstr>
      <vt:lpstr>Pondasi!Print_Area</vt:lpstr>
      <vt:lpstr>RBK!Print_Area</vt:lpstr>
      <vt:lpstr>Tiang!Print_Area</vt:lpstr>
      <vt:lpstr>EVALUASI!Print_Titles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Dwimatra Pesona</dc:creator>
  <cp:lastModifiedBy>Rifa Hasnabila</cp:lastModifiedBy>
  <cp:lastPrinted>2023-05-19T01:48:37Z</cp:lastPrinted>
  <dcterms:created xsi:type="dcterms:W3CDTF">2023-05-16T08:41:24Z</dcterms:created>
  <dcterms:modified xsi:type="dcterms:W3CDTF">2025-02-22T14:52:28Z</dcterms:modified>
</cp:coreProperties>
</file>