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" sheetId="1" r:id="rId4"/>
    <sheet state="visible" name="settings" sheetId="2" r:id="rId5"/>
    <sheet state="visible" name="bridge" sheetId="3" r:id="rId6"/>
    <sheet state="visible" name="data" sheetId="4" r:id="rId7"/>
  </sheets>
  <definedNames/>
  <calcPr/>
</workbook>
</file>

<file path=xl/sharedStrings.xml><?xml version="1.0" encoding="utf-8"?>
<sst xmlns="http://schemas.openxmlformats.org/spreadsheetml/2006/main" count="2137" uniqueCount="33">
  <si>
    <t>Date From</t>
  </si>
  <si>
    <t>To</t>
  </si>
  <si>
    <t>Ad Source</t>
  </si>
  <si>
    <t>facebook</t>
  </si>
  <si>
    <t>Ad Campaign</t>
  </si>
  <si>
    <t>fb_campaign_4</t>
  </si>
  <si>
    <t>Conversions</t>
  </si>
  <si>
    <t>Impr ➡ Click</t>
  </si>
  <si>
    <t>Click ➡ Lead</t>
  </si>
  <si>
    <t>Lead ➡ Purch</t>
  </si>
  <si>
    <t>Average check</t>
  </si>
  <si>
    <t/>
  </si>
  <si>
    <t>impressions</t>
  </si>
  <si>
    <t>clicks</t>
  </si>
  <si>
    <t>leads</t>
  </si>
  <si>
    <t>purchases</t>
  </si>
  <si>
    <t>revenue</t>
  </si>
  <si>
    <t>order</t>
  </si>
  <si>
    <t>date</t>
  </si>
  <si>
    <t>ad source</t>
  </si>
  <si>
    <t>campaign</t>
  </si>
  <si>
    <t>metrics</t>
  </si>
  <si>
    <t>values</t>
  </si>
  <si>
    <t>fb_campaign_1</t>
  </si>
  <si>
    <t>fb_campaign_2</t>
  </si>
  <si>
    <t>fb_campaign_3</t>
  </si>
  <si>
    <t>fb_campaign_5</t>
  </si>
  <si>
    <t>google</t>
  </si>
  <si>
    <t>goog_campaign_1</t>
  </si>
  <si>
    <t>goog_campaign_2</t>
  </si>
  <si>
    <t>goog_campaign_3</t>
  </si>
  <si>
    <t>goog_campaign_4</t>
  </si>
  <si>
    <t>goog_campaign_5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</si>
</sst>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-d"/>
    <numFmt numFmtId="165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99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3CC"/>
        <bgColor rgb="FFFFF3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1" numFmtId="164" xfId="0" applyAlignment="1" applyFill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1" numFmtId="10" xfId="0" applyFont="1" applyNumberFormat="1"/>
    <xf borderId="0" fillId="0" fontId="1" numFmtId="1" xfId="0" applyFont="1" applyNumberFormat="1"/>
    <xf borderId="0" fillId="4" fontId="1" numFmtId="0" xfId="0" applyAlignment="1" applyFill="1" applyFont="1">
      <alignment readingOrder="0"/>
    </xf>
    <xf borderId="0" fillId="0" fontId="1" numFmtId="165" xfId="0" applyFont="1" applyNumberFormat="1"/>
    <xf borderId="0" fillId="4" fontId="1" numFmtId="0" xfId="0" applyFont="1"/>
    <xf borderId="0" fillId="5" fontId="1" numFmtId="0" xfId="0" applyFill="1" applyFont="1"/>
    <xf borderId="0" fillId="0" fontId="2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hidden="1" min="2" max="2" width="12.63"/>
  </cols>
  <sheetData>
    <row r="1">
      <c r="C1" s="1" t="s">
        <v>0</v>
      </c>
      <c r="D1" s="1" t="s">
        <v>1</v>
      </c>
    </row>
    <row r="2">
      <c r="C2" s="2">
        <v>44609.0</v>
      </c>
      <c r="D2" s="2">
        <v>44615.0</v>
      </c>
    </row>
    <row r="3">
      <c r="C3" s="3"/>
    </row>
    <row r="4">
      <c r="C4" s="3" t="s">
        <v>2</v>
      </c>
      <c r="D4" s="4" t="s">
        <v>3</v>
      </c>
    </row>
    <row r="5">
      <c r="C5" s="3" t="s">
        <v>4</v>
      </c>
      <c r="D5" s="4" t="s">
        <v>5</v>
      </c>
    </row>
    <row r="6">
      <c r="C6" s="3"/>
    </row>
    <row r="7">
      <c r="B7" s="5" t="str">
        <f>IFERROR(__xludf.DUMMYFUNCTION("QUERY(bridge!A:F, ""SELECT F, D, sum(E) WHERE A &gt;= date '"" &amp; TEXT(C2, ""yyyy-MM-dd"") &amp; ""' AND A &lt;= date '"" &amp; TEXT(D2, ""yyyy-MM-dd"") &amp; ""' AND B = '"" &amp; D4 &amp; ""' AND C = '"" &amp; D5 &amp; ""' GROUP BY F, D PIVOT A"")"),"order")</f>
        <v>order</v>
      </c>
      <c r="C7" s="6" t="str">
        <f>IFERROR(__xludf.DUMMYFUNCTION("""COMPUTED_VALUE"""),"metrics")</f>
        <v>metrics</v>
      </c>
      <c r="D7" s="7" t="str">
        <f>IFERROR(__xludf.DUMMYFUNCTION("""COMPUTED_VALUE"""),"2022-2-17")</f>
        <v>2022-2-17</v>
      </c>
      <c r="E7" s="7" t="str">
        <f>IFERROR(__xludf.DUMMYFUNCTION("""COMPUTED_VALUE"""),"2022-2-18")</f>
        <v>2022-2-18</v>
      </c>
      <c r="F7" s="7" t="str">
        <f>IFERROR(__xludf.DUMMYFUNCTION("""COMPUTED_VALUE"""),"2022-2-19")</f>
        <v>2022-2-19</v>
      </c>
      <c r="G7" s="7" t="str">
        <f>IFERROR(__xludf.DUMMYFUNCTION("""COMPUTED_VALUE"""),"2022-2-20")</f>
        <v>2022-2-20</v>
      </c>
      <c r="H7" s="7" t="str">
        <f>IFERROR(__xludf.DUMMYFUNCTION("""COMPUTED_VALUE"""),"2022-2-21")</f>
        <v>2022-2-21</v>
      </c>
      <c r="I7" s="7" t="str">
        <f>IFERROR(__xludf.DUMMYFUNCTION("""COMPUTED_VALUE"""),"2022-2-22")</f>
        <v>2022-2-22</v>
      </c>
      <c r="J7" s="6" t="str">
        <f>IFERROR(__xludf.DUMMYFUNCTION("""COMPUTED_VALUE"""),"2022-2-23")</f>
        <v>2022-2-23</v>
      </c>
      <c r="K7" s="6"/>
      <c r="L7" s="6"/>
      <c r="M7" s="6"/>
      <c r="N7" s="6"/>
      <c r="O7" s="6"/>
      <c r="P7" s="6"/>
      <c r="Q7" s="6"/>
      <c r="R7" s="6"/>
      <c r="S7" s="6"/>
      <c r="T7" s="6"/>
    </row>
    <row r="8" ht="24.75" customHeight="1">
      <c r="A8" s="8"/>
      <c r="B8" s="5">
        <f>IFERROR(__xludf.DUMMYFUNCTION("""COMPUTED_VALUE"""),1.0)</f>
        <v>1</v>
      </c>
      <c r="C8" s="5" t="str">
        <f>IFERROR(__xludf.DUMMYFUNCTION("""COMPUTED_VALUE"""),"impressions")</f>
        <v>impressions</v>
      </c>
      <c r="D8" s="5">
        <f>IFERROR(__xludf.DUMMYFUNCTION("""COMPUTED_VALUE"""),798056.0)</f>
        <v>798056</v>
      </c>
      <c r="E8" s="5">
        <f>IFERROR(__xludf.DUMMYFUNCTION("""COMPUTED_VALUE"""),443643.0)</f>
        <v>443643</v>
      </c>
      <c r="F8" s="5">
        <f>IFERROR(__xludf.DUMMYFUNCTION("""COMPUTED_VALUE"""),759492.0)</f>
        <v>759492</v>
      </c>
      <c r="G8" s="5">
        <f>IFERROR(__xludf.DUMMYFUNCTION("""COMPUTED_VALUE"""),247937.0)</f>
        <v>247937</v>
      </c>
      <c r="H8" s="5">
        <f>IFERROR(__xludf.DUMMYFUNCTION("""COMPUTED_VALUE"""),393157.0)</f>
        <v>393157</v>
      </c>
      <c r="I8" s="5">
        <f>IFERROR(__xludf.DUMMYFUNCTION("""COMPUTED_VALUE"""),15486.0)</f>
        <v>15486</v>
      </c>
      <c r="J8" s="5">
        <f>IFERROR(__xludf.DUMMYFUNCTION("""COMPUTED_VALUE"""),711373.0)</f>
        <v>711373</v>
      </c>
    </row>
    <row r="9" ht="24.75" customHeight="1">
      <c r="A9" s="8"/>
      <c r="B9" s="5">
        <f>IFERROR(__xludf.DUMMYFUNCTION("""COMPUTED_VALUE"""),2.0)</f>
        <v>2</v>
      </c>
      <c r="C9" s="5" t="str">
        <f>IFERROR(__xludf.DUMMYFUNCTION("""COMPUTED_VALUE"""),"clicks")</f>
        <v>clicks</v>
      </c>
      <c r="D9" s="5">
        <f>IFERROR(__xludf.DUMMYFUNCTION("""COMPUTED_VALUE"""),9579.0)</f>
        <v>9579</v>
      </c>
      <c r="E9" s="5">
        <f>IFERROR(__xludf.DUMMYFUNCTION("""COMPUTED_VALUE"""),7491.0)</f>
        <v>7491</v>
      </c>
      <c r="F9" s="5">
        <f>IFERROR(__xludf.DUMMYFUNCTION("""COMPUTED_VALUE"""),1967.0)</f>
        <v>1967</v>
      </c>
      <c r="G9" s="5">
        <f>IFERROR(__xludf.DUMMYFUNCTION("""COMPUTED_VALUE"""),4235.0)</f>
        <v>4235</v>
      </c>
      <c r="H9" s="5">
        <f>IFERROR(__xludf.DUMMYFUNCTION("""COMPUTED_VALUE"""),7939.0)</f>
        <v>7939</v>
      </c>
      <c r="I9" s="5">
        <f>IFERROR(__xludf.DUMMYFUNCTION("""COMPUTED_VALUE"""),9332.0)</f>
        <v>9332</v>
      </c>
      <c r="J9" s="5">
        <f>IFERROR(__xludf.DUMMYFUNCTION("""COMPUTED_VALUE"""),175.0)</f>
        <v>175</v>
      </c>
    </row>
    <row r="10" ht="24.75" customHeight="1">
      <c r="A10" s="8"/>
      <c r="B10" s="5">
        <f>IFERROR(__xludf.DUMMYFUNCTION("""COMPUTED_VALUE"""),3.0)</f>
        <v>3</v>
      </c>
      <c r="C10" s="5" t="str">
        <f>IFERROR(__xludf.DUMMYFUNCTION("""COMPUTED_VALUE"""),"leads")</f>
        <v>leads</v>
      </c>
      <c r="D10" s="5">
        <f>IFERROR(__xludf.DUMMYFUNCTION("""COMPUTED_VALUE"""),25.0)</f>
        <v>25</v>
      </c>
      <c r="E10" s="5">
        <f>IFERROR(__xludf.DUMMYFUNCTION("""COMPUTED_VALUE"""),1.0)</f>
        <v>1</v>
      </c>
      <c r="F10" s="5">
        <f>IFERROR(__xludf.DUMMYFUNCTION("""COMPUTED_VALUE"""),36.0)</f>
        <v>36</v>
      </c>
      <c r="G10" s="5">
        <f>IFERROR(__xludf.DUMMYFUNCTION("""COMPUTED_VALUE"""),54.0)</f>
        <v>54</v>
      </c>
      <c r="H10" s="5">
        <f>IFERROR(__xludf.DUMMYFUNCTION("""COMPUTED_VALUE"""),92.0)</f>
        <v>92</v>
      </c>
      <c r="I10" s="5">
        <f>IFERROR(__xludf.DUMMYFUNCTION("""COMPUTED_VALUE"""),12.0)</f>
        <v>12</v>
      </c>
      <c r="J10" s="5">
        <f>IFERROR(__xludf.DUMMYFUNCTION("""COMPUTED_VALUE"""),34.0)</f>
        <v>34</v>
      </c>
    </row>
    <row r="11" ht="24.75" customHeight="1">
      <c r="A11" s="8"/>
      <c r="B11" s="5">
        <f>IFERROR(__xludf.DUMMYFUNCTION("""COMPUTED_VALUE"""),4.0)</f>
        <v>4</v>
      </c>
      <c r="C11" s="5" t="str">
        <f>IFERROR(__xludf.DUMMYFUNCTION("""COMPUTED_VALUE"""),"purchases")</f>
        <v>purchases</v>
      </c>
      <c r="D11" s="5">
        <f>IFERROR(__xludf.DUMMYFUNCTION("""COMPUTED_VALUE"""),7.0)</f>
        <v>7</v>
      </c>
      <c r="E11" s="5">
        <f>IFERROR(__xludf.DUMMYFUNCTION("""COMPUTED_VALUE"""),2.0)</f>
        <v>2</v>
      </c>
      <c r="F11" s="5">
        <f>IFERROR(__xludf.DUMMYFUNCTION("""COMPUTED_VALUE"""),8.0)</f>
        <v>8</v>
      </c>
      <c r="G11" s="5">
        <f>IFERROR(__xludf.DUMMYFUNCTION("""COMPUTED_VALUE"""),6.0)</f>
        <v>6</v>
      </c>
      <c r="H11" s="5">
        <f>IFERROR(__xludf.DUMMYFUNCTION("""COMPUTED_VALUE"""),3.0)</f>
        <v>3</v>
      </c>
      <c r="I11" s="5">
        <f>IFERROR(__xludf.DUMMYFUNCTION("""COMPUTED_VALUE"""),4.0)</f>
        <v>4</v>
      </c>
      <c r="J11" s="5">
        <f>IFERROR(__xludf.DUMMYFUNCTION("""COMPUTED_VALUE"""),8.0)</f>
        <v>8</v>
      </c>
    </row>
    <row r="12" ht="24.75" customHeight="1">
      <c r="A12" s="8"/>
      <c r="B12" s="5">
        <f>IFERROR(__xludf.DUMMYFUNCTION("""COMPUTED_VALUE"""),5.0)</f>
        <v>5</v>
      </c>
      <c r="C12" s="5" t="str">
        <f>IFERROR(__xludf.DUMMYFUNCTION("""COMPUTED_VALUE"""),"revenue")</f>
        <v>revenue</v>
      </c>
      <c r="D12" s="5">
        <f>IFERROR(__xludf.DUMMYFUNCTION("""COMPUTED_VALUE"""),54265.0)</f>
        <v>54265</v>
      </c>
      <c r="E12" s="5">
        <f>IFERROR(__xludf.DUMMYFUNCTION("""COMPUTED_VALUE"""),72338.0)</f>
        <v>72338</v>
      </c>
      <c r="F12" s="5">
        <f>IFERROR(__xludf.DUMMYFUNCTION("""COMPUTED_VALUE"""),69508.0)</f>
        <v>69508</v>
      </c>
      <c r="G12" s="5">
        <f>IFERROR(__xludf.DUMMYFUNCTION("""COMPUTED_VALUE"""),39749.0)</f>
        <v>39749</v>
      </c>
      <c r="H12" s="5">
        <f>IFERROR(__xludf.DUMMYFUNCTION("""COMPUTED_VALUE"""),48556.0)</f>
        <v>48556</v>
      </c>
      <c r="I12" s="5">
        <f>IFERROR(__xludf.DUMMYFUNCTION("""COMPUTED_VALUE"""),68428.0)</f>
        <v>68428</v>
      </c>
      <c r="J12" s="5">
        <f>IFERROR(__xludf.DUMMYFUNCTION("""COMPUTED_VALUE"""),96454.0)</f>
        <v>96454</v>
      </c>
    </row>
    <row r="13">
      <c r="A13" s="3"/>
    </row>
    <row r="15">
      <c r="C15" s="9" t="s">
        <v>6</v>
      </c>
    </row>
    <row r="16" ht="20.25" customHeight="1">
      <c r="A16" s="8"/>
      <c r="C16" s="3" t="s">
        <v>7</v>
      </c>
      <c r="D16" s="10">
        <f t="array" ref="D16:Z16">IFERROR(D9:Z9/D8:Z8)</f>
        <v>0.01200291709</v>
      </c>
      <c r="E16" s="10">
        <v>0.016885198233714947</v>
      </c>
      <c r="F16" s="10">
        <v>0.0025898890310892017</v>
      </c>
      <c r="G16" s="10">
        <v>0.017080952016036332</v>
      </c>
      <c r="H16" s="10">
        <v>0.02019295090765267</v>
      </c>
      <c r="I16" s="10">
        <v>0.6026088079555728</v>
      </c>
      <c r="J16" s="10">
        <v>2.4600315165180576E-4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0.25" customHeight="1">
      <c r="A17" s="8"/>
      <c r="C17" s="3" t="s">
        <v>8</v>
      </c>
      <c r="D17" s="10">
        <f t="array" ref="D17:Z17">IFERROR(D10:Z10/D9:Z9)</f>
        <v>0.00260987577</v>
      </c>
      <c r="E17" s="10">
        <v>1.3349352556401014E-4</v>
      </c>
      <c r="F17" s="10">
        <v>0.018301982714794104</v>
      </c>
      <c r="G17" s="10">
        <v>0.012750885478158206</v>
      </c>
      <c r="H17" s="10">
        <v>0.011588361254566066</v>
      </c>
      <c r="I17" s="10">
        <v>0.0012858979854264896</v>
      </c>
      <c r="J17" s="10">
        <v>0.19428571428571428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20.25" customHeight="1">
      <c r="A18" s="8"/>
      <c r="C18" s="3" t="s">
        <v>9</v>
      </c>
      <c r="D18" s="10">
        <f t="array" ref="D18:Z18">IFERROR(D11:Z11/D10:Z10)</f>
        <v>0.28</v>
      </c>
      <c r="E18" s="10">
        <v>2.0</v>
      </c>
      <c r="F18" s="10">
        <v>0.2222222222222222</v>
      </c>
      <c r="G18" s="10">
        <v>0.1111111111111111</v>
      </c>
      <c r="H18" s="10">
        <v>0.03260869565217391</v>
      </c>
      <c r="I18" s="10">
        <v>0.3333333333333333</v>
      </c>
      <c r="J18" s="10">
        <v>0.23529411764705882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21">
      <c r="C21" s="9" t="s">
        <v>10</v>
      </c>
      <c r="D21" s="11">
        <f t="array" ref="D21:Z21">IFERROR(ROUND(D12:Z12/D11:Z11, 0), "")</f>
        <v>7752</v>
      </c>
      <c r="E21" s="5">
        <v>36169.0</v>
      </c>
      <c r="F21" s="5">
        <v>8689.0</v>
      </c>
      <c r="G21" s="5">
        <v>6625.0</v>
      </c>
      <c r="H21" s="5">
        <v>16185.0</v>
      </c>
      <c r="I21" s="5">
        <v>17107.0</v>
      </c>
      <c r="J21" s="5">
        <v>12057.0</v>
      </c>
      <c r="K21" s="5" t="s">
        <v>11</v>
      </c>
      <c r="L21" s="5" t="s">
        <v>11</v>
      </c>
      <c r="M21" s="5" t="s">
        <v>11</v>
      </c>
      <c r="N21" s="5" t="s">
        <v>11</v>
      </c>
      <c r="O21" s="5" t="s">
        <v>11</v>
      </c>
      <c r="P21" s="5" t="s">
        <v>11</v>
      </c>
      <c r="Q21" s="5" t="s">
        <v>11</v>
      </c>
      <c r="R21" s="5" t="s">
        <v>11</v>
      </c>
      <c r="S21" s="5" t="s">
        <v>11</v>
      </c>
      <c r="T21" s="5" t="s">
        <v>11</v>
      </c>
      <c r="U21" s="5" t="s">
        <v>11</v>
      </c>
      <c r="V21" s="5" t="s">
        <v>11</v>
      </c>
      <c r="W21" s="5" t="s">
        <v>11</v>
      </c>
      <c r="X21" s="5" t="s">
        <v>11</v>
      </c>
      <c r="Y21" s="5" t="s">
        <v>11</v>
      </c>
      <c r="Z21" s="5" t="s">
        <v>11</v>
      </c>
    </row>
  </sheetData>
  <conditionalFormatting sqref="D18:N18">
    <cfRule type="colorScale" priority="1">
      <colorScale>
        <cfvo type="min"/>
        <cfvo type="percentile" val="50"/>
        <cfvo type="max"/>
        <color rgb="FFEA9999"/>
        <color rgb="FFFFE599"/>
        <color rgb="FFB6D7A8"/>
      </colorScale>
    </cfRule>
  </conditionalFormatting>
  <dataValidations>
    <dataValidation type="list" allowBlank="1" showErrorMessage="1" sqref="D4">
      <formula1>settings!$D:$D</formula1>
    </dataValidation>
    <dataValidation type="list" allowBlank="1" showErrorMessage="1" sqref="D5">
      <formula1>settings!$E:$E</formula1>
    </dataValidation>
  </dataValidations>
  <drawing r:id="rId1"/>
  <extLst>
    <ext uri="{05C60535-1F16-4fd2-B633-F4F36F0B64E0}">
      <x14:sparklineGroups>
        <x14:sparklineGroup type="column" displayEmptyCellsAs="gap">
          <x14:colorSeries rgb="FFFF9900"/>
          <x14:sparklines>
            <x14:sparkline>
              <xm:f>dash!C8:P8</xm:f>
              <xm:sqref>A8</xm:sqref>
            </x14:sparkline>
          </x14:sparklines>
        </x14:sparklineGroup>
        <x14:sparklineGroup type="column" displayEmptyCellsAs="gap">
          <x14:colorSeries rgb="FFFF9900"/>
          <x14:sparklines>
            <x14:sparkline>
              <xm:f>dash!C9:P9</xm:f>
              <xm:sqref>A9</xm:sqref>
            </x14:sparkline>
          </x14:sparklines>
        </x14:sparklineGroup>
        <x14:sparklineGroup type="column" displayEmptyCellsAs="gap">
          <x14:colorSeries rgb="FFFF9900"/>
          <x14:sparklines>
            <x14:sparkline>
              <xm:f>dash!C10:P10</xm:f>
              <xm:sqref>A10</xm:sqref>
            </x14:sparkline>
          </x14:sparklines>
        </x14:sparklineGroup>
        <x14:sparklineGroup type="column" displayEmptyCellsAs="gap">
          <x14:colorSeries rgb="FFFF9900"/>
          <x14:sparklines>
            <x14:sparkline>
              <xm:f>dash!C11:P11</xm:f>
              <xm:sqref>A11</xm:sqref>
            </x14:sparkline>
          </x14:sparklines>
        </x14:sparklineGroup>
        <x14:sparklineGroup type="column" displayEmptyCellsAs="gap">
          <x14:colorSeries rgb="FFFF9900"/>
          <x14:sparklines>
            <x14:sparkline>
              <xm:f>dash!C12:P12</xm:f>
              <xm:sqref>A12</xm:sqref>
            </x14:sparkline>
          </x14:sparklines>
        </x14:sparklineGroup>
        <x14:sparklineGroup displayEmptyCellsAs="gap">
          <x14:colorSeries rgb="FFFF9900"/>
          <x14:sparklines>
            <x14:sparkline>
              <xm:f>dash!C16:P16</xm:f>
              <xm:sqref>A16</xm:sqref>
            </x14:sparkline>
          </x14:sparklines>
        </x14:sparklineGroup>
        <x14:sparklineGroup displayEmptyCellsAs="gap">
          <x14:colorSeries rgb="FFFF9900"/>
          <x14:sparklines>
            <x14:sparkline>
              <xm:f>dash!C17:P17</xm:f>
              <xm:sqref>A17</xm:sqref>
            </x14:sparkline>
          </x14:sparklines>
        </x14:sparklineGroup>
        <x14:sparklineGroup displayEmptyCellsAs="gap">
          <x14:colorSeries rgb="FFFF9900"/>
          <x14:sparklines>
            <x14:sparkline>
              <xm:f>dash!C18:P18</xm:f>
              <xm:sqref>A18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12</v>
      </c>
      <c r="B1" s="3">
        <v>1.0</v>
      </c>
      <c r="D1" s="5" t="str">
        <f>IFERROR(__xludf.DUMMYFUNCTION("UNIQUE(data!B2:B1000)"),"facebook")</f>
        <v>facebook</v>
      </c>
      <c r="E1" s="5" t="str">
        <f>IFERROR(__xludf.DUMMYFUNCTION("UNIQUE(filter(bridge!C:C,bridge!B:B=dash!D4))"),"fb_campaign_1")</f>
        <v>fb_campaign_1</v>
      </c>
    </row>
    <row r="2">
      <c r="A2" s="3" t="s">
        <v>13</v>
      </c>
      <c r="B2" s="3">
        <v>2.0</v>
      </c>
      <c r="D2" s="5" t="str">
        <f>IFERROR(__xludf.DUMMYFUNCTION("""COMPUTED_VALUE"""),"google")</f>
        <v>google</v>
      </c>
      <c r="E2" s="5" t="str">
        <f>IFERROR(__xludf.DUMMYFUNCTION("""COMPUTED_VALUE"""),"fb_campaign_2")</f>
        <v>fb_campaign_2</v>
      </c>
    </row>
    <row r="3">
      <c r="A3" s="3" t="s">
        <v>14</v>
      </c>
      <c r="B3" s="3">
        <v>3.0</v>
      </c>
      <c r="E3" s="5" t="str">
        <f>IFERROR(__xludf.DUMMYFUNCTION("""COMPUTED_VALUE"""),"fb_campaign_3")</f>
        <v>fb_campaign_3</v>
      </c>
    </row>
    <row r="4">
      <c r="A4" s="3" t="s">
        <v>15</v>
      </c>
      <c r="B4" s="3">
        <v>4.0</v>
      </c>
      <c r="E4" s="5" t="str">
        <f>IFERROR(__xludf.DUMMYFUNCTION("""COMPUTED_VALUE"""),"fb_campaign_4")</f>
        <v>fb_campaign_4</v>
      </c>
    </row>
    <row r="5">
      <c r="A5" s="3" t="s">
        <v>16</v>
      </c>
      <c r="B5" s="3">
        <v>5.0</v>
      </c>
      <c r="E5" s="5" t="str">
        <f>IFERROR(__xludf.DUMMYFUNCTION("""COMPUTED_VALUE"""),"fb_campaign_5")</f>
        <v>fb_campaign_5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tr">
        <f>IFERROR(__xludf.DUMMYFUNCTION("QUERY(data!A:E,""SELECT *"")"),"date")</f>
        <v>date</v>
      </c>
      <c r="B1" s="5" t="str">
        <f>IFERROR(__xludf.DUMMYFUNCTION("""COMPUTED_VALUE"""),"ad source")</f>
        <v>ad source</v>
      </c>
      <c r="C1" s="5" t="str">
        <f>IFERROR(__xludf.DUMMYFUNCTION("""COMPUTED_VALUE"""),"campaign")</f>
        <v>campaign</v>
      </c>
      <c r="D1" s="5" t="str">
        <f>IFERROR(__xludf.DUMMYFUNCTION("""COMPUTED_VALUE"""),"metrics")</f>
        <v>metrics</v>
      </c>
      <c r="E1" s="5" t="str">
        <f>IFERROR(__xludf.DUMMYFUNCTION("""COMPUTED_VALUE"""),"values")</f>
        <v>values</v>
      </c>
      <c r="F1" s="12" t="s">
        <v>17</v>
      </c>
    </row>
    <row r="2">
      <c r="A2" s="13">
        <f>IFERROR(__xludf.DUMMYFUNCTION("""COMPUTED_VALUE"""),44607.0)</f>
        <v>44607</v>
      </c>
      <c r="B2" s="5" t="str">
        <f>IFERROR(__xludf.DUMMYFUNCTION("""COMPUTED_VALUE"""),"facebook")</f>
        <v>facebook</v>
      </c>
      <c r="C2" s="5" t="str">
        <f>IFERROR(__xludf.DUMMYFUNCTION("""COMPUTED_VALUE"""),"fb_campaign_1")</f>
        <v>fb_campaign_1</v>
      </c>
      <c r="D2" s="5" t="str">
        <f>IFERROR(__xludf.DUMMYFUNCTION("""COMPUTED_VALUE"""),"impressions")</f>
        <v>impressions</v>
      </c>
      <c r="E2" s="5">
        <f>IFERROR(__xludf.DUMMYFUNCTION("""COMPUTED_VALUE"""),537944.0)</f>
        <v>537944</v>
      </c>
      <c r="F2" s="14">
        <f t="array" ref="F2:F1000">iferror(vlookup(D2:D1000,settings!A:B,2,false),"")</f>
        <v>1</v>
      </c>
    </row>
    <row r="3">
      <c r="A3" s="13">
        <f>IFERROR(__xludf.DUMMYFUNCTION("""COMPUTED_VALUE"""),44607.0)</f>
        <v>44607</v>
      </c>
      <c r="B3" s="5" t="str">
        <f>IFERROR(__xludf.DUMMYFUNCTION("""COMPUTED_VALUE"""),"facebook")</f>
        <v>facebook</v>
      </c>
      <c r="C3" s="5" t="str">
        <f>IFERROR(__xludf.DUMMYFUNCTION("""COMPUTED_VALUE"""),"fb_campaign_2")</f>
        <v>fb_campaign_2</v>
      </c>
      <c r="D3" s="5" t="str">
        <f>IFERROR(__xludf.DUMMYFUNCTION("""COMPUTED_VALUE"""),"impressions")</f>
        <v>impressions</v>
      </c>
      <c r="E3" s="5">
        <f>IFERROR(__xludf.DUMMYFUNCTION("""COMPUTED_VALUE"""),958301.0)</f>
        <v>958301</v>
      </c>
      <c r="F3" s="14">
        <v>1.0</v>
      </c>
    </row>
    <row r="4">
      <c r="A4" s="13">
        <f>IFERROR(__xludf.DUMMYFUNCTION("""COMPUTED_VALUE"""),44607.0)</f>
        <v>44607</v>
      </c>
      <c r="B4" s="5" t="str">
        <f>IFERROR(__xludf.DUMMYFUNCTION("""COMPUTED_VALUE"""),"facebook")</f>
        <v>facebook</v>
      </c>
      <c r="C4" s="5" t="str">
        <f>IFERROR(__xludf.DUMMYFUNCTION("""COMPUTED_VALUE"""),"fb_campaign_3")</f>
        <v>fb_campaign_3</v>
      </c>
      <c r="D4" s="5" t="str">
        <f>IFERROR(__xludf.DUMMYFUNCTION("""COMPUTED_VALUE"""),"impressions")</f>
        <v>impressions</v>
      </c>
      <c r="E4" s="5">
        <f>IFERROR(__xludf.DUMMYFUNCTION("""COMPUTED_VALUE"""),622287.0)</f>
        <v>622287</v>
      </c>
      <c r="F4" s="14">
        <v>1.0</v>
      </c>
    </row>
    <row r="5">
      <c r="A5" s="13">
        <f>IFERROR(__xludf.DUMMYFUNCTION("""COMPUTED_VALUE"""),44607.0)</f>
        <v>44607</v>
      </c>
      <c r="B5" s="5" t="str">
        <f>IFERROR(__xludf.DUMMYFUNCTION("""COMPUTED_VALUE"""),"facebook")</f>
        <v>facebook</v>
      </c>
      <c r="C5" s="5" t="str">
        <f>IFERROR(__xludf.DUMMYFUNCTION("""COMPUTED_VALUE"""),"fb_campaign_4")</f>
        <v>fb_campaign_4</v>
      </c>
      <c r="D5" s="5" t="str">
        <f>IFERROR(__xludf.DUMMYFUNCTION("""COMPUTED_VALUE"""),"impressions")</f>
        <v>impressions</v>
      </c>
      <c r="E5" s="5">
        <f>IFERROR(__xludf.DUMMYFUNCTION("""COMPUTED_VALUE"""),131824.0)</f>
        <v>131824</v>
      </c>
      <c r="F5" s="14">
        <v>1.0</v>
      </c>
    </row>
    <row r="6">
      <c r="A6" s="13">
        <f>IFERROR(__xludf.DUMMYFUNCTION("""COMPUTED_VALUE"""),44607.0)</f>
        <v>44607</v>
      </c>
      <c r="B6" s="5" t="str">
        <f>IFERROR(__xludf.DUMMYFUNCTION("""COMPUTED_VALUE"""),"facebook")</f>
        <v>facebook</v>
      </c>
      <c r="C6" s="5" t="str">
        <f>IFERROR(__xludf.DUMMYFUNCTION("""COMPUTED_VALUE"""),"fb_campaign_5")</f>
        <v>fb_campaign_5</v>
      </c>
      <c r="D6" s="5" t="str">
        <f>IFERROR(__xludf.DUMMYFUNCTION("""COMPUTED_VALUE"""),"impressions")</f>
        <v>impressions</v>
      </c>
      <c r="E6" s="5">
        <f>IFERROR(__xludf.DUMMYFUNCTION("""COMPUTED_VALUE"""),125510.0)</f>
        <v>125510</v>
      </c>
      <c r="F6" s="14">
        <v>1.0</v>
      </c>
    </row>
    <row r="7">
      <c r="A7" s="13">
        <f>IFERROR(__xludf.DUMMYFUNCTION("""COMPUTED_VALUE"""),44607.0)</f>
        <v>44607</v>
      </c>
      <c r="B7" s="5" t="str">
        <f>IFERROR(__xludf.DUMMYFUNCTION("""COMPUTED_VALUE"""),"facebook")</f>
        <v>facebook</v>
      </c>
      <c r="C7" s="5" t="str">
        <f>IFERROR(__xludf.DUMMYFUNCTION("""COMPUTED_VALUE"""),"fb_campaign_1")</f>
        <v>fb_campaign_1</v>
      </c>
      <c r="D7" s="5" t="str">
        <f>IFERROR(__xludf.DUMMYFUNCTION("""COMPUTED_VALUE"""),"clicks")</f>
        <v>clicks</v>
      </c>
      <c r="E7" s="5">
        <f>IFERROR(__xludf.DUMMYFUNCTION("""COMPUTED_VALUE"""),876.0)</f>
        <v>876</v>
      </c>
      <c r="F7" s="14">
        <v>2.0</v>
      </c>
    </row>
    <row r="8">
      <c r="A8" s="13">
        <f>IFERROR(__xludf.DUMMYFUNCTION("""COMPUTED_VALUE"""),44607.0)</f>
        <v>44607</v>
      </c>
      <c r="B8" s="5" t="str">
        <f>IFERROR(__xludf.DUMMYFUNCTION("""COMPUTED_VALUE"""),"facebook")</f>
        <v>facebook</v>
      </c>
      <c r="C8" s="5" t="str">
        <f>IFERROR(__xludf.DUMMYFUNCTION("""COMPUTED_VALUE"""),"fb_campaign_2")</f>
        <v>fb_campaign_2</v>
      </c>
      <c r="D8" s="5" t="str">
        <f>IFERROR(__xludf.DUMMYFUNCTION("""COMPUTED_VALUE"""),"clicks")</f>
        <v>clicks</v>
      </c>
      <c r="E8" s="5">
        <f>IFERROR(__xludf.DUMMYFUNCTION("""COMPUTED_VALUE"""),9543.0)</f>
        <v>9543</v>
      </c>
      <c r="F8" s="14">
        <v>2.0</v>
      </c>
    </row>
    <row r="9">
      <c r="A9" s="13">
        <f>IFERROR(__xludf.DUMMYFUNCTION("""COMPUTED_VALUE"""),44607.0)</f>
        <v>44607</v>
      </c>
      <c r="B9" s="5" t="str">
        <f>IFERROR(__xludf.DUMMYFUNCTION("""COMPUTED_VALUE"""),"facebook")</f>
        <v>facebook</v>
      </c>
      <c r="C9" s="5" t="str">
        <f>IFERROR(__xludf.DUMMYFUNCTION("""COMPUTED_VALUE"""),"fb_campaign_3")</f>
        <v>fb_campaign_3</v>
      </c>
      <c r="D9" s="5" t="str">
        <f>IFERROR(__xludf.DUMMYFUNCTION("""COMPUTED_VALUE"""),"clicks")</f>
        <v>clicks</v>
      </c>
      <c r="E9" s="5">
        <f>IFERROR(__xludf.DUMMYFUNCTION("""COMPUTED_VALUE"""),1393.0)</f>
        <v>1393</v>
      </c>
      <c r="F9" s="14">
        <v>2.0</v>
      </c>
    </row>
    <row r="10">
      <c r="A10" s="13">
        <f>IFERROR(__xludf.DUMMYFUNCTION("""COMPUTED_VALUE"""),44607.0)</f>
        <v>44607</v>
      </c>
      <c r="B10" s="5" t="str">
        <f>IFERROR(__xludf.DUMMYFUNCTION("""COMPUTED_VALUE"""),"facebook")</f>
        <v>facebook</v>
      </c>
      <c r="C10" s="5" t="str">
        <f>IFERROR(__xludf.DUMMYFUNCTION("""COMPUTED_VALUE"""),"fb_campaign_4")</f>
        <v>fb_campaign_4</v>
      </c>
      <c r="D10" s="5" t="str">
        <f>IFERROR(__xludf.DUMMYFUNCTION("""COMPUTED_VALUE"""),"clicks")</f>
        <v>clicks</v>
      </c>
      <c r="E10" s="5">
        <f>IFERROR(__xludf.DUMMYFUNCTION("""COMPUTED_VALUE"""),4741.0)</f>
        <v>4741</v>
      </c>
      <c r="F10" s="14">
        <v>2.0</v>
      </c>
    </row>
    <row r="11">
      <c r="A11" s="13">
        <f>IFERROR(__xludf.DUMMYFUNCTION("""COMPUTED_VALUE"""),44607.0)</f>
        <v>44607</v>
      </c>
      <c r="B11" s="5" t="str">
        <f>IFERROR(__xludf.DUMMYFUNCTION("""COMPUTED_VALUE"""),"facebook")</f>
        <v>facebook</v>
      </c>
      <c r="C11" s="5" t="str">
        <f>IFERROR(__xludf.DUMMYFUNCTION("""COMPUTED_VALUE"""),"fb_campaign_5")</f>
        <v>fb_campaign_5</v>
      </c>
      <c r="D11" s="5" t="str">
        <f>IFERROR(__xludf.DUMMYFUNCTION("""COMPUTED_VALUE"""),"clicks")</f>
        <v>clicks</v>
      </c>
      <c r="E11" s="5">
        <f>IFERROR(__xludf.DUMMYFUNCTION("""COMPUTED_VALUE"""),8056.0)</f>
        <v>8056</v>
      </c>
      <c r="F11" s="14">
        <v>2.0</v>
      </c>
    </row>
    <row r="12">
      <c r="A12" s="13">
        <f>IFERROR(__xludf.DUMMYFUNCTION("""COMPUTED_VALUE"""),44607.0)</f>
        <v>44607</v>
      </c>
      <c r="B12" s="5" t="str">
        <f>IFERROR(__xludf.DUMMYFUNCTION("""COMPUTED_VALUE"""),"facebook")</f>
        <v>facebook</v>
      </c>
      <c r="C12" s="5" t="str">
        <f>IFERROR(__xludf.DUMMYFUNCTION("""COMPUTED_VALUE"""),"fb_campaign_1")</f>
        <v>fb_campaign_1</v>
      </c>
      <c r="D12" s="5" t="str">
        <f>IFERROR(__xludf.DUMMYFUNCTION("""COMPUTED_VALUE"""),"leads")</f>
        <v>leads</v>
      </c>
      <c r="E12" s="5">
        <f>IFERROR(__xludf.DUMMYFUNCTION("""COMPUTED_VALUE"""),31.0)</f>
        <v>31</v>
      </c>
      <c r="F12" s="14">
        <v>3.0</v>
      </c>
    </row>
    <row r="13">
      <c r="A13" s="13">
        <f>IFERROR(__xludf.DUMMYFUNCTION("""COMPUTED_VALUE"""),44607.0)</f>
        <v>44607</v>
      </c>
      <c r="B13" s="5" t="str">
        <f>IFERROR(__xludf.DUMMYFUNCTION("""COMPUTED_VALUE"""),"facebook")</f>
        <v>facebook</v>
      </c>
      <c r="C13" s="5" t="str">
        <f>IFERROR(__xludf.DUMMYFUNCTION("""COMPUTED_VALUE"""),"fb_campaign_2")</f>
        <v>fb_campaign_2</v>
      </c>
      <c r="D13" s="5" t="str">
        <f>IFERROR(__xludf.DUMMYFUNCTION("""COMPUTED_VALUE"""),"leads")</f>
        <v>leads</v>
      </c>
      <c r="E13" s="5">
        <f>IFERROR(__xludf.DUMMYFUNCTION("""COMPUTED_VALUE"""),1.0)</f>
        <v>1</v>
      </c>
      <c r="F13" s="14">
        <v>3.0</v>
      </c>
    </row>
    <row r="14">
      <c r="A14" s="13">
        <f>IFERROR(__xludf.DUMMYFUNCTION("""COMPUTED_VALUE"""),44607.0)</f>
        <v>44607</v>
      </c>
      <c r="B14" s="5" t="str">
        <f>IFERROR(__xludf.DUMMYFUNCTION("""COMPUTED_VALUE"""),"facebook")</f>
        <v>facebook</v>
      </c>
      <c r="C14" s="5" t="str">
        <f>IFERROR(__xludf.DUMMYFUNCTION("""COMPUTED_VALUE"""),"fb_campaign_3")</f>
        <v>fb_campaign_3</v>
      </c>
      <c r="D14" s="5" t="str">
        <f>IFERROR(__xludf.DUMMYFUNCTION("""COMPUTED_VALUE"""),"leads")</f>
        <v>leads</v>
      </c>
      <c r="E14" s="5">
        <f>IFERROR(__xludf.DUMMYFUNCTION("""COMPUTED_VALUE"""),51.0)</f>
        <v>51</v>
      </c>
      <c r="F14" s="14">
        <v>3.0</v>
      </c>
    </row>
    <row r="15">
      <c r="A15" s="13">
        <f>IFERROR(__xludf.DUMMYFUNCTION("""COMPUTED_VALUE"""),44607.0)</f>
        <v>44607</v>
      </c>
      <c r="B15" s="5" t="str">
        <f>IFERROR(__xludf.DUMMYFUNCTION("""COMPUTED_VALUE"""),"facebook")</f>
        <v>facebook</v>
      </c>
      <c r="C15" s="5" t="str">
        <f>IFERROR(__xludf.DUMMYFUNCTION("""COMPUTED_VALUE"""),"fb_campaign_4")</f>
        <v>fb_campaign_4</v>
      </c>
      <c r="D15" s="5" t="str">
        <f>IFERROR(__xludf.DUMMYFUNCTION("""COMPUTED_VALUE"""),"leads")</f>
        <v>leads</v>
      </c>
      <c r="E15" s="5">
        <f>IFERROR(__xludf.DUMMYFUNCTION("""COMPUTED_VALUE"""),65.0)</f>
        <v>65</v>
      </c>
      <c r="F15" s="14">
        <v>3.0</v>
      </c>
    </row>
    <row r="16">
      <c r="A16" s="13">
        <f>IFERROR(__xludf.DUMMYFUNCTION("""COMPUTED_VALUE"""),44607.0)</f>
        <v>44607</v>
      </c>
      <c r="B16" s="5" t="str">
        <f>IFERROR(__xludf.DUMMYFUNCTION("""COMPUTED_VALUE"""),"facebook")</f>
        <v>facebook</v>
      </c>
      <c r="C16" s="5" t="str">
        <f>IFERROR(__xludf.DUMMYFUNCTION("""COMPUTED_VALUE"""),"fb_campaign_5")</f>
        <v>fb_campaign_5</v>
      </c>
      <c r="D16" s="5" t="str">
        <f>IFERROR(__xludf.DUMMYFUNCTION("""COMPUTED_VALUE"""),"leads")</f>
        <v>leads</v>
      </c>
      <c r="E16" s="5">
        <f>IFERROR(__xludf.DUMMYFUNCTION("""COMPUTED_VALUE"""),98.0)</f>
        <v>98</v>
      </c>
      <c r="F16" s="14">
        <v>3.0</v>
      </c>
    </row>
    <row r="17">
      <c r="A17" s="13">
        <f>IFERROR(__xludf.DUMMYFUNCTION("""COMPUTED_VALUE"""),44607.0)</f>
        <v>44607</v>
      </c>
      <c r="B17" s="5" t="str">
        <f>IFERROR(__xludf.DUMMYFUNCTION("""COMPUTED_VALUE"""),"facebook")</f>
        <v>facebook</v>
      </c>
      <c r="C17" s="5" t="str">
        <f>IFERROR(__xludf.DUMMYFUNCTION("""COMPUTED_VALUE"""),"fb_campaign_1")</f>
        <v>fb_campaign_1</v>
      </c>
      <c r="D17" s="5" t="str">
        <f>IFERROR(__xludf.DUMMYFUNCTION("""COMPUTED_VALUE"""),"purchases")</f>
        <v>purchases</v>
      </c>
      <c r="E17" s="5">
        <f>IFERROR(__xludf.DUMMYFUNCTION("""COMPUTED_VALUE"""),7.0)</f>
        <v>7</v>
      </c>
      <c r="F17" s="14">
        <v>4.0</v>
      </c>
    </row>
    <row r="18">
      <c r="A18" s="13">
        <f>IFERROR(__xludf.DUMMYFUNCTION("""COMPUTED_VALUE"""),44607.0)</f>
        <v>44607</v>
      </c>
      <c r="B18" s="5" t="str">
        <f>IFERROR(__xludf.DUMMYFUNCTION("""COMPUTED_VALUE"""),"facebook")</f>
        <v>facebook</v>
      </c>
      <c r="C18" s="5" t="str">
        <f>IFERROR(__xludf.DUMMYFUNCTION("""COMPUTED_VALUE"""),"fb_campaign_2")</f>
        <v>fb_campaign_2</v>
      </c>
      <c r="D18" s="5" t="str">
        <f>IFERROR(__xludf.DUMMYFUNCTION("""COMPUTED_VALUE"""),"purchases")</f>
        <v>purchases</v>
      </c>
      <c r="E18" s="5">
        <f>IFERROR(__xludf.DUMMYFUNCTION("""COMPUTED_VALUE"""),2.0)</f>
        <v>2</v>
      </c>
      <c r="F18" s="14">
        <v>4.0</v>
      </c>
    </row>
    <row r="19">
      <c r="A19" s="13">
        <f>IFERROR(__xludf.DUMMYFUNCTION("""COMPUTED_VALUE"""),44607.0)</f>
        <v>44607</v>
      </c>
      <c r="B19" s="5" t="str">
        <f>IFERROR(__xludf.DUMMYFUNCTION("""COMPUTED_VALUE"""),"facebook")</f>
        <v>facebook</v>
      </c>
      <c r="C19" s="5" t="str">
        <f>IFERROR(__xludf.DUMMYFUNCTION("""COMPUTED_VALUE"""),"fb_campaign_3")</f>
        <v>fb_campaign_3</v>
      </c>
      <c r="D19" s="5" t="str">
        <f>IFERROR(__xludf.DUMMYFUNCTION("""COMPUTED_VALUE"""),"purchases")</f>
        <v>purchases</v>
      </c>
      <c r="E19" s="5">
        <f>IFERROR(__xludf.DUMMYFUNCTION("""COMPUTED_VALUE"""),7.0)</f>
        <v>7</v>
      </c>
      <c r="F19" s="14">
        <v>4.0</v>
      </c>
    </row>
    <row r="20">
      <c r="A20" s="13">
        <f>IFERROR(__xludf.DUMMYFUNCTION("""COMPUTED_VALUE"""),44607.0)</f>
        <v>44607</v>
      </c>
      <c r="B20" s="5" t="str">
        <f>IFERROR(__xludf.DUMMYFUNCTION("""COMPUTED_VALUE"""),"facebook")</f>
        <v>facebook</v>
      </c>
      <c r="C20" s="5" t="str">
        <f>IFERROR(__xludf.DUMMYFUNCTION("""COMPUTED_VALUE"""),"fb_campaign_4")</f>
        <v>fb_campaign_4</v>
      </c>
      <c r="D20" s="5" t="str">
        <f>IFERROR(__xludf.DUMMYFUNCTION("""COMPUTED_VALUE"""),"purchases")</f>
        <v>purchases</v>
      </c>
      <c r="E20" s="5">
        <f>IFERROR(__xludf.DUMMYFUNCTION("""COMPUTED_VALUE"""),1.0)</f>
        <v>1</v>
      </c>
      <c r="F20" s="14">
        <v>4.0</v>
      </c>
    </row>
    <row r="21">
      <c r="A21" s="13">
        <f>IFERROR(__xludf.DUMMYFUNCTION("""COMPUTED_VALUE"""),44607.0)</f>
        <v>44607</v>
      </c>
      <c r="B21" s="5" t="str">
        <f>IFERROR(__xludf.DUMMYFUNCTION("""COMPUTED_VALUE"""),"facebook")</f>
        <v>facebook</v>
      </c>
      <c r="C21" s="5" t="str">
        <f>IFERROR(__xludf.DUMMYFUNCTION("""COMPUTED_VALUE"""),"fb_campaign_5")</f>
        <v>fb_campaign_5</v>
      </c>
      <c r="D21" s="5" t="str">
        <f>IFERROR(__xludf.DUMMYFUNCTION("""COMPUTED_VALUE"""),"purchases")</f>
        <v>purchases</v>
      </c>
      <c r="E21" s="5">
        <f>IFERROR(__xludf.DUMMYFUNCTION("""COMPUTED_VALUE"""),2.0)</f>
        <v>2</v>
      </c>
      <c r="F21" s="14">
        <v>4.0</v>
      </c>
    </row>
    <row r="22">
      <c r="A22" s="13">
        <f>IFERROR(__xludf.DUMMYFUNCTION("""COMPUTED_VALUE"""),44607.0)</f>
        <v>44607</v>
      </c>
      <c r="B22" s="5" t="str">
        <f>IFERROR(__xludf.DUMMYFUNCTION("""COMPUTED_VALUE"""),"facebook")</f>
        <v>facebook</v>
      </c>
      <c r="C22" s="5" t="str">
        <f>IFERROR(__xludf.DUMMYFUNCTION("""COMPUTED_VALUE"""),"fb_campaign_1")</f>
        <v>fb_campaign_1</v>
      </c>
      <c r="D22" s="5" t="str">
        <f>IFERROR(__xludf.DUMMYFUNCTION("""COMPUTED_VALUE"""),"revenue")</f>
        <v>revenue</v>
      </c>
      <c r="E22" s="5">
        <f>IFERROR(__xludf.DUMMYFUNCTION("""COMPUTED_VALUE"""),93746.0)</f>
        <v>93746</v>
      </c>
      <c r="F22" s="14">
        <v>5.0</v>
      </c>
    </row>
    <row r="23">
      <c r="A23" s="13">
        <f>IFERROR(__xludf.DUMMYFUNCTION("""COMPUTED_VALUE"""),44607.0)</f>
        <v>44607</v>
      </c>
      <c r="B23" s="5" t="str">
        <f>IFERROR(__xludf.DUMMYFUNCTION("""COMPUTED_VALUE"""),"facebook")</f>
        <v>facebook</v>
      </c>
      <c r="C23" s="5" t="str">
        <f>IFERROR(__xludf.DUMMYFUNCTION("""COMPUTED_VALUE"""),"fb_campaign_2")</f>
        <v>fb_campaign_2</v>
      </c>
      <c r="D23" s="5" t="str">
        <f>IFERROR(__xludf.DUMMYFUNCTION("""COMPUTED_VALUE"""),"revenue")</f>
        <v>revenue</v>
      </c>
      <c r="E23" s="5">
        <f>IFERROR(__xludf.DUMMYFUNCTION("""COMPUTED_VALUE"""),29485.0)</f>
        <v>29485</v>
      </c>
      <c r="F23" s="14">
        <v>5.0</v>
      </c>
    </row>
    <row r="24">
      <c r="A24" s="13">
        <f>IFERROR(__xludf.DUMMYFUNCTION("""COMPUTED_VALUE"""),44607.0)</f>
        <v>44607</v>
      </c>
      <c r="B24" s="5" t="str">
        <f>IFERROR(__xludf.DUMMYFUNCTION("""COMPUTED_VALUE"""),"facebook")</f>
        <v>facebook</v>
      </c>
      <c r="C24" s="5" t="str">
        <f>IFERROR(__xludf.DUMMYFUNCTION("""COMPUTED_VALUE"""),"fb_campaign_3")</f>
        <v>fb_campaign_3</v>
      </c>
      <c r="D24" s="5" t="str">
        <f>IFERROR(__xludf.DUMMYFUNCTION("""COMPUTED_VALUE"""),"revenue")</f>
        <v>revenue</v>
      </c>
      <c r="E24" s="5">
        <f>IFERROR(__xludf.DUMMYFUNCTION("""COMPUTED_VALUE"""),22780.0)</f>
        <v>22780</v>
      </c>
      <c r="F24" s="14">
        <v>5.0</v>
      </c>
    </row>
    <row r="25">
      <c r="A25" s="13">
        <f>IFERROR(__xludf.DUMMYFUNCTION("""COMPUTED_VALUE"""),44607.0)</f>
        <v>44607</v>
      </c>
      <c r="B25" s="5" t="str">
        <f>IFERROR(__xludf.DUMMYFUNCTION("""COMPUTED_VALUE"""),"facebook")</f>
        <v>facebook</v>
      </c>
      <c r="C25" s="5" t="str">
        <f>IFERROR(__xludf.DUMMYFUNCTION("""COMPUTED_VALUE"""),"fb_campaign_4")</f>
        <v>fb_campaign_4</v>
      </c>
      <c r="D25" s="5" t="str">
        <f>IFERROR(__xludf.DUMMYFUNCTION("""COMPUTED_VALUE"""),"revenue")</f>
        <v>revenue</v>
      </c>
      <c r="E25" s="5">
        <f>IFERROR(__xludf.DUMMYFUNCTION("""COMPUTED_VALUE"""),10431.0)</f>
        <v>10431</v>
      </c>
      <c r="F25" s="14">
        <v>5.0</v>
      </c>
    </row>
    <row r="26">
      <c r="A26" s="13">
        <f>IFERROR(__xludf.DUMMYFUNCTION("""COMPUTED_VALUE"""),44607.0)</f>
        <v>44607</v>
      </c>
      <c r="B26" s="5" t="str">
        <f>IFERROR(__xludf.DUMMYFUNCTION("""COMPUTED_VALUE"""),"facebook")</f>
        <v>facebook</v>
      </c>
      <c r="C26" s="5" t="str">
        <f>IFERROR(__xludf.DUMMYFUNCTION("""COMPUTED_VALUE"""),"fb_campaign_5")</f>
        <v>fb_campaign_5</v>
      </c>
      <c r="D26" s="5" t="str">
        <f>IFERROR(__xludf.DUMMYFUNCTION("""COMPUTED_VALUE"""),"revenue")</f>
        <v>revenue</v>
      </c>
      <c r="E26" s="5">
        <f>IFERROR(__xludf.DUMMYFUNCTION("""COMPUTED_VALUE"""),52789.0)</f>
        <v>52789</v>
      </c>
      <c r="F26" s="14">
        <v>5.0</v>
      </c>
    </row>
    <row r="27">
      <c r="A27" s="13">
        <f>IFERROR(__xludf.DUMMYFUNCTION("""COMPUTED_VALUE"""),44608.0)</f>
        <v>44608</v>
      </c>
      <c r="B27" s="5" t="str">
        <f>IFERROR(__xludf.DUMMYFUNCTION("""COMPUTED_VALUE"""),"facebook")</f>
        <v>facebook</v>
      </c>
      <c r="C27" s="5" t="str">
        <f>IFERROR(__xludf.DUMMYFUNCTION("""COMPUTED_VALUE"""),"fb_campaign_1")</f>
        <v>fb_campaign_1</v>
      </c>
      <c r="D27" s="5" t="str">
        <f>IFERROR(__xludf.DUMMYFUNCTION("""COMPUTED_VALUE"""),"impressions")</f>
        <v>impressions</v>
      </c>
      <c r="E27" s="5">
        <f>IFERROR(__xludf.DUMMYFUNCTION("""COMPUTED_VALUE"""),325849.0)</f>
        <v>325849</v>
      </c>
      <c r="F27" s="14">
        <v>1.0</v>
      </c>
    </row>
    <row r="28">
      <c r="A28" s="13">
        <f>IFERROR(__xludf.DUMMYFUNCTION("""COMPUTED_VALUE"""),44608.0)</f>
        <v>44608</v>
      </c>
      <c r="B28" s="5" t="str">
        <f>IFERROR(__xludf.DUMMYFUNCTION("""COMPUTED_VALUE"""),"facebook")</f>
        <v>facebook</v>
      </c>
      <c r="C28" s="5" t="str">
        <f>IFERROR(__xludf.DUMMYFUNCTION("""COMPUTED_VALUE"""),"fb_campaign_2")</f>
        <v>fb_campaign_2</v>
      </c>
      <c r="D28" s="5" t="str">
        <f>IFERROR(__xludf.DUMMYFUNCTION("""COMPUTED_VALUE"""),"impressions")</f>
        <v>impressions</v>
      </c>
      <c r="E28" s="5">
        <f>IFERROR(__xludf.DUMMYFUNCTION("""COMPUTED_VALUE"""),470805.0)</f>
        <v>470805</v>
      </c>
      <c r="F28" s="14">
        <v>1.0</v>
      </c>
    </row>
    <row r="29">
      <c r="A29" s="13">
        <f>IFERROR(__xludf.DUMMYFUNCTION("""COMPUTED_VALUE"""),44608.0)</f>
        <v>44608</v>
      </c>
      <c r="B29" s="5" t="str">
        <f>IFERROR(__xludf.DUMMYFUNCTION("""COMPUTED_VALUE"""),"facebook")</f>
        <v>facebook</v>
      </c>
      <c r="C29" s="5" t="str">
        <f>IFERROR(__xludf.DUMMYFUNCTION("""COMPUTED_VALUE"""),"fb_campaign_3")</f>
        <v>fb_campaign_3</v>
      </c>
      <c r="D29" s="5" t="str">
        <f>IFERROR(__xludf.DUMMYFUNCTION("""COMPUTED_VALUE"""),"impressions")</f>
        <v>impressions</v>
      </c>
      <c r="E29" s="5">
        <f>IFERROR(__xludf.DUMMYFUNCTION("""COMPUTED_VALUE"""),312380.0)</f>
        <v>312380</v>
      </c>
      <c r="F29" s="14">
        <v>1.0</v>
      </c>
    </row>
    <row r="30">
      <c r="A30" s="13">
        <f>IFERROR(__xludf.DUMMYFUNCTION("""COMPUTED_VALUE"""),44608.0)</f>
        <v>44608</v>
      </c>
      <c r="B30" s="5" t="str">
        <f>IFERROR(__xludf.DUMMYFUNCTION("""COMPUTED_VALUE"""),"facebook")</f>
        <v>facebook</v>
      </c>
      <c r="C30" s="5" t="str">
        <f>IFERROR(__xludf.DUMMYFUNCTION("""COMPUTED_VALUE"""),"fb_campaign_4")</f>
        <v>fb_campaign_4</v>
      </c>
      <c r="D30" s="5" t="str">
        <f>IFERROR(__xludf.DUMMYFUNCTION("""COMPUTED_VALUE"""),"impressions")</f>
        <v>impressions</v>
      </c>
      <c r="E30" s="5">
        <f>IFERROR(__xludf.DUMMYFUNCTION("""COMPUTED_VALUE"""),535798.0)</f>
        <v>535798</v>
      </c>
      <c r="F30" s="14">
        <v>1.0</v>
      </c>
    </row>
    <row r="31">
      <c r="A31" s="13">
        <f>IFERROR(__xludf.DUMMYFUNCTION("""COMPUTED_VALUE"""),44608.0)</f>
        <v>44608</v>
      </c>
      <c r="B31" s="5" t="str">
        <f>IFERROR(__xludf.DUMMYFUNCTION("""COMPUTED_VALUE"""),"facebook")</f>
        <v>facebook</v>
      </c>
      <c r="C31" s="5" t="str">
        <f>IFERROR(__xludf.DUMMYFUNCTION("""COMPUTED_VALUE"""),"fb_campaign_5")</f>
        <v>fb_campaign_5</v>
      </c>
      <c r="D31" s="5" t="str">
        <f>IFERROR(__xludf.DUMMYFUNCTION("""COMPUTED_VALUE"""),"impressions")</f>
        <v>impressions</v>
      </c>
      <c r="E31" s="5">
        <f>IFERROR(__xludf.DUMMYFUNCTION("""COMPUTED_VALUE"""),510986.0)</f>
        <v>510986</v>
      </c>
      <c r="F31" s="14">
        <v>1.0</v>
      </c>
    </row>
    <row r="32">
      <c r="A32" s="13">
        <f>IFERROR(__xludf.DUMMYFUNCTION("""COMPUTED_VALUE"""),44608.0)</f>
        <v>44608</v>
      </c>
      <c r="B32" s="5" t="str">
        <f>IFERROR(__xludf.DUMMYFUNCTION("""COMPUTED_VALUE"""),"facebook")</f>
        <v>facebook</v>
      </c>
      <c r="C32" s="5" t="str">
        <f>IFERROR(__xludf.DUMMYFUNCTION("""COMPUTED_VALUE"""),"fb_campaign_1")</f>
        <v>fb_campaign_1</v>
      </c>
      <c r="D32" s="5" t="str">
        <f>IFERROR(__xludf.DUMMYFUNCTION("""COMPUTED_VALUE"""),"clicks")</f>
        <v>clicks</v>
      </c>
      <c r="E32" s="5">
        <f>IFERROR(__xludf.DUMMYFUNCTION("""COMPUTED_VALUE"""),5018.0)</f>
        <v>5018</v>
      </c>
      <c r="F32" s="14">
        <v>2.0</v>
      </c>
    </row>
    <row r="33">
      <c r="A33" s="13">
        <f>IFERROR(__xludf.DUMMYFUNCTION("""COMPUTED_VALUE"""),44608.0)</f>
        <v>44608</v>
      </c>
      <c r="B33" s="5" t="str">
        <f>IFERROR(__xludf.DUMMYFUNCTION("""COMPUTED_VALUE"""),"facebook")</f>
        <v>facebook</v>
      </c>
      <c r="C33" s="5" t="str">
        <f>IFERROR(__xludf.DUMMYFUNCTION("""COMPUTED_VALUE"""),"fb_campaign_2")</f>
        <v>fb_campaign_2</v>
      </c>
      <c r="D33" s="5" t="str">
        <f>IFERROR(__xludf.DUMMYFUNCTION("""COMPUTED_VALUE"""),"clicks")</f>
        <v>clicks</v>
      </c>
      <c r="E33" s="5">
        <f>IFERROR(__xludf.DUMMYFUNCTION("""COMPUTED_VALUE"""),11.0)</f>
        <v>11</v>
      </c>
      <c r="F33" s="14">
        <v>2.0</v>
      </c>
    </row>
    <row r="34">
      <c r="A34" s="13">
        <f>IFERROR(__xludf.DUMMYFUNCTION("""COMPUTED_VALUE"""),44608.0)</f>
        <v>44608</v>
      </c>
      <c r="B34" s="5" t="str">
        <f>IFERROR(__xludf.DUMMYFUNCTION("""COMPUTED_VALUE"""),"facebook")</f>
        <v>facebook</v>
      </c>
      <c r="C34" s="5" t="str">
        <f>IFERROR(__xludf.DUMMYFUNCTION("""COMPUTED_VALUE"""),"fb_campaign_3")</f>
        <v>fb_campaign_3</v>
      </c>
      <c r="D34" s="5" t="str">
        <f>IFERROR(__xludf.DUMMYFUNCTION("""COMPUTED_VALUE"""),"clicks")</f>
        <v>clicks</v>
      </c>
      <c r="E34" s="5">
        <f>IFERROR(__xludf.DUMMYFUNCTION("""COMPUTED_VALUE"""),5668.0)</f>
        <v>5668</v>
      </c>
      <c r="F34" s="14">
        <v>2.0</v>
      </c>
    </row>
    <row r="35">
      <c r="A35" s="13">
        <f>IFERROR(__xludf.DUMMYFUNCTION("""COMPUTED_VALUE"""),44608.0)</f>
        <v>44608</v>
      </c>
      <c r="B35" s="5" t="str">
        <f>IFERROR(__xludf.DUMMYFUNCTION("""COMPUTED_VALUE"""),"facebook")</f>
        <v>facebook</v>
      </c>
      <c r="C35" s="5" t="str">
        <f>IFERROR(__xludf.DUMMYFUNCTION("""COMPUTED_VALUE"""),"fb_campaign_4")</f>
        <v>fb_campaign_4</v>
      </c>
      <c r="D35" s="5" t="str">
        <f>IFERROR(__xludf.DUMMYFUNCTION("""COMPUTED_VALUE"""),"clicks")</f>
        <v>clicks</v>
      </c>
      <c r="E35" s="5">
        <f>IFERROR(__xludf.DUMMYFUNCTION("""COMPUTED_VALUE"""),8270.0)</f>
        <v>8270</v>
      </c>
      <c r="F35" s="14">
        <v>2.0</v>
      </c>
    </row>
    <row r="36">
      <c r="A36" s="13">
        <f>IFERROR(__xludf.DUMMYFUNCTION("""COMPUTED_VALUE"""),44608.0)</f>
        <v>44608</v>
      </c>
      <c r="B36" s="5" t="str">
        <f>IFERROR(__xludf.DUMMYFUNCTION("""COMPUTED_VALUE"""),"facebook")</f>
        <v>facebook</v>
      </c>
      <c r="C36" s="5" t="str">
        <f>IFERROR(__xludf.DUMMYFUNCTION("""COMPUTED_VALUE"""),"fb_campaign_5")</f>
        <v>fb_campaign_5</v>
      </c>
      <c r="D36" s="5" t="str">
        <f>IFERROR(__xludf.DUMMYFUNCTION("""COMPUTED_VALUE"""),"clicks")</f>
        <v>clicks</v>
      </c>
      <c r="E36" s="5">
        <f>IFERROR(__xludf.DUMMYFUNCTION("""COMPUTED_VALUE"""),6253.0)</f>
        <v>6253</v>
      </c>
      <c r="F36" s="14">
        <v>2.0</v>
      </c>
    </row>
    <row r="37">
      <c r="A37" s="13">
        <f>IFERROR(__xludf.DUMMYFUNCTION("""COMPUTED_VALUE"""),44608.0)</f>
        <v>44608</v>
      </c>
      <c r="B37" s="5" t="str">
        <f>IFERROR(__xludf.DUMMYFUNCTION("""COMPUTED_VALUE"""),"facebook")</f>
        <v>facebook</v>
      </c>
      <c r="C37" s="5" t="str">
        <f>IFERROR(__xludf.DUMMYFUNCTION("""COMPUTED_VALUE"""),"fb_campaign_1")</f>
        <v>fb_campaign_1</v>
      </c>
      <c r="D37" s="5" t="str">
        <f>IFERROR(__xludf.DUMMYFUNCTION("""COMPUTED_VALUE"""),"leads")</f>
        <v>leads</v>
      </c>
      <c r="E37" s="5">
        <f>IFERROR(__xludf.DUMMYFUNCTION("""COMPUTED_VALUE"""),5.0)</f>
        <v>5</v>
      </c>
      <c r="F37" s="14">
        <v>3.0</v>
      </c>
    </row>
    <row r="38">
      <c r="A38" s="13">
        <f>IFERROR(__xludf.DUMMYFUNCTION("""COMPUTED_VALUE"""),44608.0)</f>
        <v>44608</v>
      </c>
      <c r="B38" s="5" t="str">
        <f>IFERROR(__xludf.DUMMYFUNCTION("""COMPUTED_VALUE"""),"facebook")</f>
        <v>facebook</v>
      </c>
      <c r="C38" s="5" t="str">
        <f>IFERROR(__xludf.DUMMYFUNCTION("""COMPUTED_VALUE"""),"fb_campaign_2")</f>
        <v>fb_campaign_2</v>
      </c>
      <c r="D38" s="5" t="str">
        <f>IFERROR(__xludf.DUMMYFUNCTION("""COMPUTED_VALUE"""),"leads")</f>
        <v>leads</v>
      </c>
      <c r="E38" s="5">
        <f>IFERROR(__xludf.DUMMYFUNCTION("""COMPUTED_VALUE"""),90.0)</f>
        <v>90</v>
      </c>
      <c r="F38" s="14">
        <v>3.0</v>
      </c>
    </row>
    <row r="39">
      <c r="A39" s="13">
        <f>IFERROR(__xludf.DUMMYFUNCTION("""COMPUTED_VALUE"""),44608.0)</f>
        <v>44608</v>
      </c>
      <c r="B39" s="5" t="str">
        <f>IFERROR(__xludf.DUMMYFUNCTION("""COMPUTED_VALUE"""),"facebook")</f>
        <v>facebook</v>
      </c>
      <c r="C39" s="5" t="str">
        <f>IFERROR(__xludf.DUMMYFUNCTION("""COMPUTED_VALUE"""),"fb_campaign_3")</f>
        <v>fb_campaign_3</v>
      </c>
      <c r="D39" s="5" t="str">
        <f>IFERROR(__xludf.DUMMYFUNCTION("""COMPUTED_VALUE"""),"leads")</f>
        <v>leads</v>
      </c>
      <c r="E39" s="5">
        <f>IFERROR(__xludf.DUMMYFUNCTION("""COMPUTED_VALUE"""),86.0)</f>
        <v>86</v>
      </c>
      <c r="F39" s="14">
        <v>3.0</v>
      </c>
    </row>
    <row r="40">
      <c r="A40" s="13">
        <f>IFERROR(__xludf.DUMMYFUNCTION("""COMPUTED_VALUE"""),44608.0)</f>
        <v>44608</v>
      </c>
      <c r="B40" s="5" t="str">
        <f>IFERROR(__xludf.DUMMYFUNCTION("""COMPUTED_VALUE"""),"facebook")</f>
        <v>facebook</v>
      </c>
      <c r="C40" s="5" t="str">
        <f>IFERROR(__xludf.DUMMYFUNCTION("""COMPUTED_VALUE"""),"fb_campaign_4")</f>
        <v>fb_campaign_4</v>
      </c>
      <c r="D40" s="5" t="str">
        <f>IFERROR(__xludf.DUMMYFUNCTION("""COMPUTED_VALUE"""),"leads")</f>
        <v>leads</v>
      </c>
      <c r="E40" s="5">
        <f>IFERROR(__xludf.DUMMYFUNCTION("""COMPUTED_VALUE"""),12.0)</f>
        <v>12</v>
      </c>
      <c r="F40" s="14">
        <v>3.0</v>
      </c>
    </row>
    <row r="41">
      <c r="A41" s="13">
        <f>IFERROR(__xludf.DUMMYFUNCTION("""COMPUTED_VALUE"""),44608.0)</f>
        <v>44608</v>
      </c>
      <c r="B41" s="5" t="str">
        <f>IFERROR(__xludf.DUMMYFUNCTION("""COMPUTED_VALUE"""),"facebook")</f>
        <v>facebook</v>
      </c>
      <c r="C41" s="5" t="str">
        <f>IFERROR(__xludf.DUMMYFUNCTION("""COMPUTED_VALUE"""),"fb_campaign_5")</f>
        <v>fb_campaign_5</v>
      </c>
      <c r="D41" s="5" t="str">
        <f>IFERROR(__xludf.DUMMYFUNCTION("""COMPUTED_VALUE"""),"leads")</f>
        <v>leads</v>
      </c>
      <c r="E41" s="5">
        <f>IFERROR(__xludf.DUMMYFUNCTION("""COMPUTED_VALUE"""),80.0)</f>
        <v>80</v>
      </c>
      <c r="F41" s="14">
        <v>3.0</v>
      </c>
    </row>
    <row r="42">
      <c r="A42" s="13">
        <f>IFERROR(__xludf.DUMMYFUNCTION("""COMPUTED_VALUE"""),44608.0)</f>
        <v>44608</v>
      </c>
      <c r="B42" s="5" t="str">
        <f>IFERROR(__xludf.DUMMYFUNCTION("""COMPUTED_VALUE"""),"facebook")</f>
        <v>facebook</v>
      </c>
      <c r="C42" s="5" t="str">
        <f>IFERROR(__xludf.DUMMYFUNCTION("""COMPUTED_VALUE"""),"fb_campaign_1")</f>
        <v>fb_campaign_1</v>
      </c>
      <c r="D42" s="5" t="str">
        <f>IFERROR(__xludf.DUMMYFUNCTION("""COMPUTED_VALUE"""),"purchases")</f>
        <v>purchases</v>
      </c>
      <c r="E42" s="5">
        <f>IFERROR(__xludf.DUMMYFUNCTION("""COMPUTED_VALUE"""),1.0)</f>
        <v>1</v>
      </c>
      <c r="F42" s="14">
        <v>4.0</v>
      </c>
    </row>
    <row r="43">
      <c r="A43" s="13">
        <f>IFERROR(__xludf.DUMMYFUNCTION("""COMPUTED_VALUE"""),44608.0)</f>
        <v>44608</v>
      </c>
      <c r="B43" s="5" t="str">
        <f>IFERROR(__xludf.DUMMYFUNCTION("""COMPUTED_VALUE"""),"facebook")</f>
        <v>facebook</v>
      </c>
      <c r="C43" s="5" t="str">
        <f>IFERROR(__xludf.DUMMYFUNCTION("""COMPUTED_VALUE"""),"fb_campaign_2")</f>
        <v>fb_campaign_2</v>
      </c>
      <c r="D43" s="5" t="str">
        <f>IFERROR(__xludf.DUMMYFUNCTION("""COMPUTED_VALUE"""),"purchases")</f>
        <v>purchases</v>
      </c>
      <c r="E43" s="5">
        <f>IFERROR(__xludf.DUMMYFUNCTION("""COMPUTED_VALUE"""),3.0)</f>
        <v>3</v>
      </c>
      <c r="F43" s="14">
        <v>4.0</v>
      </c>
    </row>
    <row r="44">
      <c r="A44" s="13">
        <f>IFERROR(__xludf.DUMMYFUNCTION("""COMPUTED_VALUE"""),44608.0)</f>
        <v>44608</v>
      </c>
      <c r="B44" s="5" t="str">
        <f>IFERROR(__xludf.DUMMYFUNCTION("""COMPUTED_VALUE"""),"facebook")</f>
        <v>facebook</v>
      </c>
      <c r="C44" s="5" t="str">
        <f>IFERROR(__xludf.DUMMYFUNCTION("""COMPUTED_VALUE"""),"fb_campaign_3")</f>
        <v>fb_campaign_3</v>
      </c>
      <c r="D44" s="5" t="str">
        <f>IFERROR(__xludf.DUMMYFUNCTION("""COMPUTED_VALUE"""),"purchases")</f>
        <v>purchases</v>
      </c>
      <c r="E44" s="5">
        <f>IFERROR(__xludf.DUMMYFUNCTION("""COMPUTED_VALUE"""),1.0)</f>
        <v>1</v>
      </c>
      <c r="F44" s="14">
        <v>4.0</v>
      </c>
    </row>
    <row r="45">
      <c r="A45" s="13">
        <f>IFERROR(__xludf.DUMMYFUNCTION("""COMPUTED_VALUE"""),44608.0)</f>
        <v>44608</v>
      </c>
      <c r="B45" s="5" t="str">
        <f>IFERROR(__xludf.DUMMYFUNCTION("""COMPUTED_VALUE"""),"facebook")</f>
        <v>facebook</v>
      </c>
      <c r="C45" s="5" t="str">
        <f>IFERROR(__xludf.DUMMYFUNCTION("""COMPUTED_VALUE"""),"fb_campaign_4")</f>
        <v>fb_campaign_4</v>
      </c>
      <c r="D45" s="5" t="str">
        <f>IFERROR(__xludf.DUMMYFUNCTION("""COMPUTED_VALUE"""),"purchases")</f>
        <v>purchases</v>
      </c>
      <c r="E45" s="5">
        <f>IFERROR(__xludf.DUMMYFUNCTION("""COMPUTED_VALUE"""),1.0)</f>
        <v>1</v>
      </c>
      <c r="F45" s="14">
        <v>4.0</v>
      </c>
    </row>
    <row r="46">
      <c r="A46" s="13">
        <f>IFERROR(__xludf.DUMMYFUNCTION("""COMPUTED_VALUE"""),44608.0)</f>
        <v>44608</v>
      </c>
      <c r="B46" s="5" t="str">
        <f>IFERROR(__xludf.DUMMYFUNCTION("""COMPUTED_VALUE"""),"facebook")</f>
        <v>facebook</v>
      </c>
      <c r="C46" s="5" t="str">
        <f>IFERROR(__xludf.DUMMYFUNCTION("""COMPUTED_VALUE"""),"fb_campaign_5")</f>
        <v>fb_campaign_5</v>
      </c>
      <c r="D46" s="5" t="str">
        <f>IFERROR(__xludf.DUMMYFUNCTION("""COMPUTED_VALUE"""),"purchases")</f>
        <v>purchases</v>
      </c>
      <c r="E46" s="5">
        <f>IFERROR(__xludf.DUMMYFUNCTION("""COMPUTED_VALUE"""),1.0)</f>
        <v>1</v>
      </c>
      <c r="F46" s="14">
        <v>4.0</v>
      </c>
    </row>
    <row r="47">
      <c r="A47" s="13">
        <f>IFERROR(__xludf.DUMMYFUNCTION("""COMPUTED_VALUE"""),44608.0)</f>
        <v>44608</v>
      </c>
      <c r="B47" s="5" t="str">
        <f>IFERROR(__xludf.DUMMYFUNCTION("""COMPUTED_VALUE"""),"facebook")</f>
        <v>facebook</v>
      </c>
      <c r="C47" s="5" t="str">
        <f>IFERROR(__xludf.DUMMYFUNCTION("""COMPUTED_VALUE"""),"fb_campaign_1")</f>
        <v>fb_campaign_1</v>
      </c>
      <c r="D47" s="5" t="str">
        <f>IFERROR(__xludf.DUMMYFUNCTION("""COMPUTED_VALUE"""),"revenue")</f>
        <v>revenue</v>
      </c>
      <c r="E47" s="5">
        <f>IFERROR(__xludf.DUMMYFUNCTION("""COMPUTED_VALUE"""),15968.0)</f>
        <v>15968</v>
      </c>
      <c r="F47" s="14">
        <v>5.0</v>
      </c>
    </row>
    <row r="48">
      <c r="A48" s="13">
        <f>IFERROR(__xludf.DUMMYFUNCTION("""COMPUTED_VALUE"""),44608.0)</f>
        <v>44608</v>
      </c>
      <c r="B48" s="5" t="str">
        <f>IFERROR(__xludf.DUMMYFUNCTION("""COMPUTED_VALUE"""),"facebook")</f>
        <v>facebook</v>
      </c>
      <c r="C48" s="5" t="str">
        <f>IFERROR(__xludf.DUMMYFUNCTION("""COMPUTED_VALUE"""),"fb_campaign_2")</f>
        <v>fb_campaign_2</v>
      </c>
      <c r="D48" s="5" t="str">
        <f>IFERROR(__xludf.DUMMYFUNCTION("""COMPUTED_VALUE"""),"revenue")</f>
        <v>revenue</v>
      </c>
      <c r="E48" s="5">
        <f>IFERROR(__xludf.DUMMYFUNCTION("""COMPUTED_VALUE"""),40021.0)</f>
        <v>40021</v>
      </c>
      <c r="F48" s="14">
        <v>5.0</v>
      </c>
    </row>
    <row r="49">
      <c r="A49" s="13">
        <f>IFERROR(__xludf.DUMMYFUNCTION("""COMPUTED_VALUE"""),44608.0)</f>
        <v>44608</v>
      </c>
      <c r="B49" s="5" t="str">
        <f>IFERROR(__xludf.DUMMYFUNCTION("""COMPUTED_VALUE"""),"facebook")</f>
        <v>facebook</v>
      </c>
      <c r="C49" s="5" t="str">
        <f>IFERROR(__xludf.DUMMYFUNCTION("""COMPUTED_VALUE"""),"fb_campaign_3")</f>
        <v>fb_campaign_3</v>
      </c>
      <c r="D49" s="5" t="str">
        <f>IFERROR(__xludf.DUMMYFUNCTION("""COMPUTED_VALUE"""),"revenue")</f>
        <v>revenue</v>
      </c>
      <c r="E49" s="5">
        <f>IFERROR(__xludf.DUMMYFUNCTION("""COMPUTED_VALUE"""),19888.0)</f>
        <v>19888</v>
      </c>
      <c r="F49" s="14">
        <v>5.0</v>
      </c>
    </row>
    <row r="50">
      <c r="A50" s="13">
        <f>IFERROR(__xludf.DUMMYFUNCTION("""COMPUTED_VALUE"""),44608.0)</f>
        <v>44608</v>
      </c>
      <c r="B50" s="5" t="str">
        <f>IFERROR(__xludf.DUMMYFUNCTION("""COMPUTED_VALUE"""),"facebook")</f>
        <v>facebook</v>
      </c>
      <c r="C50" s="5" t="str">
        <f>IFERROR(__xludf.DUMMYFUNCTION("""COMPUTED_VALUE"""),"fb_campaign_4")</f>
        <v>fb_campaign_4</v>
      </c>
      <c r="D50" s="5" t="str">
        <f>IFERROR(__xludf.DUMMYFUNCTION("""COMPUTED_VALUE"""),"revenue")</f>
        <v>revenue</v>
      </c>
      <c r="E50" s="5">
        <f>IFERROR(__xludf.DUMMYFUNCTION("""COMPUTED_VALUE"""),62246.0)</f>
        <v>62246</v>
      </c>
      <c r="F50" s="14">
        <v>5.0</v>
      </c>
    </row>
    <row r="51">
      <c r="A51" s="13">
        <f>IFERROR(__xludf.DUMMYFUNCTION("""COMPUTED_VALUE"""),44608.0)</f>
        <v>44608</v>
      </c>
      <c r="B51" s="5" t="str">
        <f>IFERROR(__xludf.DUMMYFUNCTION("""COMPUTED_VALUE"""),"facebook")</f>
        <v>facebook</v>
      </c>
      <c r="C51" s="5" t="str">
        <f>IFERROR(__xludf.DUMMYFUNCTION("""COMPUTED_VALUE"""),"fb_campaign_5")</f>
        <v>fb_campaign_5</v>
      </c>
      <c r="D51" s="5" t="str">
        <f>IFERROR(__xludf.DUMMYFUNCTION("""COMPUTED_VALUE"""),"revenue")</f>
        <v>revenue</v>
      </c>
      <c r="E51" s="5">
        <f>IFERROR(__xludf.DUMMYFUNCTION("""COMPUTED_VALUE"""),3056.0)</f>
        <v>3056</v>
      </c>
      <c r="F51" s="14">
        <v>5.0</v>
      </c>
    </row>
    <row r="52">
      <c r="A52" s="13">
        <f>IFERROR(__xludf.DUMMYFUNCTION("""COMPUTED_VALUE"""),44609.0)</f>
        <v>44609</v>
      </c>
      <c r="B52" s="5" t="str">
        <f>IFERROR(__xludf.DUMMYFUNCTION("""COMPUTED_VALUE"""),"facebook")</f>
        <v>facebook</v>
      </c>
      <c r="C52" s="5" t="str">
        <f>IFERROR(__xludf.DUMMYFUNCTION("""COMPUTED_VALUE"""),"fb_campaign_1")</f>
        <v>fb_campaign_1</v>
      </c>
      <c r="D52" s="5" t="str">
        <f>IFERROR(__xludf.DUMMYFUNCTION("""COMPUTED_VALUE"""),"impressions")</f>
        <v>impressions</v>
      </c>
      <c r="E52" s="5">
        <f>IFERROR(__xludf.DUMMYFUNCTION("""COMPUTED_VALUE"""),431206.0)</f>
        <v>431206</v>
      </c>
      <c r="F52" s="14">
        <v>1.0</v>
      </c>
    </row>
    <row r="53">
      <c r="A53" s="13">
        <f>IFERROR(__xludf.DUMMYFUNCTION("""COMPUTED_VALUE"""),44609.0)</f>
        <v>44609</v>
      </c>
      <c r="B53" s="5" t="str">
        <f>IFERROR(__xludf.DUMMYFUNCTION("""COMPUTED_VALUE"""),"facebook")</f>
        <v>facebook</v>
      </c>
      <c r="C53" s="5" t="str">
        <f>IFERROR(__xludf.DUMMYFUNCTION("""COMPUTED_VALUE"""),"fb_campaign_2")</f>
        <v>fb_campaign_2</v>
      </c>
      <c r="D53" s="5" t="str">
        <f>IFERROR(__xludf.DUMMYFUNCTION("""COMPUTED_VALUE"""),"impressions")</f>
        <v>impressions</v>
      </c>
      <c r="E53" s="5">
        <f>IFERROR(__xludf.DUMMYFUNCTION("""COMPUTED_VALUE"""),789309.0)</f>
        <v>789309</v>
      </c>
      <c r="F53" s="14">
        <v>1.0</v>
      </c>
    </row>
    <row r="54">
      <c r="A54" s="13">
        <f>IFERROR(__xludf.DUMMYFUNCTION("""COMPUTED_VALUE"""),44609.0)</f>
        <v>44609</v>
      </c>
      <c r="B54" s="5" t="str">
        <f>IFERROR(__xludf.DUMMYFUNCTION("""COMPUTED_VALUE"""),"facebook")</f>
        <v>facebook</v>
      </c>
      <c r="C54" s="5" t="str">
        <f>IFERROR(__xludf.DUMMYFUNCTION("""COMPUTED_VALUE"""),"fb_campaign_3")</f>
        <v>fb_campaign_3</v>
      </c>
      <c r="D54" s="5" t="str">
        <f>IFERROR(__xludf.DUMMYFUNCTION("""COMPUTED_VALUE"""),"impressions")</f>
        <v>impressions</v>
      </c>
      <c r="E54" s="5">
        <f>IFERROR(__xludf.DUMMYFUNCTION("""COMPUTED_VALUE"""),599647.0)</f>
        <v>599647</v>
      </c>
      <c r="F54" s="14">
        <v>1.0</v>
      </c>
    </row>
    <row r="55">
      <c r="A55" s="13">
        <f>IFERROR(__xludf.DUMMYFUNCTION("""COMPUTED_VALUE"""),44609.0)</f>
        <v>44609</v>
      </c>
      <c r="B55" s="5" t="str">
        <f>IFERROR(__xludf.DUMMYFUNCTION("""COMPUTED_VALUE"""),"facebook")</f>
        <v>facebook</v>
      </c>
      <c r="C55" s="5" t="str">
        <f>IFERROR(__xludf.DUMMYFUNCTION("""COMPUTED_VALUE"""),"fb_campaign_4")</f>
        <v>fb_campaign_4</v>
      </c>
      <c r="D55" s="5" t="str">
        <f>IFERROR(__xludf.DUMMYFUNCTION("""COMPUTED_VALUE"""),"impressions")</f>
        <v>impressions</v>
      </c>
      <c r="E55" s="5">
        <f>IFERROR(__xludf.DUMMYFUNCTION("""COMPUTED_VALUE"""),798056.0)</f>
        <v>798056</v>
      </c>
      <c r="F55" s="14">
        <v>1.0</v>
      </c>
    </row>
    <row r="56">
      <c r="A56" s="13">
        <f>IFERROR(__xludf.DUMMYFUNCTION("""COMPUTED_VALUE"""),44609.0)</f>
        <v>44609</v>
      </c>
      <c r="B56" s="5" t="str">
        <f>IFERROR(__xludf.DUMMYFUNCTION("""COMPUTED_VALUE"""),"facebook")</f>
        <v>facebook</v>
      </c>
      <c r="C56" s="5" t="str">
        <f>IFERROR(__xludf.DUMMYFUNCTION("""COMPUTED_VALUE"""),"fb_campaign_5")</f>
        <v>fb_campaign_5</v>
      </c>
      <c r="D56" s="5" t="str">
        <f>IFERROR(__xludf.DUMMYFUNCTION("""COMPUTED_VALUE"""),"impressions")</f>
        <v>impressions</v>
      </c>
      <c r="E56" s="5">
        <f>IFERROR(__xludf.DUMMYFUNCTION("""COMPUTED_VALUE"""),462043.0)</f>
        <v>462043</v>
      </c>
      <c r="F56" s="14">
        <v>1.0</v>
      </c>
    </row>
    <row r="57">
      <c r="A57" s="13">
        <f>IFERROR(__xludf.DUMMYFUNCTION("""COMPUTED_VALUE"""),44609.0)</f>
        <v>44609</v>
      </c>
      <c r="B57" s="5" t="str">
        <f>IFERROR(__xludf.DUMMYFUNCTION("""COMPUTED_VALUE"""),"facebook")</f>
        <v>facebook</v>
      </c>
      <c r="C57" s="5" t="str">
        <f>IFERROR(__xludf.DUMMYFUNCTION("""COMPUTED_VALUE"""),"fb_campaign_1")</f>
        <v>fb_campaign_1</v>
      </c>
      <c r="D57" s="5" t="str">
        <f>IFERROR(__xludf.DUMMYFUNCTION("""COMPUTED_VALUE"""),"clicks")</f>
        <v>clicks</v>
      </c>
      <c r="E57" s="5">
        <f>IFERROR(__xludf.DUMMYFUNCTION("""COMPUTED_VALUE"""),8659.0)</f>
        <v>8659</v>
      </c>
      <c r="F57" s="14">
        <v>2.0</v>
      </c>
    </row>
    <row r="58">
      <c r="A58" s="13">
        <f>IFERROR(__xludf.DUMMYFUNCTION("""COMPUTED_VALUE"""),44609.0)</f>
        <v>44609</v>
      </c>
      <c r="B58" s="5" t="str">
        <f>IFERROR(__xludf.DUMMYFUNCTION("""COMPUTED_VALUE"""),"facebook")</f>
        <v>facebook</v>
      </c>
      <c r="C58" s="5" t="str">
        <f>IFERROR(__xludf.DUMMYFUNCTION("""COMPUTED_VALUE"""),"fb_campaign_2")</f>
        <v>fb_campaign_2</v>
      </c>
      <c r="D58" s="5" t="str">
        <f>IFERROR(__xludf.DUMMYFUNCTION("""COMPUTED_VALUE"""),"clicks")</f>
        <v>clicks</v>
      </c>
      <c r="E58" s="5">
        <f>IFERROR(__xludf.DUMMYFUNCTION("""COMPUTED_VALUE"""),8735.0)</f>
        <v>8735</v>
      </c>
      <c r="F58" s="14">
        <v>2.0</v>
      </c>
    </row>
    <row r="59">
      <c r="A59" s="13">
        <f>IFERROR(__xludf.DUMMYFUNCTION("""COMPUTED_VALUE"""),44609.0)</f>
        <v>44609</v>
      </c>
      <c r="B59" s="5" t="str">
        <f>IFERROR(__xludf.DUMMYFUNCTION("""COMPUTED_VALUE"""),"facebook")</f>
        <v>facebook</v>
      </c>
      <c r="C59" s="5" t="str">
        <f>IFERROR(__xludf.DUMMYFUNCTION("""COMPUTED_VALUE"""),"fb_campaign_3")</f>
        <v>fb_campaign_3</v>
      </c>
      <c r="D59" s="5" t="str">
        <f>IFERROR(__xludf.DUMMYFUNCTION("""COMPUTED_VALUE"""),"clicks")</f>
        <v>clicks</v>
      </c>
      <c r="E59" s="5">
        <f>IFERROR(__xludf.DUMMYFUNCTION("""COMPUTED_VALUE"""),9273.0)</f>
        <v>9273</v>
      </c>
      <c r="F59" s="14">
        <v>2.0</v>
      </c>
    </row>
    <row r="60">
      <c r="A60" s="13">
        <f>IFERROR(__xludf.DUMMYFUNCTION("""COMPUTED_VALUE"""),44609.0)</f>
        <v>44609</v>
      </c>
      <c r="B60" s="5" t="str">
        <f>IFERROR(__xludf.DUMMYFUNCTION("""COMPUTED_VALUE"""),"facebook")</f>
        <v>facebook</v>
      </c>
      <c r="C60" s="5" t="str">
        <f>IFERROR(__xludf.DUMMYFUNCTION("""COMPUTED_VALUE"""),"fb_campaign_4")</f>
        <v>fb_campaign_4</v>
      </c>
      <c r="D60" s="5" t="str">
        <f>IFERROR(__xludf.DUMMYFUNCTION("""COMPUTED_VALUE"""),"clicks")</f>
        <v>clicks</v>
      </c>
      <c r="E60" s="5">
        <f>IFERROR(__xludf.DUMMYFUNCTION("""COMPUTED_VALUE"""),9579.0)</f>
        <v>9579</v>
      </c>
      <c r="F60" s="14">
        <v>2.0</v>
      </c>
    </row>
    <row r="61">
      <c r="A61" s="13">
        <f>IFERROR(__xludf.DUMMYFUNCTION("""COMPUTED_VALUE"""),44609.0)</f>
        <v>44609</v>
      </c>
      <c r="B61" s="5" t="str">
        <f>IFERROR(__xludf.DUMMYFUNCTION("""COMPUTED_VALUE"""),"facebook")</f>
        <v>facebook</v>
      </c>
      <c r="C61" s="5" t="str">
        <f>IFERROR(__xludf.DUMMYFUNCTION("""COMPUTED_VALUE"""),"fb_campaign_5")</f>
        <v>fb_campaign_5</v>
      </c>
      <c r="D61" s="5" t="str">
        <f>IFERROR(__xludf.DUMMYFUNCTION("""COMPUTED_VALUE"""),"clicks")</f>
        <v>clicks</v>
      </c>
      <c r="E61" s="5">
        <f>IFERROR(__xludf.DUMMYFUNCTION("""COMPUTED_VALUE"""),7540.0)</f>
        <v>7540</v>
      </c>
      <c r="F61" s="14">
        <v>2.0</v>
      </c>
    </row>
    <row r="62">
      <c r="A62" s="13">
        <f>IFERROR(__xludf.DUMMYFUNCTION("""COMPUTED_VALUE"""),44609.0)</f>
        <v>44609</v>
      </c>
      <c r="B62" s="5" t="str">
        <f>IFERROR(__xludf.DUMMYFUNCTION("""COMPUTED_VALUE"""),"facebook")</f>
        <v>facebook</v>
      </c>
      <c r="C62" s="5" t="str">
        <f>IFERROR(__xludf.DUMMYFUNCTION("""COMPUTED_VALUE"""),"fb_campaign_1")</f>
        <v>fb_campaign_1</v>
      </c>
      <c r="D62" s="5" t="str">
        <f>IFERROR(__xludf.DUMMYFUNCTION("""COMPUTED_VALUE"""),"leads")</f>
        <v>leads</v>
      </c>
      <c r="E62" s="5">
        <f>IFERROR(__xludf.DUMMYFUNCTION("""COMPUTED_VALUE"""),72.0)</f>
        <v>72</v>
      </c>
      <c r="F62" s="14">
        <v>3.0</v>
      </c>
    </row>
    <row r="63">
      <c r="A63" s="13">
        <f>IFERROR(__xludf.DUMMYFUNCTION("""COMPUTED_VALUE"""),44609.0)</f>
        <v>44609</v>
      </c>
      <c r="B63" s="5" t="str">
        <f>IFERROR(__xludf.DUMMYFUNCTION("""COMPUTED_VALUE"""),"facebook")</f>
        <v>facebook</v>
      </c>
      <c r="C63" s="5" t="str">
        <f>IFERROR(__xludf.DUMMYFUNCTION("""COMPUTED_VALUE"""),"fb_campaign_2")</f>
        <v>fb_campaign_2</v>
      </c>
      <c r="D63" s="5" t="str">
        <f>IFERROR(__xludf.DUMMYFUNCTION("""COMPUTED_VALUE"""),"leads")</f>
        <v>leads</v>
      </c>
      <c r="E63" s="5">
        <f>IFERROR(__xludf.DUMMYFUNCTION("""COMPUTED_VALUE"""),42.0)</f>
        <v>42</v>
      </c>
      <c r="F63" s="14">
        <v>3.0</v>
      </c>
    </row>
    <row r="64">
      <c r="A64" s="13">
        <f>IFERROR(__xludf.DUMMYFUNCTION("""COMPUTED_VALUE"""),44609.0)</f>
        <v>44609</v>
      </c>
      <c r="B64" s="5" t="str">
        <f>IFERROR(__xludf.DUMMYFUNCTION("""COMPUTED_VALUE"""),"facebook")</f>
        <v>facebook</v>
      </c>
      <c r="C64" s="5" t="str">
        <f>IFERROR(__xludf.DUMMYFUNCTION("""COMPUTED_VALUE"""),"fb_campaign_3")</f>
        <v>fb_campaign_3</v>
      </c>
      <c r="D64" s="5" t="str">
        <f>IFERROR(__xludf.DUMMYFUNCTION("""COMPUTED_VALUE"""),"leads")</f>
        <v>leads</v>
      </c>
      <c r="E64" s="5">
        <f>IFERROR(__xludf.DUMMYFUNCTION("""COMPUTED_VALUE"""),18.0)</f>
        <v>18</v>
      </c>
      <c r="F64" s="14">
        <v>3.0</v>
      </c>
    </row>
    <row r="65">
      <c r="A65" s="13">
        <f>IFERROR(__xludf.DUMMYFUNCTION("""COMPUTED_VALUE"""),44609.0)</f>
        <v>44609</v>
      </c>
      <c r="B65" s="5" t="str">
        <f>IFERROR(__xludf.DUMMYFUNCTION("""COMPUTED_VALUE"""),"facebook")</f>
        <v>facebook</v>
      </c>
      <c r="C65" s="5" t="str">
        <f>IFERROR(__xludf.DUMMYFUNCTION("""COMPUTED_VALUE"""),"fb_campaign_4")</f>
        <v>fb_campaign_4</v>
      </c>
      <c r="D65" s="5" t="str">
        <f>IFERROR(__xludf.DUMMYFUNCTION("""COMPUTED_VALUE"""),"leads")</f>
        <v>leads</v>
      </c>
      <c r="E65" s="5">
        <f>IFERROR(__xludf.DUMMYFUNCTION("""COMPUTED_VALUE"""),25.0)</f>
        <v>25</v>
      </c>
      <c r="F65" s="14">
        <v>3.0</v>
      </c>
    </row>
    <row r="66">
      <c r="A66" s="13">
        <f>IFERROR(__xludf.DUMMYFUNCTION("""COMPUTED_VALUE"""),44609.0)</f>
        <v>44609</v>
      </c>
      <c r="B66" s="5" t="str">
        <f>IFERROR(__xludf.DUMMYFUNCTION("""COMPUTED_VALUE"""),"facebook")</f>
        <v>facebook</v>
      </c>
      <c r="C66" s="5" t="str">
        <f>IFERROR(__xludf.DUMMYFUNCTION("""COMPUTED_VALUE"""),"fb_campaign_5")</f>
        <v>fb_campaign_5</v>
      </c>
      <c r="D66" s="5" t="str">
        <f>IFERROR(__xludf.DUMMYFUNCTION("""COMPUTED_VALUE"""),"leads")</f>
        <v>leads</v>
      </c>
      <c r="E66" s="5">
        <f>IFERROR(__xludf.DUMMYFUNCTION("""COMPUTED_VALUE"""),12.0)</f>
        <v>12</v>
      </c>
      <c r="F66" s="14">
        <v>3.0</v>
      </c>
    </row>
    <row r="67">
      <c r="A67" s="13">
        <f>IFERROR(__xludf.DUMMYFUNCTION("""COMPUTED_VALUE"""),44609.0)</f>
        <v>44609</v>
      </c>
      <c r="B67" s="5" t="str">
        <f>IFERROR(__xludf.DUMMYFUNCTION("""COMPUTED_VALUE"""),"facebook")</f>
        <v>facebook</v>
      </c>
      <c r="C67" s="5" t="str">
        <f>IFERROR(__xludf.DUMMYFUNCTION("""COMPUTED_VALUE"""),"fb_campaign_1")</f>
        <v>fb_campaign_1</v>
      </c>
      <c r="D67" s="5" t="str">
        <f>IFERROR(__xludf.DUMMYFUNCTION("""COMPUTED_VALUE"""),"purchases")</f>
        <v>purchases</v>
      </c>
      <c r="E67" s="5">
        <f>IFERROR(__xludf.DUMMYFUNCTION("""COMPUTED_VALUE"""),4.0)</f>
        <v>4</v>
      </c>
      <c r="F67" s="14">
        <v>4.0</v>
      </c>
    </row>
    <row r="68">
      <c r="A68" s="13">
        <f>IFERROR(__xludf.DUMMYFUNCTION("""COMPUTED_VALUE"""),44609.0)</f>
        <v>44609</v>
      </c>
      <c r="B68" s="5" t="str">
        <f>IFERROR(__xludf.DUMMYFUNCTION("""COMPUTED_VALUE"""),"facebook")</f>
        <v>facebook</v>
      </c>
      <c r="C68" s="5" t="str">
        <f>IFERROR(__xludf.DUMMYFUNCTION("""COMPUTED_VALUE"""),"fb_campaign_2")</f>
        <v>fb_campaign_2</v>
      </c>
      <c r="D68" s="5" t="str">
        <f>IFERROR(__xludf.DUMMYFUNCTION("""COMPUTED_VALUE"""),"purchases")</f>
        <v>purchases</v>
      </c>
      <c r="E68" s="5">
        <f>IFERROR(__xludf.DUMMYFUNCTION("""COMPUTED_VALUE"""),6.0)</f>
        <v>6</v>
      </c>
      <c r="F68" s="14">
        <v>4.0</v>
      </c>
    </row>
    <row r="69">
      <c r="A69" s="13">
        <f>IFERROR(__xludf.DUMMYFUNCTION("""COMPUTED_VALUE"""),44609.0)</f>
        <v>44609</v>
      </c>
      <c r="B69" s="5" t="str">
        <f>IFERROR(__xludf.DUMMYFUNCTION("""COMPUTED_VALUE"""),"facebook")</f>
        <v>facebook</v>
      </c>
      <c r="C69" s="5" t="str">
        <f>IFERROR(__xludf.DUMMYFUNCTION("""COMPUTED_VALUE"""),"fb_campaign_3")</f>
        <v>fb_campaign_3</v>
      </c>
      <c r="D69" s="5" t="str">
        <f>IFERROR(__xludf.DUMMYFUNCTION("""COMPUTED_VALUE"""),"purchases")</f>
        <v>purchases</v>
      </c>
      <c r="E69" s="5">
        <f>IFERROR(__xludf.DUMMYFUNCTION("""COMPUTED_VALUE"""),3.0)</f>
        <v>3</v>
      </c>
      <c r="F69" s="14">
        <v>4.0</v>
      </c>
    </row>
    <row r="70">
      <c r="A70" s="13">
        <f>IFERROR(__xludf.DUMMYFUNCTION("""COMPUTED_VALUE"""),44609.0)</f>
        <v>44609</v>
      </c>
      <c r="B70" s="5" t="str">
        <f>IFERROR(__xludf.DUMMYFUNCTION("""COMPUTED_VALUE"""),"facebook")</f>
        <v>facebook</v>
      </c>
      <c r="C70" s="5" t="str">
        <f>IFERROR(__xludf.DUMMYFUNCTION("""COMPUTED_VALUE"""),"fb_campaign_4")</f>
        <v>fb_campaign_4</v>
      </c>
      <c r="D70" s="5" t="str">
        <f>IFERROR(__xludf.DUMMYFUNCTION("""COMPUTED_VALUE"""),"purchases")</f>
        <v>purchases</v>
      </c>
      <c r="E70" s="5">
        <f>IFERROR(__xludf.DUMMYFUNCTION("""COMPUTED_VALUE"""),7.0)</f>
        <v>7</v>
      </c>
      <c r="F70" s="14">
        <v>4.0</v>
      </c>
    </row>
    <row r="71">
      <c r="A71" s="13">
        <f>IFERROR(__xludf.DUMMYFUNCTION("""COMPUTED_VALUE"""),44609.0)</f>
        <v>44609</v>
      </c>
      <c r="B71" s="5" t="str">
        <f>IFERROR(__xludf.DUMMYFUNCTION("""COMPUTED_VALUE"""),"facebook")</f>
        <v>facebook</v>
      </c>
      <c r="C71" s="5" t="str">
        <f>IFERROR(__xludf.DUMMYFUNCTION("""COMPUTED_VALUE"""),"fb_campaign_5")</f>
        <v>fb_campaign_5</v>
      </c>
      <c r="D71" s="5" t="str">
        <f>IFERROR(__xludf.DUMMYFUNCTION("""COMPUTED_VALUE"""),"purchases")</f>
        <v>purchases</v>
      </c>
      <c r="E71" s="5">
        <f>IFERROR(__xludf.DUMMYFUNCTION("""COMPUTED_VALUE"""),3.0)</f>
        <v>3</v>
      </c>
      <c r="F71" s="14">
        <v>4.0</v>
      </c>
    </row>
    <row r="72">
      <c r="A72" s="13">
        <f>IFERROR(__xludf.DUMMYFUNCTION("""COMPUTED_VALUE"""),44609.0)</f>
        <v>44609</v>
      </c>
      <c r="B72" s="5" t="str">
        <f>IFERROR(__xludf.DUMMYFUNCTION("""COMPUTED_VALUE"""),"facebook")</f>
        <v>facebook</v>
      </c>
      <c r="C72" s="5" t="str">
        <f>IFERROR(__xludf.DUMMYFUNCTION("""COMPUTED_VALUE"""),"fb_campaign_1")</f>
        <v>fb_campaign_1</v>
      </c>
      <c r="D72" s="5" t="str">
        <f>IFERROR(__xludf.DUMMYFUNCTION("""COMPUTED_VALUE"""),"revenue")</f>
        <v>revenue</v>
      </c>
      <c r="E72" s="5">
        <f>IFERROR(__xludf.DUMMYFUNCTION("""COMPUTED_VALUE"""),72553.0)</f>
        <v>72553</v>
      </c>
      <c r="F72" s="14">
        <v>5.0</v>
      </c>
    </row>
    <row r="73">
      <c r="A73" s="13">
        <f>IFERROR(__xludf.DUMMYFUNCTION("""COMPUTED_VALUE"""),44609.0)</f>
        <v>44609</v>
      </c>
      <c r="B73" s="5" t="str">
        <f>IFERROR(__xludf.DUMMYFUNCTION("""COMPUTED_VALUE"""),"facebook")</f>
        <v>facebook</v>
      </c>
      <c r="C73" s="5" t="str">
        <f>IFERROR(__xludf.DUMMYFUNCTION("""COMPUTED_VALUE"""),"fb_campaign_2")</f>
        <v>fb_campaign_2</v>
      </c>
      <c r="D73" s="5" t="str">
        <f>IFERROR(__xludf.DUMMYFUNCTION("""COMPUTED_VALUE"""),"revenue")</f>
        <v>revenue</v>
      </c>
      <c r="E73" s="5">
        <f>IFERROR(__xludf.DUMMYFUNCTION("""COMPUTED_VALUE"""),84817.0)</f>
        <v>84817</v>
      </c>
      <c r="F73" s="14">
        <v>5.0</v>
      </c>
    </row>
    <row r="74">
      <c r="A74" s="13">
        <f>IFERROR(__xludf.DUMMYFUNCTION("""COMPUTED_VALUE"""),44609.0)</f>
        <v>44609</v>
      </c>
      <c r="B74" s="5" t="str">
        <f>IFERROR(__xludf.DUMMYFUNCTION("""COMPUTED_VALUE"""),"facebook")</f>
        <v>facebook</v>
      </c>
      <c r="C74" s="5" t="str">
        <f>IFERROR(__xludf.DUMMYFUNCTION("""COMPUTED_VALUE"""),"fb_campaign_3")</f>
        <v>fb_campaign_3</v>
      </c>
      <c r="D74" s="5" t="str">
        <f>IFERROR(__xludf.DUMMYFUNCTION("""COMPUTED_VALUE"""),"revenue")</f>
        <v>revenue</v>
      </c>
      <c r="E74" s="5">
        <f>IFERROR(__xludf.DUMMYFUNCTION("""COMPUTED_VALUE"""),81059.0)</f>
        <v>81059</v>
      </c>
      <c r="F74" s="14">
        <v>5.0</v>
      </c>
    </row>
    <row r="75">
      <c r="A75" s="13">
        <f>IFERROR(__xludf.DUMMYFUNCTION("""COMPUTED_VALUE"""),44609.0)</f>
        <v>44609</v>
      </c>
      <c r="B75" s="5" t="str">
        <f>IFERROR(__xludf.DUMMYFUNCTION("""COMPUTED_VALUE"""),"facebook")</f>
        <v>facebook</v>
      </c>
      <c r="C75" s="5" t="str">
        <f>IFERROR(__xludf.DUMMYFUNCTION("""COMPUTED_VALUE"""),"fb_campaign_4")</f>
        <v>fb_campaign_4</v>
      </c>
      <c r="D75" s="5" t="str">
        <f>IFERROR(__xludf.DUMMYFUNCTION("""COMPUTED_VALUE"""),"revenue")</f>
        <v>revenue</v>
      </c>
      <c r="E75" s="5">
        <f>IFERROR(__xludf.DUMMYFUNCTION("""COMPUTED_VALUE"""),54265.0)</f>
        <v>54265</v>
      </c>
      <c r="F75" s="14">
        <v>5.0</v>
      </c>
    </row>
    <row r="76">
      <c r="A76" s="13">
        <f>IFERROR(__xludf.DUMMYFUNCTION("""COMPUTED_VALUE"""),44609.0)</f>
        <v>44609</v>
      </c>
      <c r="B76" s="5" t="str">
        <f>IFERROR(__xludf.DUMMYFUNCTION("""COMPUTED_VALUE"""),"facebook")</f>
        <v>facebook</v>
      </c>
      <c r="C76" s="5" t="str">
        <f>IFERROR(__xludf.DUMMYFUNCTION("""COMPUTED_VALUE"""),"fb_campaign_5")</f>
        <v>fb_campaign_5</v>
      </c>
      <c r="D76" s="5" t="str">
        <f>IFERROR(__xludf.DUMMYFUNCTION("""COMPUTED_VALUE"""),"revenue")</f>
        <v>revenue</v>
      </c>
      <c r="E76" s="5">
        <f>IFERROR(__xludf.DUMMYFUNCTION("""COMPUTED_VALUE"""),75366.0)</f>
        <v>75366</v>
      </c>
      <c r="F76" s="14">
        <v>5.0</v>
      </c>
    </row>
    <row r="77">
      <c r="A77" s="13">
        <f>IFERROR(__xludf.DUMMYFUNCTION("""COMPUTED_VALUE"""),44610.0)</f>
        <v>44610</v>
      </c>
      <c r="B77" s="5" t="str">
        <f>IFERROR(__xludf.DUMMYFUNCTION("""COMPUTED_VALUE"""),"facebook")</f>
        <v>facebook</v>
      </c>
      <c r="C77" s="5" t="str">
        <f>IFERROR(__xludf.DUMMYFUNCTION("""COMPUTED_VALUE"""),"fb_campaign_1")</f>
        <v>fb_campaign_1</v>
      </c>
      <c r="D77" s="5" t="str">
        <f>IFERROR(__xludf.DUMMYFUNCTION("""COMPUTED_VALUE"""),"impressions")</f>
        <v>impressions</v>
      </c>
      <c r="E77" s="5">
        <f>IFERROR(__xludf.DUMMYFUNCTION("""COMPUTED_VALUE"""),977439.0)</f>
        <v>977439</v>
      </c>
      <c r="F77" s="14">
        <v>1.0</v>
      </c>
    </row>
    <row r="78">
      <c r="A78" s="13">
        <f>IFERROR(__xludf.DUMMYFUNCTION("""COMPUTED_VALUE"""),44610.0)</f>
        <v>44610</v>
      </c>
      <c r="B78" s="5" t="str">
        <f>IFERROR(__xludf.DUMMYFUNCTION("""COMPUTED_VALUE"""),"facebook")</f>
        <v>facebook</v>
      </c>
      <c r="C78" s="5" t="str">
        <f>IFERROR(__xludf.DUMMYFUNCTION("""COMPUTED_VALUE"""),"fb_campaign_2")</f>
        <v>fb_campaign_2</v>
      </c>
      <c r="D78" s="5" t="str">
        <f>IFERROR(__xludf.DUMMYFUNCTION("""COMPUTED_VALUE"""),"impressions")</f>
        <v>impressions</v>
      </c>
      <c r="E78" s="5">
        <f>IFERROR(__xludf.DUMMYFUNCTION("""COMPUTED_VALUE"""),275919.0)</f>
        <v>275919</v>
      </c>
      <c r="F78" s="14">
        <v>1.0</v>
      </c>
    </row>
    <row r="79">
      <c r="A79" s="13">
        <f>IFERROR(__xludf.DUMMYFUNCTION("""COMPUTED_VALUE"""),44610.0)</f>
        <v>44610</v>
      </c>
      <c r="B79" s="5" t="str">
        <f>IFERROR(__xludf.DUMMYFUNCTION("""COMPUTED_VALUE"""),"facebook")</f>
        <v>facebook</v>
      </c>
      <c r="C79" s="5" t="str">
        <f>IFERROR(__xludf.DUMMYFUNCTION("""COMPUTED_VALUE"""),"fb_campaign_3")</f>
        <v>fb_campaign_3</v>
      </c>
      <c r="D79" s="5" t="str">
        <f>IFERROR(__xludf.DUMMYFUNCTION("""COMPUTED_VALUE"""),"impressions")</f>
        <v>impressions</v>
      </c>
      <c r="E79" s="5">
        <f>IFERROR(__xludf.DUMMYFUNCTION("""COMPUTED_VALUE"""),162738.0)</f>
        <v>162738</v>
      </c>
      <c r="F79" s="14">
        <v>1.0</v>
      </c>
    </row>
    <row r="80">
      <c r="A80" s="13">
        <f>IFERROR(__xludf.DUMMYFUNCTION("""COMPUTED_VALUE"""),44610.0)</f>
        <v>44610</v>
      </c>
      <c r="B80" s="5" t="str">
        <f>IFERROR(__xludf.DUMMYFUNCTION("""COMPUTED_VALUE"""),"facebook")</f>
        <v>facebook</v>
      </c>
      <c r="C80" s="5" t="str">
        <f>IFERROR(__xludf.DUMMYFUNCTION("""COMPUTED_VALUE"""),"fb_campaign_4")</f>
        <v>fb_campaign_4</v>
      </c>
      <c r="D80" s="5" t="str">
        <f>IFERROR(__xludf.DUMMYFUNCTION("""COMPUTED_VALUE"""),"impressions")</f>
        <v>impressions</v>
      </c>
      <c r="E80" s="5">
        <f>IFERROR(__xludf.DUMMYFUNCTION("""COMPUTED_VALUE"""),443643.0)</f>
        <v>443643</v>
      </c>
      <c r="F80" s="14">
        <v>1.0</v>
      </c>
    </row>
    <row r="81">
      <c r="A81" s="13">
        <f>IFERROR(__xludf.DUMMYFUNCTION("""COMPUTED_VALUE"""),44610.0)</f>
        <v>44610</v>
      </c>
      <c r="B81" s="5" t="str">
        <f>IFERROR(__xludf.DUMMYFUNCTION("""COMPUTED_VALUE"""),"facebook")</f>
        <v>facebook</v>
      </c>
      <c r="C81" s="5" t="str">
        <f>IFERROR(__xludf.DUMMYFUNCTION("""COMPUTED_VALUE"""),"fb_campaign_5")</f>
        <v>fb_campaign_5</v>
      </c>
      <c r="D81" s="5" t="str">
        <f>IFERROR(__xludf.DUMMYFUNCTION("""COMPUTED_VALUE"""),"impressions")</f>
        <v>impressions</v>
      </c>
      <c r="E81" s="5">
        <f>IFERROR(__xludf.DUMMYFUNCTION("""COMPUTED_VALUE"""),152135.0)</f>
        <v>152135</v>
      </c>
      <c r="F81" s="14">
        <v>1.0</v>
      </c>
    </row>
    <row r="82">
      <c r="A82" s="13">
        <f>IFERROR(__xludf.DUMMYFUNCTION("""COMPUTED_VALUE"""),44610.0)</f>
        <v>44610</v>
      </c>
      <c r="B82" s="5" t="str">
        <f>IFERROR(__xludf.DUMMYFUNCTION("""COMPUTED_VALUE"""),"facebook")</f>
        <v>facebook</v>
      </c>
      <c r="C82" s="5" t="str">
        <f>IFERROR(__xludf.DUMMYFUNCTION("""COMPUTED_VALUE"""),"fb_campaign_1")</f>
        <v>fb_campaign_1</v>
      </c>
      <c r="D82" s="5" t="str">
        <f>IFERROR(__xludf.DUMMYFUNCTION("""COMPUTED_VALUE"""),"clicks")</f>
        <v>clicks</v>
      </c>
      <c r="E82" s="5">
        <f>IFERROR(__xludf.DUMMYFUNCTION("""COMPUTED_VALUE"""),3756.0)</f>
        <v>3756</v>
      </c>
      <c r="F82" s="14">
        <v>2.0</v>
      </c>
    </row>
    <row r="83">
      <c r="A83" s="13">
        <f>IFERROR(__xludf.DUMMYFUNCTION("""COMPUTED_VALUE"""),44610.0)</f>
        <v>44610</v>
      </c>
      <c r="B83" s="5" t="str">
        <f>IFERROR(__xludf.DUMMYFUNCTION("""COMPUTED_VALUE"""),"facebook")</f>
        <v>facebook</v>
      </c>
      <c r="C83" s="5" t="str">
        <f>IFERROR(__xludf.DUMMYFUNCTION("""COMPUTED_VALUE"""),"fb_campaign_2")</f>
        <v>fb_campaign_2</v>
      </c>
      <c r="D83" s="5" t="str">
        <f>IFERROR(__xludf.DUMMYFUNCTION("""COMPUTED_VALUE"""),"clicks")</f>
        <v>clicks</v>
      </c>
      <c r="E83" s="5">
        <f>IFERROR(__xludf.DUMMYFUNCTION("""COMPUTED_VALUE"""),7099.0)</f>
        <v>7099</v>
      </c>
      <c r="F83" s="14">
        <v>2.0</v>
      </c>
    </row>
    <row r="84">
      <c r="A84" s="13">
        <f>IFERROR(__xludf.DUMMYFUNCTION("""COMPUTED_VALUE"""),44610.0)</f>
        <v>44610</v>
      </c>
      <c r="B84" s="5" t="str">
        <f>IFERROR(__xludf.DUMMYFUNCTION("""COMPUTED_VALUE"""),"facebook")</f>
        <v>facebook</v>
      </c>
      <c r="C84" s="5" t="str">
        <f>IFERROR(__xludf.DUMMYFUNCTION("""COMPUTED_VALUE"""),"fb_campaign_3")</f>
        <v>fb_campaign_3</v>
      </c>
      <c r="D84" s="5" t="str">
        <f>IFERROR(__xludf.DUMMYFUNCTION("""COMPUTED_VALUE"""),"clicks")</f>
        <v>clicks</v>
      </c>
      <c r="E84" s="5">
        <f>IFERROR(__xludf.DUMMYFUNCTION("""COMPUTED_VALUE"""),6000.0)</f>
        <v>6000</v>
      </c>
      <c r="F84" s="14">
        <v>2.0</v>
      </c>
    </row>
    <row r="85">
      <c r="A85" s="13">
        <f>IFERROR(__xludf.DUMMYFUNCTION("""COMPUTED_VALUE"""),44610.0)</f>
        <v>44610</v>
      </c>
      <c r="B85" s="5" t="str">
        <f>IFERROR(__xludf.DUMMYFUNCTION("""COMPUTED_VALUE"""),"facebook")</f>
        <v>facebook</v>
      </c>
      <c r="C85" s="5" t="str">
        <f>IFERROR(__xludf.DUMMYFUNCTION("""COMPUTED_VALUE"""),"fb_campaign_4")</f>
        <v>fb_campaign_4</v>
      </c>
      <c r="D85" s="5" t="str">
        <f>IFERROR(__xludf.DUMMYFUNCTION("""COMPUTED_VALUE"""),"clicks")</f>
        <v>clicks</v>
      </c>
      <c r="E85" s="5">
        <f>IFERROR(__xludf.DUMMYFUNCTION("""COMPUTED_VALUE"""),7491.0)</f>
        <v>7491</v>
      </c>
      <c r="F85" s="14">
        <v>2.0</v>
      </c>
    </row>
    <row r="86">
      <c r="A86" s="13">
        <f>IFERROR(__xludf.DUMMYFUNCTION("""COMPUTED_VALUE"""),44610.0)</f>
        <v>44610</v>
      </c>
      <c r="B86" s="5" t="str">
        <f>IFERROR(__xludf.DUMMYFUNCTION("""COMPUTED_VALUE"""),"facebook")</f>
        <v>facebook</v>
      </c>
      <c r="C86" s="5" t="str">
        <f>IFERROR(__xludf.DUMMYFUNCTION("""COMPUTED_VALUE"""),"fb_campaign_5")</f>
        <v>fb_campaign_5</v>
      </c>
      <c r="D86" s="5" t="str">
        <f>IFERROR(__xludf.DUMMYFUNCTION("""COMPUTED_VALUE"""),"clicks")</f>
        <v>clicks</v>
      </c>
      <c r="E86" s="5">
        <f>IFERROR(__xludf.DUMMYFUNCTION("""COMPUTED_VALUE"""),4037.0)</f>
        <v>4037</v>
      </c>
      <c r="F86" s="14">
        <v>2.0</v>
      </c>
    </row>
    <row r="87">
      <c r="A87" s="13">
        <f>IFERROR(__xludf.DUMMYFUNCTION("""COMPUTED_VALUE"""),44610.0)</f>
        <v>44610</v>
      </c>
      <c r="B87" s="5" t="str">
        <f>IFERROR(__xludf.DUMMYFUNCTION("""COMPUTED_VALUE"""),"facebook")</f>
        <v>facebook</v>
      </c>
      <c r="C87" s="5" t="str">
        <f>IFERROR(__xludf.DUMMYFUNCTION("""COMPUTED_VALUE"""),"fb_campaign_1")</f>
        <v>fb_campaign_1</v>
      </c>
      <c r="D87" s="5" t="str">
        <f>IFERROR(__xludf.DUMMYFUNCTION("""COMPUTED_VALUE"""),"leads")</f>
        <v>leads</v>
      </c>
      <c r="E87" s="5">
        <f>IFERROR(__xludf.DUMMYFUNCTION("""COMPUTED_VALUE"""),83.0)</f>
        <v>83</v>
      </c>
      <c r="F87" s="14">
        <v>3.0</v>
      </c>
    </row>
    <row r="88">
      <c r="A88" s="13">
        <f>IFERROR(__xludf.DUMMYFUNCTION("""COMPUTED_VALUE"""),44610.0)</f>
        <v>44610</v>
      </c>
      <c r="B88" s="5" t="str">
        <f>IFERROR(__xludf.DUMMYFUNCTION("""COMPUTED_VALUE"""),"facebook")</f>
        <v>facebook</v>
      </c>
      <c r="C88" s="5" t="str">
        <f>IFERROR(__xludf.DUMMYFUNCTION("""COMPUTED_VALUE"""),"fb_campaign_2")</f>
        <v>fb_campaign_2</v>
      </c>
      <c r="D88" s="5" t="str">
        <f>IFERROR(__xludf.DUMMYFUNCTION("""COMPUTED_VALUE"""),"leads")</f>
        <v>leads</v>
      </c>
      <c r="E88" s="5">
        <f>IFERROR(__xludf.DUMMYFUNCTION("""COMPUTED_VALUE"""),57.0)</f>
        <v>57</v>
      </c>
      <c r="F88" s="14">
        <v>3.0</v>
      </c>
    </row>
    <row r="89">
      <c r="A89" s="13">
        <f>IFERROR(__xludf.DUMMYFUNCTION("""COMPUTED_VALUE"""),44610.0)</f>
        <v>44610</v>
      </c>
      <c r="B89" s="5" t="str">
        <f>IFERROR(__xludf.DUMMYFUNCTION("""COMPUTED_VALUE"""),"facebook")</f>
        <v>facebook</v>
      </c>
      <c r="C89" s="5" t="str">
        <f>IFERROR(__xludf.DUMMYFUNCTION("""COMPUTED_VALUE"""),"fb_campaign_3")</f>
        <v>fb_campaign_3</v>
      </c>
      <c r="D89" s="5" t="str">
        <f>IFERROR(__xludf.DUMMYFUNCTION("""COMPUTED_VALUE"""),"leads")</f>
        <v>leads</v>
      </c>
      <c r="E89" s="5">
        <f>IFERROR(__xludf.DUMMYFUNCTION("""COMPUTED_VALUE"""),80.0)</f>
        <v>80</v>
      </c>
      <c r="F89" s="14">
        <v>3.0</v>
      </c>
    </row>
    <row r="90">
      <c r="A90" s="13">
        <f>IFERROR(__xludf.DUMMYFUNCTION("""COMPUTED_VALUE"""),44610.0)</f>
        <v>44610</v>
      </c>
      <c r="B90" s="5" t="str">
        <f>IFERROR(__xludf.DUMMYFUNCTION("""COMPUTED_VALUE"""),"facebook")</f>
        <v>facebook</v>
      </c>
      <c r="C90" s="5" t="str">
        <f>IFERROR(__xludf.DUMMYFUNCTION("""COMPUTED_VALUE"""),"fb_campaign_4")</f>
        <v>fb_campaign_4</v>
      </c>
      <c r="D90" s="5" t="str">
        <f>IFERROR(__xludf.DUMMYFUNCTION("""COMPUTED_VALUE"""),"leads")</f>
        <v>leads</v>
      </c>
      <c r="E90" s="5">
        <f>IFERROR(__xludf.DUMMYFUNCTION("""COMPUTED_VALUE"""),1.0)</f>
        <v>1</v>
      </c>
      <c r="F90" s="14">
        <v>3.0</v>
      </c>
    </row>
    <row r="91">
      <c r="A91" s="13">
        <f>IFERROR(__xludf.DUMMYFUNCTION("""COMPUTED_VALUE"""),44610.0)</f>
        <v>44610</v>
      </c>
      <c r="B91" s="5" t="str">
        <f>IFERROR(__xludf.DUMMYFUNCTION("""COMPUTED_VALUE"""),"facebook")</f>
        <v>facebook</v>
      </c>
      <c r="C91" s="5" t="str">
        <f>IFERROR(__xludf.DUMMYFUNCTION("""COMPUTED_VALUE"""),"fb_campaign_5")</f>
        <v>fb_campaign_5</v>
      </c>
      <c r="D91" s="5" t="str">
        <f>IFERROR(__xludf.DUMMYFUNCTION("""COMPUTED_VALUE"""),"leads")</f>
        <v>leads</v>
      </c>
      <c r="E91" s="5">
        <f>IFERROR(__xludf.DUMMYFUNCTION("""COMPUTED_VALUE"""),70.0)</f>
        <v>70</v>
      </c>
      <c r="F91" s="14">
        <v>3.0</v>
      </c>
    </row>
    <row r="92">
      <c r="A92" s="13">
        <f>IFERROR(__xludf.DUMMYFUNCTION("""COMPUTED_VALUE"""),44610.0)</f>
        <v>44610</v>
      </c>
      <c r="B92" s="5" t="str">
        <f>IFERROR(__xludf.DUMMYFUNCTION("""COMPUTED_VALUE"""),"facebook")</f>
        <v>facebook</v>
      </c>
      <c r="C92" s="5" t="str">
        <f>IFERROR(__xludf.DUMMYFUNCTION("""COMPUTED_VALUE"""),"fb_campaign_1")</f>
        <v>fb_campaign_1</v>
      </c>
      <c r="D92" s="5" t="str">
        <f>IFERROR(__xludf.DUMMYFUNCTION("""COMPUTED_VALUE"""),"purchases")</f>
        <v>purchases</v>
      </c>
      <c r="E92" s="5">
        <f>IFERROR(__xludf.DUMMYFUNCTION("""COMPUTED_VALUE"""),10.0)</f>
        <v>10</v>
      </c>
      <c r="F92" s="14">
        <v>4.0</v>
      </c>
    </row>
    <row r="93">
      <c r="A93" s="13">
        <f>IFERROR(__xludf.DUMMYFUNCTION("""COMPUTED_VALUE"""),44610.0)</f>
        <v>44610</v>
      </c>
      <c r="B93" s="5" t="str">
        <f>IFERROR(__xludf.DUMMYFUNCTION("""COMPUTED_VALUE"""),"facebook")</f>
        <v>facebook</v>
      </c>
      <c r="C93" s="5" t="str">
        <f>IFERROR(__xludf.DUMMYFUNCTION("""COMPUTED_VALUE"""),"fb_campaign_2")</f>
        <v>fb_campaign_2</v>
      </c>
      <c r="D93" s="5" t="str">
        <f>IFERROR(__xludf.DUMMYFUNCTION("""COMPUTED_VALUE"""),"purchases")</f>
        <v>purchases</v>
      </c>
      <c r="E93" s="5">
        <f>IFERROR(__xludf.DUMMYFUNCTION("""COMPUTED_VALUE"""),10.0)</f>
        <v>10</v>
      </c>
      <c r="F93" s="14">
        <v>4.0</v>
      </c>
    </row>
    <row r="94">
      <c r="A94" s="13">
        <f>IFERROR(__xludf.DUMMYFUNCTION("""COMPUTED_VALUE"""),44610.0)</f>
        <v>44610</v>
      </c>
      <c r="B94" s="5" t="str">
        <f>IFERROR(__xludf.DUMMYFUNCTION("""COMPUTED_VALUE"""),"facebook")</f>
        <v>facebook</v>
      </c>
      <c r="C94" s="5" t="str">
        <f>IFERROR(__xludf.DUMMYFUNCTION("""COMPUTED_VALUE"""),"fb_campaign_3")</f>
        <v>fb_campaign_3</v>
      </c>
      <c r="D94" s="5" t="str">
        <f>IFERROR(__xludf.DUMMYFUNCTION("""COMPUTED_VALUE"""),"purchases")</f>
        <v>purchases</v>
      </c>
      <c r="E94" s="5">
        <f>IFERROR(__xludf.DUMMYFUNCTION("""COMPUTED_VALUE"""),2.0)</f>
        <v>2</v>
      </c>
      <c r="F94" s="14">
        <v>4.0</v>
      </c>
    </row>
    <row r="95">
      <c r="A95" s="13">
        <f>IFERROR(__xludf.DUMMYFUNCTION("""COMPUTED_VALUE"""),44610.0)</f>
        <v>44610</v>
      </c>
      <c r="B95" s="5" t="str">
        <f>IFERROR(__xludf.DUMMYFUNCTION("""COMPUTED_VALUE"""),"facebook")</f>
        <v>facebook</v>
      </c>
      <c r="C95" s="5" t="str">
        <f>IFERROR(__xludf.DUMMYFUNCTION("""COMPUTED_VALUE"""),"fb_campaign_4")</f>
        <v>fb_campaign_4</v>
      </c>
      <c r="D95" s="5" t="str">
        <f>IFERROR(__xludf.DUMMYFUNCTION("""COMPUTED_VALUE"""),"purchases")</f>
        <v>purchases</v>
      </c>
      <c r="E95" s="5">
        <f>IFERROR(__xludf.DUMMYFUNCTION("""COMPUTED_VALUE"""),2.0)</f>
        <v>2</v>
      </c>
      <c r="F95" s="14">
        <v>4.0</v>
      </c>
    </row>
    <row r="96">
      <c r="A96" s="13">
        <f>IFERROR(__xludf.DUMMYFUNCTION("""COMPUTED_VALUE"""),44610.0)</f>
        <v>44610</v>
      </c>
      <c r="B96" s="5" t="str">
        <f>IFERROR(__xludf.DUMMYFUNCTION("""COMPUTED_VALUE"""),"facebook")</f>
        <v>facebook</v>
      </c>
      <c r="C96" s="5" t="str">
        <f>IFERROR(__xludf.DUMMYFUNCTION("""COMPUTED_VALUE"""),"fb_campaign_5")</f>
        <v>fb_campaign_5</v>
      </c>
      <c r="D96" s="5" t="str">
        <f>IFERROR(__xludf.DUMMYFUNCTION("""COMPUTED_VALUE"""),"purchases")</f>
        <v>purchases</v>
      </c>
      <c r="E96" s="5">
        <f>IFERROR(__xludf.DUMMYFUNCTION("""COMPUTED_VALUE"""),1.0)</f>
        <v>1</v>
      </c>
      <c r="F96" s="14">
        <v>4.0</v>
      </c>
    </row>
    <row r="97">
      <c r="A97" s="13">
        <f>IFERROR(__xludf.DUMMYFUNCTION("""COMPUTED_VALUE"""),44610.0)</f>
        <v>44610</v>
      </c>
      <c r="B97" s="5" t="str">
        <f>IFERROR(__xludf.DUMMYFUNCTION("""COMPUTED_VALUE"""),"facebook")</f>
        <v>facebook</v>
      </c>
      <c r="C97" s="5" t="str">
        <f>IFERROR(__xludf.DUMMYFUNCTION("""COMPUTED_VALUE"""),"fb_campaign_1")</f>
        <v>fb_campaign_1</v>
      </c>
      <c r="D97" s="5" t="str">
        <f>IFERROR(__xludf.DUMMYFUNCTION("""COMPUTED_VALUE"""),"revenue")</f>
        <v>revenue</v>
      </c>
      <c r="E97" s="5">
        <f>IFERROR(__xludf.DUMMYFUNCTION("""COMPUTED_VALUE"""),39851.0)</f>
        <v>39851</v>
      </c>
      <c r="F97" s="14">
        <v>5.0</v>
      </c>
    </row>
    <row r="98">
      <c r="A98" s="13">
        <f>IFERROR(__xludf.DUMMYFUNCTION("""COMPUTED_VALUE"""),44610.0)</f>
        <v>44610</v>
      </c>
      <c r="B98" s="5" t="str">
        <f>IFERROR(__xludf.DUMMYFUNCTION("""COMPUTED_VALUE"""),"facebook")</f>
        <v>facebook</v>
      </c>
      <c r="C98" s="5" t="str">
        <f>IFERROR(__xludf.DUMMYFUNCTION("""COMPUTED_VALUE"""),"fb_campaign_2")</f>
        <v>fb_campaign_2</v>
      </c>
      <c r="D98" s="5" t="str">
        <f>IFERROR(__xludf.DUMMYFUNCTION("""COMPUTED_VALUE"""),"revenue")</f>
        <v>revenue</v>
      </c>
      <c r="E98" s="5">
        <f>IFERROR(__xludf.DUMMYFUNCTION("""COMPUTED_VALUE"""),10254.0)</f>
        <v>10254</v>
      </c>
      <c r="F98" s="14">
        <v>5.0</v>
      </c>
    </row>
    <row r="99">
      <c r="A99" s="13">
        <f>IFERROR(__xludf.DUMMYFUNCTION("""COMPUTED_VALUE"""),44610.0)</f>
        <v>44610</v>
      </c>
      <c r="B99" s="5" t="str">
        <f>IFERROR(__xludf.DUMMYFUNCTION("""COMPUTED_VALUE"""),"facebook")</f>
        <v>facebook</v>
      </c>
      <c r="C99" s="5" t="str">
        <f>IFERROR(__xludf.DUMMYFUNCTION("""COMPUTED_VALUE"""),"fb_campaign_3")</f>
        <v>fb_campaign_3</v>
      </c>
      <c r="D99" s="5" t="str">
        <f>IFERROR(__xludf.DUMMYFUNCTION("""COMPUTED_VALUE"""),"revenue")</f>
        <v>revenue</v>
      </c>
      <c r="E99" s="5">
        <f>IFERROR(__xludf.DUMMYFUNCTION("""COMPUTED_VALUE"""),22446.0)</f>
        <v>22446</v>
      </c>
      <c r="F99" s="14">
        <v>5.0</v>
      </c>
    </row>
    <row r="100">
      <c r="A100" s="13">
        <f>IFERROR(__xludf.DUMMYFUNCTION("""COMPUTED_VALUE"""),44610.0)</f>
        <v>44610</v>
      </c>
      <c r="B100" s="5" t="str">
        <f>IFERROR(__xludf.DUMMYFUNCTION("""COMPUTED_VALUE"""),"facebook")</f>
        <v>facebook</v>
      </c>
      <c r="C100" s="5" t="str">
        <f>IFERROR(__xludf.DUMMYFUNCTION("""COMPUTED_VALUE"""),"fb_campaign_4")</f>
        <v>fb_campaign_4</v>
      </c>
      <c r="D100" s="5" t="str">
        <f>IFERROR(__xludf.DUMMYFUNCTION("""COMPUTED_VALUE"""),"revenue")</f>
        <v>revenue</v>
      </c>
      <c r="E100" s="5">
        <f>IFERROR(__xludf.DUMMYFUNCTION("""COMPUTED_VALUE"""),72338.0)</f>
        <v>72338</v>
      </c>
      <c r="F100" s="14">
        <v>5.0</v>
      </c>
    </row>
    <row r="101">
      <c r="A101" s="13">
        <f>IFERROR(__xludf.DUMMYFUNCTION("""COMPUTED_VALUE"""),44610.0)</f>
        <v>44610</v>
      </c>
      <c r="B101" s="5" t="str">
        <f>IFERROR(__xludf.DUMMYFUNCTION("""COMPUTED_VALUE"""),"facebook")</f>
        <v>facebook</v>
      </c>
      <c r="C101" s="5" t="str">
        <f>IFERROR(__xludf.DUMMYFUNCTION("""COMPUTED_VALUE"""),"fb_campaign_5")</f>
        <v>fb_campaign_5</v>
      </c>
      <c r="D101" s="5" t="str">
        <f>IFERROR(__xludf.DUMMYFUNCTION("""COMPUTED_VALUE"""),"revenue")</f>
        <v>revenue</v>
      </c>
      <c r="E101" s="5">
        <f>IFERROR(__xludf.DUMMYFUNCTION("""COMPUTED_VALUE"""),89673.0)</f>
        <v>89673</v>
      </c>
      <c r="F101" s="14">
        <v>5.0</v>
      </c>
    </row>
    <row r="102">
      <c r="A102" s="13">
        <f>IFERROR(__xludf.DUMMYFUNCTION("""COMPUTED_VALUE"""),44611.0)</f>
        <v>44611</v>
      </c>
      <c r="B102" s="5" t="str">
        <f>IFERROR(__xludf.DUMMYFUNCTION("""COMPUTED_VALUE"""),"facebook")</f>
        <v>facebook</v>
      </c>
      <c r="C102" s="5" t="str">
        <f>IFERROR(__xludf.DUMMYFUNCTION("""COMPUTED_VALUE"""),"fb_campaign_1")</f>
        <v>fb_campaign_1</v>
      </c>
      <c r="D102" s="5" t="str">
        <f>IFERROR(__xludf.DUMMYFUNCTION("""COMPUTED_VALUE"""),"impressions")</f>
        <v>impressions</v>
      </c>
      <c r="E102" s="5">
        <f>IFERROR(__xludf.DUMMYFUNCTION("""COMPUTED_VALUE"""),690106.0)</f>
        <v>690106</v>
      </c>
      <c r="F102" s="14">
        <v>1.0</v>
      </c>
    </row>
    <row r="103">
      <c r="A103" s="13">
        <f>IFERROR(__xludf.DUMMYFUNCTION("""COMPUTED_VALUE"""),44611.0)</f>
        <v>44611</v>
      </c>
      <c r="B103" s="5" t="str">
        <f>IFERROR(__xludf.DUMMYFUNCTION("""COMPUTED_VALUE"""),"facebook")</f>
        <v>facebook</v>
      </c>
      <c r="C103" s="5" t="str">
        <f>IFERROR(__xludf.DUMMYFUNCTION("""COMPUTED_VALUE"""),"fb_campaign_2")</f>
        <v>fb_campaign_2</v>
      </c>
      <c r="D103" s="5" t="str">
        <f>IFERROR(__xludf.DUMMYFUNCTION("""COMPUTED_VALUE"""),"impressions")</f>
        <v>impressions</v>
      </c>
      <c r="E103" s="5">
        <f>IFERROR(__xludf.DUMMYFUNCTION("""COMPUTED_VALUE"""),353734.0)</f>
        <v>353734</v>
      </c>
      <c r="F103" s="14">
        <v>1.0</v>
      </c>
    </row>
    <row r="104">
      <c r="A104" s="13">
        <f>IFERROR(__xludf.DUMMYFUNCTION("""COMPUTED_VALUE"""),44611.0)</f>
        <v>44611</v>
      </c>
      <c r="B104" s="5" t="str">
        <f>IFERROR(__xludf.DUMMYFUNCTION("""COMPUTED_VALUE"""),"facebook")</f>
        <v>facebook</v>
      </c>
      <c r="C104" s="5" t="str">
        <f>IFERROR(__xludf.DUMMYFUNCTION("""COMPUTED_VALUE"""),"fb_campaign_3")</f>
        <v>fb_campaign_3</v>
      </c>
      <c r="D104" s="5" t="str">
        <f>IFERROR(__xludf.DUMMYFUNCTION("""COMPUTED_VALUE"""),"impressions")</f>
        <v>impressions</v>
      </c>
      <c r="E104" s="5">
        <f>IFERROR(__xludf.DUMMYFUNCTION("""COMPUTED_VALUE"""),754383.0)</f>
        <v>754383</v>
      </c>
      <c r="F104" s="14">
        <v>1.0</v>
      </c>
    </row>
    <row r="105">
      <c r="A105" s="13">
        <f>IFERROR(__xludf.DUMMYFUNCTION("""COMPUTED_VALUE"""),44611.0)</f>
        <v>44611</v>
      </c>
      <c r="B105" s="5" t="str">
        <f>IFERROR(__xludf.DUMMYFUNCTION("""COMPUTED_VALUE"""),"facebook")</f>
        <v>facebook</v>
      </c>
      <c r="C105" s="5" t="str">
        <f>IFERROR(__xludf.DUMMYFUNCTION("""COMPUTED_VALUE"""),"fb_campaign_4")</f>
        <v>fb_campaign_4</v>
      </c>
      <c r="D105" s="5" t="str">
        <f>IFERROR(__xludf.DUMMYFUNCTION("""COMPUTED_VALUE"""),"impressions")</f>
        <v>impressions</v>
      </c>
      <c r="E105" s="5">
        <f>IFERROR(__xludf.DUMMYFUNCTION("""COMPUTED_VALUE"""),759492.0)</f>
        <v>759492</v>
      </c>
      <c r="F105" s="14">
        <v>1.0</v>
      </c>
    </row>
    <row r="106">
      <c r="A106" s="13">
        <f>IFERROR(__xludf.DUMMYFUNCTION("""COMPUTED_VALUE"""),44611.0)</f>
        <v>44611</v>
      </c>
      <c r="B106" s="5" t="str">
        <f>IFERROR(__xludf.DUMMYFUNCTION("""COMPUTED_VALUE"""),"facebook")</f>
        <v>facebook</v>
      </c>
      <c r="C106" s="5" t="str">
        <f>IFERROR(__xludf.DUMMYFUNCTION("""COMPUTED_VALUE"""),"fb_campaign_5")</f>
        <v>fb_campaign_5</v>
      </c>
      <c r="D106" s="5" t="str">
        <f>IFERROR(__xludf.DUMMYFUNCTION("""COMPUTED_VALUE"""),"impressions")</f>
        <v>impressions</v>
      </c>
      <c r="E106" s="5">
        <f>IFERROR(__xludf.DUMMYFUNCTION("""COMPUTED_VALUE"""),297503.0)</f>
        <v>297503</v>
      </c>
      <c r="F106" s="14">
        <v>1.0</v>
      </c>
    </row>
    <row r="107">
      <c r="A107" s="13">
        <f>IFERROR(__xludf.DUMMYFUNCTION("""COMPUTED_VALUE"""),44611.0)</f>
        <v>44611</v>
      </c>
      <c r="B107" s="5" t="str">
        <f>IFERROR(__xludf.DUMMYFUNCTION("""COMPUTED_VALUE"""),"facebook")</f>
        <v>facebook</v>
      </c>
      <c r="C107" s="5" t="str">
        <f>IFERROR(__xludf.DUMMYFUNCTION("""COMPUTED_VALUE"""),"fb_campaign_1")</f>
        <v>fb_campaign_1</v>
      </c>
      <c r="D107" s="5" t="str">
        <f>IFERROR(__xludf.DUMMYFUNCTION("""COMPUTED_VALUE"""),"clicks")</f>
        <v>clicks</v>
      </c>
      <c r="E107" s="5">
        <f>IFERROR(__xludf.DUMMYFUNCTION("""COMPUTED_VALUE"""),9959.0)</f>
        <v>9959</v>
      </c>
      <c r="F107" s="14">
        <v>2.0</v>
      </c>
    </row>
    <row r="108">
      <c r="A108" s="13">
        <f>IFERROR(__xludf.DUMMYFUNCTION("""COMPUTED_VALUE"""),44611.0)</f>
        <v>44611</v>
      </c>
      <c r="B108" s="5" t="str">
        <f>IFERROR(__xludf.DUMMYFUNCTION("""COMPUTED_VALUE"""),"facebook")</f>
        <v>facebook</v>
      </c>
      <c r="C108" s="5" t="str">
        <f>IFERROR(__xludf.DUMMYFUNCTION("""COMPUTED_VALUE"""),"fb_campaign_2")</f>
        <v>fb_campaign_2</v>
      </c>
      <c r="D108" s="5" t="str">
        <f>IFERROR(__xludf.DUMMYFUNCTION("""COMPUTED_VALUE"""),"clicks")</f>
        <v>clicks</v>
      </c>
      <c r="E108" s="5">
        <f>IFERROR(__xludf.DUMMYFUNCTION("""COMPUTED_VALUE"""),5297.0)</f>
        <v>5297</v>
      </c>
      <c r="F108" s="14">
        <v>2.0</v>
      </c>
    </row>
    <row r="109">
      <c r="A109" s="13">
        <f>IFERROR(__xludf.DUMMYFUNCTION("""COMPUTED_VALUE"""),44611.0)</f>
        <v>44611</v>
      </c>
      <c r="B109" s="5" t="str">
        <f>IFERROR(__xludf.DUMMYFUNCTION("""COMPUTED_VALUE"""),"facebook")</f>
        <v>facebook</v>
      </c>
      <c r="C109" s="5" t="str">
        <f>IFERROR(__xludf.DUMMYFUNCTION("""COMPUTED_VALUE"""),"fb_campaign_3")</f>
        <v>fb_campaign_3</v>
      </c>
      <c r="D109" s="5" t="str">
        <f>IFERROR(__xludf.DUMMYFUNCTION("""COMPUTED_VALUE"""),"clicks")</f>
        <v>clicks</v>
      </c>
      <c r="E109" s="5">
        <f>IFERROR(__xludf.DUMMYFUNCTION("""COMPUTED_VALUE"""),9307.0)</f>
        <v>9307</v>
      </c>
      <c r="F109" s="14">
        <v>2.0</v>
      </c>
    </row>
    <row r="110">
      <c r="A110" s="13">
        <f>IFERROR(__xludf.DUMMYFUNCTION("""COMPUTED_VALUE"""),44611.0)</f>
        <v>44611</v>
      </c>
      <c r="B110" s="5" t="str">
        <f>IFERROR(__xludf.DUMMYFUNCTION("""COMPUTED_VALUE"""),"facebook")</f>
        <v>facebook</v>
      </c>
      <c r="C110" s="5" t="str">
        <f>IFERROR(__xludf.DUMMYFUNCTION("""COMPUTED_VALUE"""),"fb_campaign_4")</f>
        <v>fb_campaign_4</v>
      </c>
      <c r="D110" s="5" t="str">
        <f>IFERROR(__xludf.DUMMYFUNCTION("""COMPUTED_VALUE"""),"clicks")</f>
        <v>clicks</v>
      </c>
      <c r="E110" s="5">
        <f>IFERROR(__xludf.DUMMYFUNCTION("""COMPUTED_VALUE"""),1967.0)</f>
        <v>1967</v>
      </c>
      <c r="F110" s="14">
        <v>2.0</v>
      </c>
    </row>
    <row r="111">
      <c r="A111" s="13">
        <f>IFERROR(__xludf.DUMMYFUNCTION("""COMPUTED_VALUE"""),44611.0)</f>
        <v>44611</v>
      </c>
      <c r="B111" s="5" t="str">
        <f>IFERROR(__xludf.DUMMYFUNCTION("""COMPUTED_VALUE"""),"facebook")</f>
        <v>facebook</v>
      </c>
      <c r="C111" s="5" t="str">
        <f>IFERROR(__xludf.DUMMYFUNCTION("""COMPUTED_VALUE"""),"fb_campaign_5")</f>
        <v>fb_campaign_5</v>
      </c>
      <c r="D111" s="5" t="str">
        <f>IFERROR(__xludf.DUMMYFUNCTION("""COMPUTED_VALUE"""),"clicks")</f>
        <v>clicks</v>
      </c>
      <c r="E111" s="5">
        <f>IFERROR(__xludf.DUMMYFUNCTION("""COMPUTED_VALUE"""),6223.0)</f>
        <v>6223</v>
      </c>
      <c r="F111" s="14">
        <v>2.0</v>
      </c>
    </row>
    <row r="112">
      <c r="A112" s="13">
        <f>IFERROR(__xludf.DUMMYFUNCTION("""COMPUTED_VALUE"""),44611.0)</f>
        <v>44611</v>
      </c>
      <c r="B112" s="5" t="str">
        <f>IFERROR(__xludf.DUMMYFUNCTION("""COMPUTED_VALUE"""),"facebook")</f>
        <v>facebook</v>
      </c>
      <c r="C112" s="5" t="str">
        <f>IFERROR(__xludf.DUMMYFUNCTION("""COMPUTED_VALUE"""),"fb_campaign_1")</f>
        <v>fb_campaign_1</v>
      </c>
      <c r="D112" s="5" t="str">
        <f>IFERROR(__xludf.DUMMYFUNCTION("""COMPUTED_VALUE"""),"leads")</f>
        <v>leads</v>
      </c>
      <c r="E112" s="5">
        <f>IFERROR(__xludf.DUMMYFUNCTION("""COMPUTED_VALUE"""),2.0)</f>
        <v>2</v>
      </c>
      <c r="F112" s="14">
        <v>3.0</v>
      </c>
    </row>
    <row r="113">
      <c r="A113" s="13">
        <f>IFERROR(__xludf.DUMMYFUNCTION("""COMPUTED_VALUE"""),44611.0)</f>
        <v>44611</v>
      </c>
      <c r="B113" s="5" t="str">
        <f>IFERROR(__xludf.DUMMYFUNCTION("""COMPUTED_VALUE"""),"facebook")</f>
        <v>facebook</v>
      </c>
      <c r="C113" s="5" t="str">
        <f>IFERROR(__xludf.DUMMYFUNCTION("""COMPUTED_VALUE"""),"fb_campaign_2")</f>
        <v>fb_campaign_2</v>
      </c>
      <c r="D113" s="5" t="str">
        <f>IFERROR(__xludf.DUMMYFUNCTION("""COMPUTED_VALUE"""),"leads")</f>
        <v>leads</v>
      </c>
      <c r="E113" s="5">
        <f>IFERROR(__xludf.DUMMYFUNCTION("""COMPUTED_VALUE"""),95.0)</f>
        <v>95</v>
      </c>
      <c r="F113" s="14">
        <v>3.0</v>
      </c>
    </row>
    <row r="114">
      <c r="A114" s="13">
        <f>IFERROR(__xludf.DUMMYFUNCTION("""COMPUTED_VALUE"""),44611.0)</f>
        <v>44611</v>
      </c>
      <c r="B114" s="5" t="str">
        <f>IFERROR(__xludf.DUMMYFUNCTION("""COMPUTED_VALUE"""),"facebook")</f>
        <v>facebook</v>
      </c>
      <c r="C114" s="5" t="str">
        <f>IFERROR(__xludf.DUMMYFUNCTION("""COMPUTED_VALUE"""),"fb_campaign_3")</f>
        <v>fb_campaign_3</v>
      </c>
      <c r="D114" s="5" t="str">
        <f>IFERROR(__xludf.DUMMYFUNCTION("""COMPUTED_VALUE"""),"leads")</f>
        <v>leads</v>
      </c>
      <c r="E114" s="5">
        <f>IFERROR(__xludf.DUMMYFUNCTION("""COMPUTED_VALUE"""),83.0)</f>
        <v>83</v>
      </c>
      <c r="F114" s="14">
        <v>3.0</v>
      </c>
    </row>
    <row r="115">
      <c r="A115" s="13">
        <f>IFERROR(__xludf.DUMMYFUNCTION("""COMPUTED_VALUE"""),44611.0)</f>
        <v>44611</v>
      </c>
      <c r="B115" s="5" t="str">
        <f>IFERROR(__xludf.DUMMYFUNCTION("""COMPUTED_VALUE"""),"facebook")</f>
        <v>facebook</v>
      </c>
      <c r="C115" s="5" t="str">
        <f>IFERROR(__xludf.DUMMYFUNCTION("""COMPUTED_VALUE"""),"fb_campaign_4")</f>
        <v>fb_campaign_4</v>
      </c>
      <c r="D115" s="5" t="str">
        <f>IFERROR(__xludf.DUMMYFUNCTION("""COMPUTED_VALUE"""),"leads")</f>
        <v>leads</v>
      </c>
      <c r="E115" s="5">
        <f>IFERROR(__xludf.DUMMYFUNCTION("""COMPUTED_VALUE"""),36.0)</f>
        <v>36</v>
      </c>
      <c r="F115" s="14">
        <v>3.0</v>
      </c>
    </row>
    <row r="116">
      <c r="A116" s="13">
        <f>IFERROR(__xludf.DUMMYFUNCTION("""COMPUTED_VALUE"""),44611.0)</f>
        <v>44611</v>
      </c>
      <c r="B116" s="5" t="str">
        <f>IFERROR(__xludf.DUMMYFUNCTION("""COMPUTED_VALUE"""),"facebook")</f>
        <v>facebook</v>
      </c>
      <c r="C116" s="5" t="str">
        <f>IFERROR(__xludf.DUMMYFUNCTION("""COMPUTED_VALUE"""),"fb_campaign_5")</f>
        <v>fb_campaign_5</v>
      </c>
      <c r="D116" s="5" t="str">
        <f>IFERROR(__xludf.DUMMYFUNCTION("""COMPUTED_VALUE"""),"leads")</f>
        <v>leads</v>
      </c>
      <c r="E116" s="5">
        <f>IFERROR(__xludf.DUMMYFUNCTION("""COMPUTED_VALUE"""),3.0)</f>
        <v>3</v>
      </c>
      <c r="F116" s="14">
        <v>3.0</v>
      </c>
    </row>
    <row r="117">
      <c r="A117" s="13">
        <f>IFERROR(__xludf.DUMMYFUNCTION("""COMPUTED_VALUE"""),44611.0)</f>
        <v>44611</v>
      </c>
      <c r="B117" s="5" t="str">
        <f>IFERROR(__xludf.DUMMYFUNCTION("""COMPUTED_VALUE"""),"facebook")</f>
        <v>facebook</v>
      </c>
      <c r="C117" s="5" t="str">
        <f>IFERROR(__xludf.DUMMYFUNCTION("""COMPUTED_VALUE"""),"fb_campaign_1")</f>
        <v>fb_campaign_1</v>
      </c>
      <c r="D117" s="5" t="str">
        <f>IFERROR(__xludf.DUMMYFUNCTION("""COMPUTED_VALUE"""),"purchases")</f>
        <v>purchases</v>
      </c>
      <c r="E117" s="5">
        <f>IFERROR(__xludf.DUMMYFUNCTION("""COMPUTED_VALUE"""),4.0)</f>
        <v>4</v>
      </c>
      <c r="F117" s="14">
        <v>4.0</v>
      </c>
    </row>
    <row r="118">
      <c r="A118" s="13">
        <f>IFERROR(__xludf.DUMMYFUNCTION("""COMPUTED_VALUE"""),44611.0)</f>
        <v>44611</v>
      </c>
      <c r="B118" s="5" t="str">
        <f>IFERROR(__xludf.DUMMYFUNCTION("""COMPUTED_VALUE"""),"facebook")</f>
        <v>facebook</v>
      </c>
      <c r="C118" s="5" t="str">
        <f>IFERROR(__xludf.DUMMYFUNCTION("""COMPUTED_VALUE"""),"fb_campaign_2")</f>
        <v>fb_campaign_2</v>
      </c>
      <c r="D118" s="5" t="str">
        <f>IFERROR(__xludf.DUMMYFUNCTION("""COMPUTED_VALUE"""),"purchases")</f>
        <v>purchases</v>
      </c>
      <c r="E118" s="5">
        <f>IFERROR(__xludf.DUMMYFUNCTION("""COMPUTED_VALUE"""),10.0)</f>
        <v>10</v>
      </c>
      <c r="F118" s="14">
        <v>4.0</v>
      </c>
    </row>
    <row r="119">
      <c r="A119" s="13">
        <f>IFERROR(__xludf.DUMMYFUNCTION("""COMPUTED_VALUE"""),44611.0)</f>
        <v>44611</v>
      </c>
      <c r="B119" s="5" t="str">
        <f>IFERROR(__xludf.DUMMYFUNCTION("""COMPUTED_VALUE"""),"facebook")</f>
        <v>facebook</v>
      </c>
      <c r="C119" s="5" t="str">
        <f>IFERROR(__xludf.DUMMYFUNCTION("""COMPUTED_VALUE"""),"fb_campaign_3")</f>
        <v>fb_campaign_3</v>
      </c>
      <c r="D119" s="5" t="str">
        <f>IFERROR(__xludf.DUMMYFUNCTION("""COMPUTED_VALUE"""),"purchases")</f>
        <v>purchases</v>
      </c>
      <c r="E119" s="5">
        <f>IFERROR(__xludf.DUMMYFUNCTION("""COMPUTED_VALUE"""),10.0)</f>
        <v>10</v>
      </c>
      <c r="F119" s="14">
        <v>4.0</v>
      </c>
    </row>
    <row r="120">
      <c r="A120" s="13">
        <f>IFERROR(__xludf.DUMMYFUNCTION("""COMPUTED_VALUE"""),44611.0)</f>
        <v>44611</v>
      </c>
      <c r="B120" s="5" t="str">
        <f>IFERROR(__xludf.DUMMYFUNCTION("""COMPUTED_VALUE"""),"facebook")</f>
        <v>facebook</v>
      </c>
      <c r="C120" s="5" t="str">
        <f>IFERROR(__xludf.DUMMYFUNCTION("""COMPUTED_VALUE"""),"fb_campaign_4")</f>
        <v>fb_campaign_4</v>
      </c>
      <c r="D120" s="5" t="str">
        <f>IFERROR(__xludf.DUMMYFUNCTION("""COMPUTED_VALUE"""),"purchases")</f>
        <v>purchases</v>
      </c>
      <c r="E120" s="5">
        <f>IFERROR(__xludf.DUMMYFUNCTION("""COMPUTED_VALUE"""),8.0)</f>
        <v>8</v>
      </c>
      <c r="F120" s="14">
        <v>4.0</v>
      </c>
    </row>
    <row r="121">
      <c r="A121" s="13">
        <f>IFERROR(__xludf.DUMMYFUNCTION("""COMPUTED_VALUE"""),44611.0)</f>
        <v>44611</v>
      </c>
      <c r="B121" s="5" t="str">
        <f>IFERROR(__xludf.DUMMYFUNCTION("""COMPUTED_VALUE"""),"facebook")</f>
        <v>facebook</v>
      </c>
      <c r="C121" s="5" t="str">
        <f>IFERROR(__xludf.DUMMYFUNCTION("""COMPUTED_VALUE"""),"fb_campaign_5")</f>
        <v>fb_campaign_5</v>
      </c>
      <c r="D121" s="5" t="str">
        <f>IFERROR(__xludf.DUMMYFUNCTION("""COMPUTED_VALUE"""),"purchases")</f>
        <v>purchases</v>
      </c>
      <c r="E121" s="5">
        <f>IFERROR(__xludf.DUMMYFUNCTION("""COMPUTED_VALUE"""),2.0)</f>
        <v>2</v>
      </c>
      <c r="F121" s="14">
        <v>4.0</v>
      </c>
    </row>
    <row r="122">
      <c r="A122" s="13">
        <f>IFERROR(__xludf.DUMMYFUNCTION("""COMPUTED_VALUE"""),44611.0)</f>
        <v>44611</v>
      </c>
      <c r="B122" s="5" t="str">
        <f>IFERROR(__xludf.DUMMYFUNCTION("""COMPUTED_VALUE"""),"facebook")</f>
        <v>facebook</v>
      </c>
      <c r="C122" s="5" t="str">
        <f>IFERROR(__xludf.DUMMYFUNCTION("""COMPUTED_VALUE"""),"fb_campaign_1")</f>
        <v>fb_campaign_1</v>
      </c>
      <c r="D122" s="5" t="str">
        <f>IFERROR(__xludf.DUMMYFUNCTION("""COMPUTED_VALUE"""),"revenue")</f>
        <v>revenue</v>
      </c>
      <c r="E122" s="5">
        <f>IFERROR(__xludf.DUMMYFUNCTION("""COMPUTED_VALUE"""),62570.0)</f>
        <v>62570</v>
      </c>
      <c r="F122" s="14">
        <v>5.0</v>
      </c>
    </row>
    <row r="123">
      <c r="A123" s="13">
        <f>IFERROR(__xludf.DUMMYFUNCTION("""COMPUTED_VALUE"""),44611.0)</f>
        <v>44611</v>
      </c>
      <c r="B123" s="5" t="str">
        <f>IFERROR(__xludf.DUMMYFUNCTION("""COMPUTED_VALUE"""),"facebook")</f>
        <v>facebook</v>
      </c>
      <c r="C123" s="5" t="str">
        <f>IFERROR(__xludf.DUMMYFUNCTION("""COMPUTED_VALUE"""),"fb_campaign_2")</f>
        <v>fb_campaign_2</v>
      </c>
      <c r="D123" s="5" t="str">
        <f>IFERROR(__xludf.DUMMYFUNCTION("""COMPUTED_VALUE"""),"revenue")</f>
        <v>revenue</v>
      </c>
      <c r="E123" s="5">
        <f>IFERROR(__xludf.DUMMYFUNCTION("""COMPUTED_VALUE"""),40072.0)</f>
        <v>40072</v>
      </c>
      <c r="F123" s="14">
        <v>5.0</v>
      </c>
    </row>
    <row r="124">
      <c r="A124" s="13">
        <f>IFERROR(__xludf.DUMMYFUNCTION("""COMPUTED_VALUE"""),44611.0)</f>
        <v>44611</v>
      </c>
      <c r="B124" s="5" t="str">
        <f>IFERROR(__xludf.DUMMYFUNCTION("""COMPUTED_VALUE"""),"facebook")</f>
        <v>facebook</v>
      </c>
      <c r="C124" s="5" t="str">
        <f>IFERROR(__xludf.DUMMYFUNCTION("""COMPUTED_VALUE"""),"fb_campaign_3")</f>
        <v>fb_campaign_3</v>
      </c>
      <c r="D124" s="5" t="str">
        <f>IFERROR(__xludf.DUMMYFUNCTION("""COMPUTED_VALUE"""),"revenue")</f>
        <v>revenue</v>
      </c>
      <c r="E124" s="5">
        <f>IFERROR(__xludf.DUMMYFUNCTION("""COMPUTED_VALUE"""),55278.0)</f>
        <v>55278</v>
      </c>
      <c r="F124" s="14">
        <v>5.0</v>
      </c>
    </row>
    <row r="125">
      <c r="A125" s="13">
        <f>IFERROR(__xludf.DUMMYFUNCTION("""COMPUTED_VALUE"""),44611.0)</f>
        <v>44611</v>
      </c>
      <c r="B125" s="5" t="str">
        <f>IFERROR(__xludf.DUMMYFUNCTION("""COMPUTED_VALUE"""),"facebook")</f>
        <v>facebook</v>
      </c>
      <c r="C125" s="5" t="str">
        <f>IFERROR(__xludf.DUMMYFUNCTION("""COMPUTED_VALUE"""),"fb_campaign_4")</f>
        <v>fb_campaign_4</v>
      </c>
      <c r="D125" s="5" t="str">
        <f>IFERROR(__xludf.DUMMYFUNCTION("""COMPUTED_VALUE"""),"revenue")</f>
        <v>revenue</v>
      </c>
      <c r="E125" s="5">
        <f>IFERROR(__xludf.DUMMYFUNCTION("""COMPUTED_VALUE"""),69508.0)</f>
        <v>69508</v>
      </c>
      <c r="F125" s="14">
        <v>5.0</v>
      </c>
    </row>
    <row r="126">
      <c r="A126" s="13">
        <f>IFERROR(__xludf.DUMMYFUNCTION("""COMPUTED_VALUE"""),44611.0)</f>
        <v>44611</v>
      </c>
      <c r="B126" s="5" t="str">
        <f>IFERROR(__xludf.DUMMYFUNCTION("""COMPUTED_VALUE"""),"facebook")</f>
        <v>facebook</v>
      </c>
      <c r="C126" s="5" t="str">
        <f>IFERROR(__xludf.DUMMYFUNCTION("""COMPUTED_VALUE"""),"fb_campaign_5")</f>
        <v>fb_campaign_5</v>
      </c>
      <c r="D126" s="5" t="str">
        <f>IFERROR(__xludf.DUMMYFUNCTION("""COMPUTED_VALUE"""),"revenue")</f>
        <v>revenue</v>
      </c>
      <c r="E126" s="5">
        <f>IFERROR(__xludf.DUMMYFUNCTION("""COMPUTED_VALUE"""),74924.0)</f>
        <v>74924</v>
      </c>
      <c r="F126" s="14">
        <v>5.0</v>
      </c>
    </row>
    <row r="127">
      <c r="A127" s="13">
        <f>IFERROR(__xludf.DUMMYFUNCTION("""COMPUTED_VALUE"""),44612.0)</f>
        <v>44612</v>
      </c>
      <c r="B127" s="5" t="str">
        <f>IFERROR(__xludf.DUMMYFUNCTION("""COMPUTED_VALUE"""),"facebook")</f>
        <v>facebook</v>
      </c>
      <c r="C127" s="5" t="str">
        <f>IFERROR(__xludf.DUMMYFUNCTION("""COMPUTED_VALUE"""),"fb_campaign_1")</f>
        <v>fb_campaign_1</v>
      </c>
      <c r="D127" s="5" t="str">
        <f>IFERROR(__xludf.DUMMYFUNCTION("""COMPUTED_VALUE"""),"impressions")</f>
        <v>impressions</v>
      </c>
      <c r="E127" s="5">
        <f>IFERROR(__xludf.DUMMYFUNCTION("""COMPUTED_VALUE"""),650832.0)</f>
        <v>650832</v>
      </c>
      <c r="F127" s="14">
        <v>1.0</v>
      </c>
    </row>
    <row r="128">
      <c r="A128" s="13">
        <f>IFERROR(__xludf.DUMMYFUNCTION("""COMPUTED_VALUE"""),44612.0)</f>
        <v>44612</v>
      </c>
      <c r="B128" s="5" t="str">
        <f>IFERROR(__xludf.DUMMYFUNCTION("""COMPUTED_VALUE"""),"facebook")</f>
        <v>facebook</v>
      </c>
      <c r="C128" s="5" t="str">
        <f>IFERROR(__xludf.DUMMYFUNCTION("""COMPUTED_VALUE"""),"fb_campaign_2")</f>
        <v>fb_campaign_2</v>
      </c>
      <c r="D128" s="5" t="str">
        <f>IFERROR(__xludf.DUMMYFUNCTION("""COMPUTED_VALUE"""),"impressions")</f>
        <v>impressions</v>
      </c>
      <c r="E128" s="5">
        <f>IFERROR(__xludf.DUMMYFUNCTION("""COMPUTED_VALUE"""),692310.0)</f>
        <v>692310</v>
      </c>
      <c r="F128" s="14">
        <v>1.0</v>
      </c>
    </row>
    <row r="129">
      <c r="A129" s="13">
        <f>IFERROR(__xludf.DUMMYFUNCTION("""COMPUTED_VALUE"""),44612.0)</f>
        <v>44612</v>
      </c>
      <c r="B129" s="5" t="str">
        <f>IFERROR(__xludf.DUMMYFUNCTION("""COMPUTED_VALUE"""),"facebook")</f>
        <v>facebook</v>
      </c>
      <c r="C129" s="5" t="str">
        <f>IFERROR(__xludf.DUMMYFUNCTION("""COMPUTED_VALUE"""),"fb_campaign_3")</f>
        <v>fb_campaign_3</v>
      </c>
      <c r="D129" s="5" t="str">
        <f>IFERROR(__xludf.DUMMYFUNCTION("""COMPUTED_VALUE"""),"impressions")</f>
        <v>impressions</v>
      </c>
      <c r="E129" s="5">
        <f>IFERROR(__xludf.DUMMYFUNCTION("""COMPUTED_VALUE"""),549161.0)</f>
        <v>549161</v>
      </c>
      <c r="F129" s="14">
        <v>1.0</v>
      </c>
    </row>
    <row r="130">
      <c r="A130" s="13">
        <f>IFERROR(__xludf.DUMMYFUNCTION("""COMPUTED_VALUE"""),44612.0)</f>
        <v>44612</v>
      </c>
      <c r="B130" s="5" t="str">
        <f>IFERROR(__xludf.DUMMYFUNCTION("""COMPUTED_VALUE"""),"facebook")</f>
        <v>facebook</v>
      </c>
      <c r="C130" s="5" t="str">
        <f>IFERROR(__xludf.DUMMYFUNCTION("""COMPUTED_VALUE"""),"fb_campaign_4")</f>
        <v>fb_campaign_4</v>
      </c>
      <c r="D130" s="5" t="str">
        <f>IFERROR(__xludf.DUMMYFUNCTION("""COMPUTED_VALUE"""),"impressions")</f>
        <v>impressions</v>
      </c>
      <c r="E130" s="5">
        <f>IFERROR(__xludf.DUMMYFUNCTION("""COMPUTED_VALUE"""),247937.0)</f>
        <v>247937</v>
      </c>
      <c r="F130" s="14">
        <v>1.0</v>
      </c>
    </row>
    <row r="131">
      <c r="A131" s="13">
        <f>IFERROR(__xludf.DUMMYFUNCTION("""COMPUTED_VALUE"""),44612.0)</f>
        <v>44612</v>
      </c>
      <c r="B131" s="5" t="str">
        <f>IFERROR(__xludf.DUMMYFUNCTION("""COMPUTED_VALUE"""),"facebook")</f>
        <v>facebook</v>
      </c>
      <c r="C131" s="5" t="str">
        <f>IFERROR(__xludf.DUMMYFUNCTION("""COMPUTED_VALUE"""),"fb_campaign_5")</f>
        <v>fb_campaign_5</v>
      </c>
      <c r="D131" s="5" t="str">
        <f>IFERROR(__xludf.DUMMYFUNCTION("""COMPUTED_VALUE"""),"impressions")</f>
        <v>impressions</v>
      </c>
      <c r="E131" s="5">
        <f>IFERROR(__xludf.DUMMYFUNCTION("""COMPUTED_VALUE"""),876360.0)</f>
        <v>876360</v>
      </c>
      <c r="F131" s="14">
        <v>1.0</v>
      </c>
    </row>
    <row r="132">
      <c r="A132" s="13">
        <f>IFERROR(__xludf.DUMMYFUNCTION("""COMPUTED_VALUE"""),44612.0)</f>
        <v>44612</v>
      </c>
      <c r="B132" s="5" t="str">
        <f>IFERROR(__xludf.DUMMYFUNCTION("""COMPUTED_VALUE"""),"facebook")</f>
        <v>facebook</v>
      </c>
      <c r="C132" s="5" t="str">
        <f>IFERROR(__xludf.DUMMYFUNCTION("""COMPUTED_VALUE"""),"fb_campaign_1")</f>
        <v>fb_campaign_1</v>
      </c>
      <c r="D132" s="5" t="str">
        <f>IFERROR(__xludf.DUMMYFUNCTION("""COMPUTED_VALUE"""),"clicks")</f>
        <v>clicks</v>
      </c>
      <c r="E132" s="5">
        <f>IFERROR(__xludf.DUMMYFUNCTION("""COMPUTED_VALUE"""),7903.0)</f>
        <v>7903</v>
      </c>
      <c r="F132" s="14">
        <v>2.0</v>
      </c>
    </row>
    <row r="133">
      <c r="A133" s="13">
        <f>IFERROR(__xludf.DUMMYFUNCTION("""COMPUTED_VALUE"""),44612.0)</f>
        <v>44612</v>
      </c>
      <c r="B133" s="5" t="str">
        <f>IFERROR(__xludf.DUMMYFUNCTION("""COMPUTED_VALUE"""),"facebook")</f>
        <v>facebook</v>
      </c>
      <c r="C133" s="5" t="str">
        <f>IFERROR(__xludf.DUMMYFUNCTION("""COMPUTED_VALUE"""),"fb_campaign_2")</f>
        <v>fb_campaign_2</v>
      </c>
      <c r="D133" s="5" t="str">
        <f>IFERROR(__xludf.DUMMYFUNCTION("""COMPUTED_VALUE"""),"clicks")</f>
        <v>clicks</v>
      </c>
      <c r="E133" s="5">
        <f>IFERROR(__xludf.DUMMYFUNCTION("""COMPUTED_VALUE"""),906.0)</f>
        <v>906</v>
      </c>
      <c r="F133" s="14">
        <v>2.0</v>
      </c>
    </row>
    <row r="134">
      <c r="A134" s="13">
        <f>IFERROR(__xludf.DUMMYFUNCTION("""COMPUTED_VALUE"""),44612.0)</f>
        <v>44612</v>
      </c>
      <c r="B134" s="5" t="str">
        <f>IFERROR(__xludf.DUMMYFUNCTION("""COMPUTED_VALUE"""),"facebook")</f>
        <v>facebook</v>
      </c>
      <c r="C134" s="5" t="str">
        <f>IFERROR(__xludf.DUMMYFUNCTION("""COMPUTED_VALUE"""),"fb_campaign_3")</f>
        <v>fb_campaign_3</v>
      </c>
      <c r="D134" s="5" t="str">
        <f>IFERROR(__xludf.DUMMYFUNCTION("""COMPUTED_VALUE"""),"clicks")</f>
        <v>clicks</v>
      </c>
      <c r="E134" s="5">
        <f>IFERROR(__xludf.DUMMYFUNCTION("""COMPUTED_VALUE"""),2251.0)</f>
        <v>2251</v>
      </c>
      <c r="F134" s="14">
        <v>2.0</v>
      </c>
    </row>
    <row r="135">
      <c r="A135" s="13">
        <f>IFERROR(__xludf.DUMMYFUNCTION("""COMPUTED_VALUE"""),44612.0)</f>
        <v>44612</v>
      </c>
      <c r="B135" s="5" t="str">
        <f>IFERROR(__xludf.DUMMYFUNCTION("""COMPUTED_VALUE"""),"facebook")</f>
        <v>facebook</v>
      </c>
      <c r="C135" s="5" t="str">
        <f>IFERROR(__xludf.DUMMYFUNCTION("""COMPUTED_VALUE"""),"fb_campaign_4")</f>
        <v>fb_campaign_4</v>
      </c>
      <c r="D135" s="5" t="str">
        <f>IFERROR(__xludf.DUMMYFUNCTION("""COMPUTED_VALUE"""),"clicks")</f>
        <v>clicks</v>
      </c>
      <c r="E135" s="5">
        <f>IFERROR(__xludf.DUMMYFUNCTION("""COMPUTED_VALUE"""),4235.0)</f>
        <v>4235</v>
      </c>
      <c r="F135" s="14">
        <v>2.0</v>
      </c>
    </row>
    <row r="136">
      <c r="A136" s="13">
        <f>IFERROR(__xludf.DUMMYFUNCTION("""COMPUTED_VALUE"""),44612.0)</f>
        <v>44612</v>
      </c>
      <c r="B136" s="5" t="str">
        <f>IFERROR(__xludf.DUMMYFUNCTION("""COMPUTED_VALUE"""),"facebook")</f>
        <v>facebook</v>
      </c>
      <c r="C136" s="5" t="str">
        <f>IFERROR(__xludf.DUMMYFUNCTION("""COMPUTED_VALUE"""),"fb_campaign_5")</f>
        <v>fb_campaign_5</v>
      </c>
      <c r="D136" s="5" t="str">
        <f>IFERROR(__xludf.DUMMYFUNCTION("""COMPUTED_VALUE"""),"clicks")</f>
        <v>clicks</v>
      </c>
      <c r="E136" s="5">
        <f>IFERROR(__xludf.DUMMYFUNCTION("""COMPUTED_VALUE"""),2218.0)</f>
        <v>2218</v>
      </c>
      <c r="F136" s="14">
        <v>2.0</v>
      </c>
    </row>
    <row r="137">
      <c r="A137" s="13">
        <f>IFERROR(__xludf.DUMMYFUNCTION("""COMPUTED_VALUE"""),44612.0)</f>
        <v>44612</v>
      </c>
      <c r="B137" s="5" t="str">
        <f>IFERROR(__xludf.DUMMYFUNCTION("""COMPUTED_VALUE"""),"facebook")</f>
        <v>facebook</v>
      </c>
      <c r="C137" s="5" t="str">
        <f>IFERROR(__xludf.DUMMYFUNCTION("""COMPUTED_VALUE"""),"fb_campaign_1")</f>
        <v>fb_campaign_1</v>
      </c>
      <c r="D137" s="5" t="str">
        <f>IFERROR(__xludf.DUMMYFUNCTION("""COMPUTED_VALUE"""),"leads")</f>
        <v>leads</v>
      </c>
      <c r="E137" s="5">
        <f>IFERROR(__xludf.DUMMYFUNCTION("""COMPUTED_VALUE"""),37.0)</f>
        <v>37</v>
      </c>
      <c r="F137" s="14">
        <v>3.0</v>
      </c>
    </row>
    <row r="138">
      <c r="A138" s="13">
        <f>IFERROR(__xludf.DUMMYFUNCTION("""COMPUTED_VALUE"""),44612.0)</f>
        <v>44612</v>
      </c>
      <c r="B138" s="5" t="str">
        <f>IFERROR(__xludf.DUMMYFUNCTION("""COMPUTED_VALUE"""),"facebook")</f>
        <v>facebook</v>
      </c>
      <c r="C138" s="5" t="str">
        <f>IFERROR(__xludf.DUMMYFUNCTION("""COMPUTED_VALUE"""),"fb_campaign_2")</f>
        <v>fb_campaign_2</v>
      </c>
      <c r="D138" s="5" t="str">
        <f>IFERROR(__xludf.DUMMYFUNCTION("""COMPUTED_VALUE"""),"leads")</f>
        <v>leads</v>
      </c>
      <c r="E138" s="5">
        <f>IFERROR(__xludf.DUMMYFUNCTION("""COMPUTED_VALUE"""),12.0)</f>
        <v>12</v>
      </c>
      <c r="F138" s="14">
        <v>3.0</v>
      </c>
    </row>
    <row r="139">
      <c r="A139" s="13">
        <f>IFERROR(__xludf.DUMMYFUNCTION("""COMPUTED_VALUE"""),44612.0)</f>
        <v>44612</v>
      </c>
      <c r="B139" s="5" t="str">
        <f>IFERROR(__xludf.DUMMYFUNCTION("""COMPUTED_VALUE"""),"facebook")</f>
        <v>facebook</v>
      </c>
      <c r="C139" s="5" t="str">
        <f>IFERROR(__xludf.DUMMYFUNCTION("""COMPUTED_VALUE"""),"fb_campaign_3")</f>
        <v>fb_campaign_3</v>
      </c>
      <c r="D139" s="5" t="str">
        <f>IFERROR(__xludf.DUMMYFUNCTION("""COMPUTED_VALUE"""),"leads")</f>
        <v>leads</v>
      </c>
      <c r="E139" s="5">
        <f>IFERROR(__xludf.DUMMYFUNCTION("""COMPUTED_VALUE"""),55.0)</f>
        <v>55</v>
      </c>
      <c r="F139" s="14">
        <v>3.0</v>
      </c>
    </row>
    <row r="140">
      <c r="A140" s="13">
        <f>IFERROR(__xludf.DUMMYFUNCTION("""COMPUTED_VALUE"""),44612.0)</f>
        <v>44612</v>
      </c>
      <c r="B140" s="5" t="str">
        <f>IFERROR(__xludf.DUMMYFUNCTION("""COMPUTED_VALUE"""),"facebook")</f>
        <v>facebook</v>
      </c>
      <c r="C140" s="5" t="str">
        <f>IFERROR(__xludf.DUMMYFUNCTION("""COMPUTED_VALUE"""),"fb_campaign_4")</f>
        <v>fb_campaign_4</v>
      </c>
      <c r="D140" s="5" t="str">
        <f>IFERROR(__xludf.DUMMYFUNCTION("""COMPUTED_VALUE"""),"leads")</f>
        <v>leads</v>
      </c>
      <c r="E140" s="5">
        <f>IFERROR(__xludf.DUMMYFUNCTION("""COMPUTED_VALUE"""),54.0)</f>
        <v>54</v>
      </c>
      <c r="F140" s="14">
        <v>3.0</v>
      </c>
    </row>
    <row r="141">
      <c r="A141" s="13">
        <f>IFERROR(__xludf.DUMMYFUNCTION("""COMPUTED_VALUE"""),44612.0)</f>
        <v>44612</v>
      </c>
      <c r="B141" s="5" t="str">
        <f>IFERROR(__xludf.DUMMYFUNCTION("""COMPUTED_VALUE"""),"facebook")</f>
        <v>facebook</v>
      </c>
      <c r="C141" s="5" t="str">
        <f>IFERROR(__xludf.DUMMYFUNCTION("""COMPUTED_VALUE"""),"fb_campaign_5")</f>
        <v>fb_campaign_5</v>
      </c>
      <c r="D141" s="5" t="str">
        <f>IFERROR(__xludf.DUMMYFUNCTION("""COMPUTED_VALUE"""),"leads")</f>
        <v>leads</v>
      </c>
      <c r="E141" s="5">
        <f>IFERROR(__xludf.DUMMYFUNCTION("""COMPUTED_VALUE"""),51.0)</f>
        <v>51</v>
      </c>
      <c r="F141" s="14">
        <v>3.0</v>
      </c>
    </row>
    <row r="142">
      <c r="A142" s="13">
        <f>IFERROR(__xludf.DUMMYFUNCTION("""COMPUTED_VALUE"""),44612.0)</f>
        <v>44612</v>
      </c>
      <c r="B142" s="5" t="str">
        <f>IFERROR(__xludf.DUMMYFUNCTION("""COMPUTED_VALUE"""),"facebook")</f>
        <v>facebook</v>
      </c>
      <c r="C142" s="5" t="str">
        <f>IFERROR(__xludf.DUMMYFUNCTION("""COMPUTED_VALUE"""),"fb_campaign_1")</f>
        <v>fb_campaign_1</v>
      </c>
      <c r="D142" s="5" t="str">
        <f>IFERROR(__xludf.DUMMYFUNCTION("""COMPUTED_VALUE"""),"purchases")</f>
        <v>purchases</v>
      </c>
      <c r="E142" s="5">
        <f>IFERROR(__xludf.DUMMYFUNCTION("""COMPUTED_VALUE"""),3.0)</f>
        <v>3</v>
      </c>
      <c r="F142" s="14">
        <v>4.0</v>
      </c>
      <c r="G142" s="15" t="str">
        <f>vlookup(E142,settings!B:C,2,false)</f>
        <v/>
      </c>
    </row>
    <row r="143">
      <c r="A143" s="13">
        <f>IFERROR(__xludf.DUMMYFUNCTION("""COMPUTED_VALUE"""),44612.0)</f>
        <v>44612</v>
      </c>
      <c r="B143" s="5" t="str">
        <f>IFERROR(__xludf.DUMMYFUNCTION("""COMPUTED_VALUE"""),"facebook")</f>
        <v>facebook</v>
      </c>
      <c r="C143" s="5" t="str">
        <f>IFERROR(__xludf.DUMMYFUNCTION("""COMPUTED_VALUE"""),"fb_campaign_2")</f>
        <v>fb_campaign_2</v>
      </c>
      <c r="D143" s="5" t="str">
        <f>IFERROR(__xludf.DUMMYFUNCTION("""COMPUTED_VALUE"""),"purchases")</f>
        <v>purchases</v>
      </c>
      <c r="E143" s="5">
        <f>IFERROR(__xludf.DUMMYFUNCTION("""COMPUTED_VALUE"""),6.0)</f>
        <v>6</v>
      </c>
      <c r="F143" s="14">
        <v>4.0</v>
      </c>
    </row>
    <row r="144">
      <c r="A144" s="13">
        <f>IFERROR(__xludf.DUMMYFUNCTION("""COMPUTED_VALUE"""),44612.0)</f>
        <v>44612</v>
      </c>
      <c r="B144" s="5" t="str">
        <f>IFERROR(__xludf.DUMMYFUNCTION("""COMPUTED_VALUE"""),"facebook")</f>
        <v>facebook</v>
      </c>
      <c r="C144" s="5" t="str">
        <f>IFERROR(__xludf.DUMMYFUNCTION("""COMPUTED_VALUE"""),"fb_campaign_3")</f>
        <v>fb_campaign_3</v>
      </c>
      <c r="D144" s="5" t="str">
        <f>IFERROR(__xludf.DUMMYFUNCTION("""COMPUTED_VALUE"""),"purchases")</f>
        <v>purchases</v>
      </c>
      <c r="E144" s="5">
        <f>IFERROR(__xludf.DUMMYFUNCTION("""COMPUTED_VALUE"""),9.0)</f>
        <v>9</v>
      </c>
      <c r="F144" s="14">
        <v>4.0</v>
      </c>
    </row>
    <row r="145">
      <c r="A145" s="13">
        <f>IFERROR(__xludf.DUMMYFUNCTION("""COMPUTED_VALUE"""),44612.0)</f>
        <v>44612</v>
      </c>
      <c r="B145" s="5" t="str">
        <f>IFERROR(__xludf.DUMMYFUNCTION("""COMPUTED_VALUE"""),"facebook")</f>
        <v>facebook</v>
      </c>
      <c r="C145" s="5" t="str">
        <f>IFERROR(__xludf.DUMMYFUNCTION("""COMPUTED_VALUE"""),"fb_campaign_4")</f>
        <v>fb_campaign_4</v>
      </c>
      <c r="D145" s="5" t="str">
        <f>IFERROR(__xludf.DUMMYFUNCTION("""COMPUTED_VALUE"""),"purchases")</f>
        <v>purchases</v>
      </c>
      <c r="E145" s="5">
        <f>IFERROR(__xludf.DUMMYFUNCTION("""COMPUTED_VALUE"""),6.0)</f>
        <v>6</v>
      </c>
      <c r="F145" s="14">
        <v>4.0</v>
      </c>
    </row>
    <row r="146">
      <c r="A146" s="13">
        <f>IFERROR(__xludf.DUMMYFUNCTION("""COMPUTED_VALUE"""),44612.0)</f>
        <v>44612</v>
      </c>
      <c r="B146" s="5" t="str">
        <f>IFERROR(__xludf.DUMMYFUNCTION("""COMPUTED_VALUE"""),"facebook")</f>
        <v>facebook</v>
      </c>
      <c r="C146" s="5" t="str">
        <f>IFERROR(__xludf.DUMMYFUNCTION("""COMPUTED_VALUE"""),"fb_campaign_5")</f>
        <v>fb_campaign_5</v>
      </c>
      <c r="D146" s="5" t="str">
        <f>IFERROR(__xludf.DUMMYFUNCTION("""COMPUTED_VALUE"""),"purchases")</f>
        <v>purchases</v>
      </c>
      <c r="E146" s="5">
        <f>IFERROR(__xludf.DUMMYFUNCTION("""COMPUTED_VALUE"""),9.0)</f>
        <v>9</v>
      </c>
      <c r="F146" s="14">
        <v>4.0</v>
      </c>
    </row>
    <row r="147">
      <c r="A147" s="13">
        <f>IFERROR(__xludf.DUMMYFUNCTION("""COMPUTED_VALUE"""),44612.0)</f>
        <v>44612</v>
      </c>
      <c r="B147" s="5" t="str">
        <f>IFERROR(__xludf.DUMMYFUNCTION("""COMPUTED_VALUE"""),"facebook")</f>
        <v>facebook</v>
      </c>
      <c r="C147" s="5" t="str">
        <f>IFERROR(__xludf.DUMMYFUNCTION("""COMPUTED_VALUE"""),"fb_campaign_1")</f>
        <v>fb_campaign_1</v>
      </c>
      <c r="D147" s="5" t="str">
        <f>IFERROR(__xludf.DUMMYFUNCTION("""COMPUTED_VALUE"""),"revenue")</f>
        <v>revenue</v>
      </c>
      <c r="E147" s="5">
        <f>IFERROR(__xludf.DUMMYFUNCTION("""COMPUTED_VALUE"""),74777.0)</f>
        <v>74777</v>
      </c>
      <c r="F147" s="14">
        <v>5.0</v>
      </c>
    </row>
    <row r="148">
      <c r="A148" s="13">
        <f>IFERROR(__xludf.DUMMYFUNCTION("""COMPUTED_VALUE"""),44612.0)</f>
        <v>44612</v>
      </c>
      <c r="B148" s="5" t="str">
        <f>IFERROR(__xludf.DUMMYFUNCTION("""COMPUTED_VALUE"""),"facebook")</f>
        <v>facebook</v>
      </c>
      <c r="C148" s="5" t="str">
        <f>IFERROR(__xludf.DUMMYFUNCTION("""COMPUTED_VALUE"""),"fb_campaign_2")</f>
        <v>fb_campaign_2</v>
      </c>
      <c r="D148" s="5" t="str">
        <f>IFERROR(__xludf.DUMMYFUNCTION("""COMPUTED_VALUE"""),"revenue")</f>
        <v>revenue</v>
      </c>
      <c r="E148" s="5">
        <f>IFERROR(__xludf.DUMMYFUNCTION("""COMPUTED_VALUE"""),97906.0)</f>
        <v>97906</v>
      </c>
      <c r="F148" s="14">
        <v>5.0</v>
      </c>
    </row>
    <row r="149">
      <c r="A149" s="13">
        <f>IFERROR(__xludf.DUMMYFUNCTION("""COMPUTED_VALUE"""),44612.0)</f>
        <v>44612</v>
      </c>
      <c r="B149" s="5" t="str">
        <f>IFERROR(__xludf.DUMMYFUNCTION("""COMPUTED_VALUE"""),"facebook")</f>
        <v>facebook</v>
      </c>
      <c r="C149" s="5" t="str">
        <f>IFERROR(__xludf.DUMMYFUNCTION("""COMPUTED_VALUE"""),"fb_campaign_3")</f>
        <v>fb_campaign_3</v>
      </c>
      <c r="D149" s="5" t="str">
        <f>IFERROR(__xludf.DUMMYFUNCTION("""COMPUTED_VALUE"""),"revenue")</f>
        <v>revenue</v>
      </c>
      <c r="E149" s="5">
        <f>IFERROR(__xludf.DUMMYFUNCTION("""COMPUTED_VALUE"""),33716.0)</f>
        <v>33716</v>
      </c>
      <c r="F149" s="14">
        <v>5.0</v>
      </c>
    </row>
    <row r="150">
      <c r="A150" s="13">
        <f>IFERROR(__xludf.DUMMYFUNCTION("""COMPUTED_VALUE"""),44612.0)</f>
        <v>44612</v>
      </c>
      <c r="B150" s="5" t="str">
        <f>IFERROR(__xludf.DUMMYFUNCTION("""COMPUTED_VALUE"""),"facebook")</f>
        <v>facebook</v>
      </c>
      <c r="C150" s="5" t="str">
        <f>IFERROR(__xludf.DUMMYFUNCTION("""COMPUTED_VALUE"""),"fb_campaign_4")</f>
        <v>fb_campaign_4</v>
      </c>
      <c r="D150" s="5" t="str">
        <f>IFERROR(__xludf.DUMMYFUNCTION("""COMPUTED_VALUE"""),"revenue")</f>
        <v>revenue</v>
      </c>
      <c r="E150" s="5">
        <f>IFERROR(__xludf.DUMMYFUNCTION("""COMPUTED_VALUE"""),39749.0)</f>
        <v>39749</v>
      </c>
      <c r="F150" s="14">
        <v>5.0</v>
      </c>
    </row>
    <row r="151">
      <c r="A151" s="13">
        <f>IFERROR(__xludf.DUMMYFUNCTION("""COMPUTED_VALUE"""),44612.0)</f>
        <v>44612</v>
      </c>
      <c r="B151" s="5" t="str">
        <f>IFERROR(__xludf.DUMMYFUNCTION("""COMPUTED_VALUE"""),"facebook")</f>
        <v>facebook</v>
      </c>
      <c r="C151" s="5" t="str">
        <f>IFERROR(__xludf.DUMMYFUNCTION("""COMPUTED_VALUE"""),"fb_campaign_5")</f>
        <v>fb_campaign_5</v>
      </c>
      <c r="D151" s="5" t="str">
        <f>IFERROR(__xludf.DUMMYFUNCTION("""COMPUTED_VALUE"""),"revenue")</f>
        <v>revenue</v>
      </c>
      <c r="E151" s="5">
        <f>IFERROR(__xludf.DUMMYFUNCTION("""COMPUTED_VALUE"""),16311.0)</f>
        <v>16311</v>
      </c>
      <c r="F151" s="14">
        <v>5.0</v>
      </c>
    </row>
    <row r="152">
      <c r="A152" s="13">
        <f>IFERROR(__xludf.DUMMYFUNCTION("""COMPUTED_VALUE"""),44613.0)</f>
        <v>44613</v>
      </c>
      <c r="B152" s="5" t="str">
        <f>IFERROR(__xludf.DUMMYFUNCTION("""COMPUTED_VALUE"""),"facebook")</f>
        <v>facebook</v>
      </c>
      <c r="C152" s="5" t="str">
        <f>IFERROR(__xludf.DUMMYFUNCTION("""COMPUTED_VALUE"""),"fb_campaign_1")</f>
        <v>fb_campaign_1</v>
      </c>
      <c r="D152" s="5" t="str">
        <f>IFERROR(__xludf.DUMMYFUNCTION("""COMPUTED_VALUE"""),"impressions")</f>
        <v>impressions</v>
      </c>
      <c r="E152" s="5">
        <f>IFERROR(__xludf.DUMMYFUNCTION("""COMPUTED_VALUE"""),570299.0)</f>
        <v>570299</v>
      </c>
      <c r="F152" s="14">
        <v>1.0</v>
      </c>
    </row>
    <row r="153">
      <c r="A153" s="13">
        <f>IFERROR(__xludf.DUMMYFUNCTION("""COMPUTED_VALUE"""),44613.0)</f>
        <v>44613</v>
      </c>
      <c r="B153" s="5" t="str">
        <f>IFERROR(__xludf.DUMMYFUNCTION("""COMPUTED_VALUE"""),"facebook")</f>
        <v>facebook</v>
      </c>
      <c r="C153" s="5" t="str">
        <f>IFERROR(__xludf.DUMMYFUNCTION("""COMPUTED_VALUE"""),"fb_campaign_2")</f>
        <v>fb_campaign_2</v>
      </c>
      <c r="D153" s="5" t="str">
        <f>IFERROR(__xludf.DUMMYFUNCTION("""COMPUTED_VALUE"""),"impressions")</f>
        <v>impressions</v>
      </c>
      <c r="E153" s="5">
        <f>IFERROR(__xludf.DUMMYFUNCTION("""COMPUTED_VALUE"""),96642.0)</f>
        <v>96642</v>
      </c>
      <c r="F153" s="14">
        <v>1.0</v>
      </c>
    </row>
    <row r="154">
      <c r="A154" s="13">
        <f>IFERROR(__xludf.DUMMYFUNCTION("""COMPUTED_VALUE"""),44613.0)</f>
        <v>44613</v>
      </c>
      <c r="B154" s="5" t="str">
        <f>IFERROR(__xludf.DUMMYFUNCTION("""COMPUTED_VALUE"""),"facebook")</f>
        <v>facebook</v>
      </c>
      <c r="C154" s="5" t="str">
        <f>IFERROR(__xludf.DUMMYFUNCTION("""COMPUTED_VALUE"""),"fb_campaign_3")</f>
        <v>fb_campaign_3</v>
      </c>
      <c r="D154" s="5" t="str">
        <f>IFERROR(__xludf.DUMMYFUNCTION("""COMPUTED_VALUE"""),"impressions")</f>
        <v>impressions</v>
      </c>
      <c r="E154" s="5">
        <f>IFERROR(__xludf.DUMMYFUNCTION("""COMPUTED_VALUE"""),795418.0)</f>
        <v>795418</v>
      </c>
      <c r="F154" s="14">
        <v>1.0</v>
      </c>
    </row>
    <row r="155">
      <c r="A155" s="13">
        <f>IFERROR(__xludf.DUMMYFUNCTION("""COMPUTED_VALUE"""),44613.0)</f>
        <v>44613</v>
      </c>
      <c r="B155" s="5" t="str">
        <f>IFERROR(__xludf.DUMMYFUNCTION("""COMPUTED_VALUE"""),"facebook")</f>
        <v>facebook</v>
      </c>
      <c r="C155" s="5" t="str">
        <f>IFERROR(__xludf.DUMMYFUNCTION("""COMPUTED_VALUE"""),"fb_campaign_4")</f>
        <v>fb_campaign_4</v>
      </c>
      <c r="D155" s="5" t="str">
        <f>IFERROR(__xludf.DUMMYFUNCTION("""COMPUTED_VALUE"""),"impressions")</f>
        <v>impressions</v>
      </c>
      <c r="E155" s="5">
        <f>IFERROR(__xludf.DUMMYFUNCTION("""COMPUTED_VALUE"""),393157.0)</f>
        <v>393157</v>
      </c>
      <c r="F155" s="14">
        <v>1.0</v>
      </c>
    </row>
    <row r="156">
      <c r="A156" s="13">
        <f>IFERROR(__xludf.DUMMYFUNCTION("""COMPUTED_VALUE"""),44613.0)</f>
        <v>44613</v>
      </c>
      <c r="B156" s="5" t="str">
        <f>IFERROR(__xludf.DUMMYFUNCTION("""COMPUTED_VALUE"""),"facebook")</f>
        <v>facebook</v>
      </c>
      <c r="C156" s="5" t="str">
        <f>IFERROR(__xludf.DUMMYFUNCTION("""COMPUTED_VALUE"""),"fb_campaign_5")</f>
        <v>fb_campaign_5</v>
      </c>
      <c r="D156" s="5" t="str">
        <f>IFERROR(__xludf.DUMMYFUNCTION("""COMPUTED_VALUE"""),"impressions")</f>
        <v>impressions</v>
      </c>
      <c r="E156" s="5">
        <f>IFERROR(__xludf.DUMMYFUNCTION("""COMPUTED_VALUE"""),621365.0)</f>
        <v>621365</v>
      </c>
      <c r="F156" s="14">
        <v>1.0</v>
      </c>
    </row>
    <row r="157">
      <c r="A157" s="13">
        <f>IFERROR(__xludf.DUMMYFUNCTION("""COMPUTED_VALUE"""),44613.0)</f>
        <v>44613</v>
      </c>
      <c r="B157" s="5" t="str">
        <f>IFERROR(__xludf.DUMMYFUNCTION("""COMPUTED_VALUE"""),"facebook")</f>
        <v>facebook</v>
      </c>
      <c r="C157" s="5" t="str">
        <f>IFERROR(__xludf.DUMMYFUNCTION("""COMPUTED_VALUE"""),"fb_campaign_1")</f>
        <v>fb_campaign_1</v>
      </c>
      <c r="D157" s="5" t="str">
        <f>IFERROR(__xludf.DUMMYFUNCTION("""COMPUTED_VALUE"""),"clicks")</f>
        <v>clicks</v>
      </c>
      <c r="E157" s="5">
        <f>IFERROR(__xludf.DUMMYFUNCTION("""COMPUTED_VALUE"""),9565.0)</f>
        <v>9565</v>
      </c>
      <c r="F157" s="14">
        <v>2.0</v>
      </c>
    </row>
    <row r="158">
      <c r="A158" s="13">
        <f>IFERROR(__xludf.DUMMYFUNCTION("""COMPUTED_VALUE"""),44613.0)</f>
        <v>44613</v>
      </c>
      <c r="B158" s="5" t="str">
        <f>IFERROR(__xludf.DUMMYFUNCTION("""COMPUTED_VALUE"""),"facebook")</f>
        <v>facebook</v>
      </c>
      <c r="C158" s="5" t="str">
        <f>IFERROR(__xludf.DUMMYFUNCTION("""COMPUTED_VALUE"""),"fb_campaign_2")</f>
        <v>fb_campaign_2</v>
      </c>
      <c r="D158" s="5" t="str">
        <f>IFERROR(__xludf.DUMMYFUNCTION("""COMPUTED_VALUE"""),"clicks")</f>
        <v>clicks</v>
      </c>
      <c r="E158" s="5">
        <f>IFERROR(__xludf.DUMMYFUNCTION("""COMPUTED_VALUE"""),2362.0)</f>
        <v>2362</v>
      </c>
      <c r="F158" s="14">
        <v>2.0</v>
      </c>
    </row>
    <row r="159">
      <c r="A159" s="13">
        <f>IFERROR(__xludf.DUMMYFUNCTION("""COMPUTED_VALUE"""),44613.0)</f>
        <v>44613</v>
      </c>
      <c r="B159" s="5" t="str">
        <f>IFERROR(__xludf.DUMMYFUNCTION("""COMPUTED_VALUE"""),"facebook")</f>
        <v>facebook</v>
      </c>
      <c r="C159" s="5" t="str">
        <f>IFERROR(__xludf.DUMMYFUNCTION("""COMPUTED_VALUE"""),"fb_campaign_3")</f>
        <v>fb_campaign_3</v>
      </c>
      <c r="D159" s="5" t="str">
        <f>IFERROR(__xludf.DUMMYFUNCTION("""COMPUTED_VALUE"""),"clicks")</f>
        <v>clicks</v>
      </c>
      <c r="E159" s="5">
        <f>IFERROR(__xludf.DUMMYFUNCTION("""COMPUTED_VALUE"""),9374.0)</f>
        <v>9374</v>
      </c>
      <c r="F159" s="14">
        <v>2.0</v>
      </c>
    </row>
    <row r="160">
      <c r="A160" s="13">
        <f>IFERROR(__xludf.DUMMYFUNCTION("""COMPUTED_VALUE"""),44613.0)</f>
        <v>44613</v>
      </c>
      <c r="B160" s="5" t="str">
        <f>IFERROR(__xludf.DUMMYFUNCTION("""COMPUTED_VALUE"""),"facebook")</f>
        <v>facebook</v>
      </c>
      <c r="C160" s="5" t="str">
        <f>IFERROR(__xludf.DUMMYFUNCTION("""COMPUTED_VALUE"""),"fb_campaign_4")</f>
        <v>fb_campaign_4</v>
      </c>
      <c r="D160" s="5" t="str">
        <f>IFERROR(__xludf.DUMMYFUNCTION("""COMPUTED_VALUE"""),"clicks")</f>
        <v>clicks</v>
      </c>
      <c r="E160" s="5">
        <f>IFERROR(__xludf.DUMMYFUNCTION("""COMPUTED_VALUE"""),7939.0)</f>
        <v>7939</v>
      </c>
      <c r="F160" s="14">
        <v>2.0</v>
      </c>
    </row>
    <row r="161">
      <c r="A161" s="13">
        <f>IFERROR(__xludf.DUMMYFUNCTION("""COMPUTED_VALUE"""),44613.0)</f>
        <v>44613</v>
      </c>
      <c r="B161" s="5" t="str">
        <f>IFERROR(__xludf.DUMMYFUNCTION("""COMPUTED_VALUE"""),"facebook")</f>
        <v>facebook</v>
      </c>
      <c r="C161" s="5" t="str">
        <f>IFERROR(__xludf.DUMMYFUNCTION("""COMPUTED_VALUE"""),"fb_campaign_5")</f>
        <v>fb_campaign_5</v>
      </c>
      <c r="D161" s="5" t="str">
        <f>IFERROR(__xludf.DUMMYFUNCTION("""COMPUTED_VALUE"""),"clicks")</f>
        <v>clicks</v>
      </c>
      <c r="E161" s="5">
        <f>IFERROR(__xludf.DUMMYFUNCTION("""COMPUTED_VALUE"""),7776.0)</f>
        <v>7776</v>
      </c>
      <c r="F161" s="14">
        <v>2.0</v>
      </c>
    </row>
    <row r="162">
      <c r="A162" s="13">
        <f>IFERROR(__xludf.DUMMYFUNCTION("""COMPUTED_VALUE"""),44613.0)</f>
        <v>44613</v>
      </c>
      <c r="B162" s="5" t="str">
        <f>IFERROR(__xludf.DUMMYFUNCTION("""COMPUTED_VALUE"""),"facebook")</f>
        <v>facebook</v>
      </c>
      <c r="C162" s="5" t="str">
        <f>IFERROR(__xludf.DUMMYFUNCTION("""COMPUTED_VALUE"""),"fb_campaign_1")</f>
        <v>fb_campaign_1</v>
      </c>
      <c r="D162" s="5" t="str">
        <f>IFERROR(__xludf.DUMMYFUNCTION("""COMPUTED_VALUE"""),"leads")</f>
        <v>leads</v>
      </c>
      <c r="E162" s="5">
        <f>IFERROR(__xludf.DUMMYFUNCTION("""COMPUTED_VALUE"""),14.0)</f>
        <v>14</v>
      </c>
      <c r="F162" s="14">
        <v>3.0</v>
      </c>
    </row>
    <row r="163">
      <c r="A163" s="13">
        <f>IFERROR(__xludf.DUMMYFUNCTION("""COMPUTED_VALUE"""),44613.0)</f>
        <v>44613</v>
      </c>
      <c r="B163" s="5" t="str">
        <f>IFERROR(__xludf.DUMMYFUNCTION("""COMPUTED_VALUE"""),"facebook")</f>
        <v>facebook</v>
      </c>
      <c r="C163" s="5" t="str">
        <f>IFERROR(__xludf.DUMMYFUNCTION("""COMPUTED_VALUE"""),"fb_campaign_2")</f>
        <v>fb_campaign_2</v>
      </c>
      <c r="D163" s="5" t="str">
        <f>IFERROR(__xludf.DUMMYFUNCTION("""COMPUTED_VALUE"""),"leads")</f>
        <v>leads</v>
      </c>
      <c r="E163" s="5">
        <f>IFERROR(__xludf.DUMMYFUNCTION("""COMPUTED_VALUE"""),73.0)</f>
        <v>73</v>
      </c>
      <c r="F163" s="14">
        <v>3.0</v>
      </c>
    </row>
    <row r="164">
      <c r="A164" s="13">
        <f>IFERROR(__xludf.DUMMYFUNCTION("""COMPUTED_VALUE"""),44613.0)</f>
        <v>44613</v>
      </c>
      <c r="B164" s="5" t="str">
        <f>IFERROR(__xludf.DUMMYFUNCTION("""COMPUTED_VALUE"""),"facebook")</f>
        <v>facebook</v>
      </c>
      <c r="C164" s="5" t="str">
        <f>IFERROR(__xludf.DUMMYFUNCTION("""COMPUTED_VALUE"""),"fb_campaign_3")</f>
        <v>fb_campaign_3</v>
      </c>
      <c r="D164" s="5" t="str">
        <f>IFERROR(__xludf.DUMMYFUNCTION("""COMPUTED_VALUE"""),"leads")</f>
        <v>leads</v>
      </c>
      <c r="E164" s="5">
        <f>IFERROR(__xludf.DUMMYFUNCTION("""COMPUTED_VALUE"""),22.0)</f>
        <v>22</v>
      </c>
      <c r="F164" s="14">
        <v>3.0</v>
      </c>
    </row>
    <row r="165">
      <c r="A165" s="13">
        <f>IFERROR(__xludf.DUMMYFUNCTION("""COMPUTED_VALUE"""),44613.0)</f>
        <v>44613</v>
      </c>
      <c r="B165" s="5" t="str">
        <f>IFERROR(__xludf.DUMMYFUNCTION("""COMPUTED_VALUE"""),"facebook")</f>
        <v>facebook</v>
      </c>
      <c r="C165" s="5" t="str">
        <f>IFERROR(__xludf.DUMMYFUNCTION("""COMPUTED_VALUE"""),"fb_campaign_4")</f>
        <v>fb_campaign_4</v>
      </c>
      <c r="D165" s="5" t="str">
        <f>IFERROR(__xludf.DUMMYFUNCTION("""COMPUTED_VALUE"""),"leads")</f>
        <v>leads</v>
      </c>
      <c r="E165" s="5">
        <f>IFERROR(__xludf.DUMMYFUNCTION("""COMPUTED_VALUE"""),92.0)</f>
        <v>92</v>
      </c>
      <c r="F165" s="14">
        <v>3.0</v>
      </c>
    </row>
    <row r="166">
      <c r="A166" s="13">
        <f>IFERROR(__xludf.DUMMYFUNCTION("""COMPUTED_VALUE"""),44613.0)</f>
        <v>44613</v>
      </c>
      <c r="B166" s="5" t="str">
        <f>IFERROR(__xludf.DUMMYFUNCTION("""COMPUTED_VALUE"""),"facebook")</f>
        <v>facebook</v>
      </c>
      <c r="C166" s="5" t="str">
        <f>IFERROR(__xludf.DUMMYFUNCTION("""COMPUTED_VALUE"""),"fb_campaign_5")</f>
        <v>fb_campaign_5</v>
      </c>
      <c r="D166" s="5" t="str">
        <f>IFERROR(__xludf.DUMMYFUNCTION("""COMPUTED_VALUE"""),"leads")</f>
        <v>leads</v>
      </c>
      <c r="E166" s="5">
        <f>IFERROR(__xludf.DUMMYFUNCTION("""COMPUTED_VALUE"""),89.0)</f>
        <v>89</v>
      </c>
      <c r="F166" s="14">
        <v>3.0</v>
      </c>
    </row>
    <row r="167">
      <c r="A167" s="13">
        <f>IFERROR(__xludf.DUMMYFUNCTION("""COMPUTED_VALUE"""),44613.0)</f>
        <v>44613</v>
      </c>
      <c r="B167" s="5" t="str">
        <f>IFERROR(__xludf.DUMMYFUNCTION("""COMPUTED_VALUE"""),"facebook")</f>
        <v>facebook</v>
      </c>
      <c r="C167" s="5" t="str">
        <f>IFERROR(__xludf.DUMMYFUNCTION("""COMPUTED_VALUE"""),"fb_campaign_1")</f>
        <v>fb_campaign_1</v>
      </c>
      <c r="D167" s="5" t="str">
        <f>IFERROR(__xludf.DUMMYFUNCTION("""COMPUTED_VALUE"""),"purchases")</f>
        <v>purchases</v>
      </c>
      <c r="E167" s="5">
        <f>IFERROR(__xludf.DUMMYFUNCTION("""COMPUTED_VALUE"""),7.0)</f>
        <v>7</v>
      </c>
      <c r="F167" s="14">
        <v>4.0</v>
      </c>
    </row>
    <row r="168">
      <c r="A168" s="13">
        <f>IFERROR(__xludf.DUMMYFUNCTION("""COMPUTED_VALUE"""),44613.0)</f>
        <v>44613</v>
      </c>
      <c r="B168" s="5" t="str">
        <f>IFERROR(__xludf.DUMMYFUNCTION("""COMPUTED_VALUE"""),"facebook")</f>
        <v>facebook</v>
      </c>
      <c r="C168" s="5" t="str">
        <f>IFERROR(__xludf.DUMMYFUNCTION("""COMPUTED_VALUE"""),"fb_campaign_2")</f>
        <v>fb_campaign_2</v>
      </c>
      <c r="D168" s="5" t="str">
        <f>IFERROR(__xludf.DUMMYFUNCTION("""COMPUTED_VALUE"""),"purchases")</f>
        <v>purchases</v>
      </c>
      <c r="E168" s="5">
        <f>IFERROR(__xludf.DUMMYFUNCTION("""COMPUTED_VALUE"""),7.0)</f>
        <v>7</v>
      </c>
      <c r="F168" s="14">
        <v>4.0</v>
      </c>
    </row>
    <row r="169">
      <c r="A169" s="13">
        <f>IFERROR(__xludf.DUMMYFUNCTION("""COMPUTED_VALUE"""),44613.0)</f>
        <v>44613</v>
      </c>
      <c r="B169" s="5" t="str">
        <f>IFERROR(__xludf.DUMMYFUNCTION("""COMPUTED_VALUE"""),"facebook")</f>
        <v>facebook</v>
      </c>
      <c r="C169" s="5" t="str">
        <f>IFERROR(__xludf.DUMMYFUNCTION("""COMPUTED_VALUE"""),"fb_campaign_3")</f>
        <v>fb_campaign_3</v>
      </c>
      <c r="D169" s="5" t="str">
        <f>IFERROR(__xludf.DUMMYFUNCTION("""COMPUTED_VALUE"""),"purchases")</f>
        <v>purchases</v>
      </c>
      <c r="E169" s="5">
        <f>IFERROR(__xludf.DUMMYFUNCTION("""COMPUTED_VALUE"""),5.0)</f>
        <v>5</v>
      </c>
      <c r="F169" s="14">
        <v>4.0</v>
      </c>
    </row>
    <row r="170">
      <c r="A170" s="13">
        <f>IFERROR(__xludf.DUMMYFUNCTION("""COMPUTED_VALUE"""),44613.0)</f>
        <v>44613</v>
      </c>
      <c r="B170" s="5" t="str">
        <f>IFERROR(__xludf.DUMMYFUNCTION("""COMPUTED_VALUE"""),"facebook")</f>
        <v>facebook</v>
      </c>
      <c r="C170" s="5" t="str">
        <f>IFERROR(__xludf.DUMMYFUNCTION("""COMPUTED_VALUE"""),"fb_campaign_4")</f>
        <v>fb_campaign_4</v>
      </c>
      <c r="D170" s="5" t="str">
        <f>IFERROR(__xludf.DUMMYFUNCTION("""COMPUTED_VALUE"""),"purchases")</f>
        <v>purchases</v>
      </c>
      <c r="E170" s="5">
        <f>IFERROR(__xludf.DUMMYFUNCTION("""COMPUTED_VALUE"""),3.0)</f>
        <v>3</v>
      </c>
      <c r="F170" s="14">
        <v>4.0</v>
      </c>
    </row>
    <row r="171">
      <c r="A171" s="13">
        <f>IFERROR(__xludf.DUMMYFUNCTION("""COMPUTED_VALUE"""),44613.0)</f>
        <v>44613</v>
      </c>
      <c r="B171" s="5" t="str">
        <f>IFERROR(__xludf.DUMMYFUNCTION("""COMPUTED_VALUE"""),"facebook")</f>
        <v>facebook</v>
      </c>
      <c r="C171" s="5" t="str">
        <f>IFERROR(__xludf.DUMMYFUNCTION("""COMPUTED_VALUE"""),"fb_campaign_5")</f>
        <v>fb_campaign_5</v>
      </c>
      <c r="D171" s="5" t="str">
        <f>IFERROR(__xludf.DUMMYFUNCTION("""COMPUTED_VALUE"""),"purchases")</f>
        <v>purchases</v>
      </c>
      <c r="E171" s="5">
        <f>IFERROR(__xludf.DUMMYFUNCTION("""COMPUTED_VALUE"""),1.0)</f>
        <v>1</v>
      </c>
      <c r="F171" s="14">
        <v>4.0</v>
      </c>
    </row>
    <row r="172">
      <c r="A172" s="13">
        <f>IFERROR(__xludf.DUMMYFUNCTION("""COMPUTED_VALUE"""),44613.0)</f>
        <v>44613</v>
      </c>
      <c r="B172" s="5" t="str">
        <f>IFERROR(__xludf.DUMMYFUNCTION("""COMPUTED_VALUE"""),"facebook")</f>
        <v>facebook</v>
      </c>
      <c r="C172" s="5" t="str">
        <f>IFERROR(__xludf.DUMMYFUNCTION("""COMPUTED_VALUE"""),"fb_campaign_1")</f>
        <v>fb_campaign_1</v>
      </c>
      <c r="D172" s="5" t="str">
        <f>IFERROR(__xludf.DUMMYFUNCTION("""COMPUTED_VALUE"""),"revenue")</f>
        <v>revenue</v>
      </c>
      <c r="E172" s="5">
        <f>IFERROR(__xludf.DUMMYFUNCTION("""COMPUTED_VALUE"""),73563.0)</f>
        <v>73563</v>
      </c>
      <c r="F172" s="14">
        <v>5.0</v>
      </c>
    </row>
    <row r="173">
      <c r="A173" s="13">
        <f>IFERROR(__xludf.DUMMYFUNCTION("""COMPUTED_VALUE"""),44613.0)</f>
        <v>44613</v>
      </c>
      <c r="B173" s="5" t="str">
        <f>IFERROR(__xludf.DUMMYFUNCTION("""COMPUTED_VALUE"""),"facebook")</f>
        <v>facebook</v>
      </c>
      <c r="C173" s="5" t="str">
        <f>IFERROR(__xludf.DUMMYFUNCTION("""COMPUTED_VALUE"""),"fb_campaign_2")</f>
        <v>fb_campaign_2</v>
      </c>
      <c r="D173" s="5" t="str">
        <f>IFERROR(__xludf.DUMMYFUNCTION("""COMPUTED_VALUE"""),"revenue")</f>
        <v>revenue</v>
      </c>
      <c r="E173" s="5">
        <f>IFERROR(__xludf.DUMMYFUNCTION("""COMPUTED_VALUE"""),12478.0)</f>
        <v>12478</v>
      </c>
      <c r="F173" s="14">
        <v>5.0</v>
      </c>
    </row>
    <row r="174">
      <c r="A174" s="13">
        <f>IFERROR(__xludf.DUMMYFUNCTION("""COMPUTED_VALUE"""),44613.0)</f>
        <v>44613</v>
      </c>
      <c r="B174" s="5" t="str">
        <f>IFERROR(__xludf.DUMMYFUNCTION("""COMPUTED_VALUE"""),"facebook")</f>
        <v>facebook</v>
      </c>
      <c r="C174" s="5" t="str">
        <f>IFERROR(__xludf.DUMMYFUNCTION("""COMPUTED_VALUE"""),"fb_campaign_3")</f>
        <v>fb_campaign_3</v>
      </c>
      <c r="D174" s="5" t="str">
        <f>IFERROR(__xludf.DUMMYFUNCTION("""COMPUTED_VALUE"""),"revenue")</f>
        <v>revenue</v>
      </c>
      <c r="E174" s="5">
        <f>IFERROR(__xludf.DUMMYFUNCTION("""COMPUTED_VALUE"""),68923.0)</f>
        <v>68923</v>
      </c>
      <c r="F174" s="14">
        <v>5.0</v>
      </c>
    </row>
    <row r="175">
      <c r="A175" s="13">
        <f>IFERROR(__xludf.DUMMYFUNCTION("""COMPUTED_VALUE"""),44613.0)</f>
        <v>44613</v>
      </c>
      <c r="B175" s="5" t="str">
        <f>IFERROR(__xludf.DUMMYFUNCTION("""COMPUTED_VALUE"""),"facebook")</f>
        <v>facebook</v>
      </c>
      <c r="C175" s="5" t="str">
        <f>IFERROR(__xludf.DUMMYFUNCTION("""COMPUTED_VALUE"""),"fb_campaign_4")</f>
        <v>fb_campaign_4</v>
      </c>
      <c r="D175" s="5" t="str">
        <f>IFERROR(__xludf.DUMMYFUNCTION("""COMPUTED_VALUE"""),"revenue")</f>
        <v>revenue</v>
      </c>
      <c r="E175" s="5">
        <f>IFERROR(__xludf.DUMMYFUNCTION("""COMPUTED_VALUE"""),48556.0)</f>
        <v>48556</v>
      </c>
      <c r="F175" s="14">
        <v>5.0</v>
      </c>
    </row>
    <row r="176">
      <c r="A176" s="13">
        <f>IFERROR(__xludf.DUMMYFUNCTION("""COMPUTED_VALUE"""),44613.0)</f>
        <v>44613</v>
      </c>
      <c r="B176" s="5" t="str">
        <f>IFERROR(__xludf.DUMMYFUNCTION("""COMPUTED_VALUE"""),"facebook")</f>
        <v>facebook</v>
      </c>
      <c r="C176" s="5" t="str">
        <f>IFERROR(__xludf.DUMMYFUNCTION("""COMPUTED_VALUE"""),"fb_campaign_5")</f>
        <v>fb_campaign_5</v>
      </c>
      <c r="D176" s="5" t="str">
        <f>IFERROR(__xludf.DUMMYFUNCTION("""COMPUTED_VALUE"""),"revenue")</f>
        <v>revenue</v>
      </c>
      <c r="E176" s="5">
        <f>IFERROR(__xludf.DUMMYFUNCTION("""COMPUTED_VALUE"""),61756.0)</f>
        <v>61756</v>
      </c>
      <c r="F176" s="14">
        <v>5.0</v>
      </c>
    </row>
    <row r="177">
      <c r="A177" s="13">
        <f>IFERROR(__xludf.DUMMYFUNCTION("""COMPUTED_VALUE"""),44614.0)</f>
        <v>44614</v>
      </c>
      <c r="B177" s="5" t="str">
        <f>IFERROR(__xludf.DUMMYFUNCTION("""COMPUTED_VALUE"""),"facebook")</f>
        <v>facebook</v>
      </c>
      <c r="C177" s="5" t="str">
        <f>IFERROR(__xludf.DUMMYFUNCTION("""COMPUTED_VALUE"""),"fb_campaign_1")</f>
        <v>fb_campaign_1</v>
      </c>
      <c r="D177" s="5" t="str">
        <f>IFERROR(__xludf.DUMMYFUNCTION("""COMPUTED_VALUE"""),"impressions")</f>
        <v>impressions</v>
      </c>
      <c r="E177" s="5">
        <f>IFERROR(__xludf.DUMMYFUNCTION("""COMPUTED_VALUE"""),18258.0)</f>
        <v>18258</v>
      </c>
      <c r="F177" s="14">
        <v>1.0</v>
      </c>
    </row>
    <row r="178">
      <c r="A178" s="13">
        <f>IFERROR(__xludf.DUMMYFUNCTION("""COMPUTED_VALUE"""),44614.0)</f>
        <v>44614</v>
      </c>
      <c r="B178" s="5" t="str">
        <f>IFERROR(__xludf.DUMMYFUNCTION("""COMPUTED_VALUE"""),"facebook")</f>
        <v>facebook</v>
      </c>
      <c r="C178" s="5" t="str">
        <f>IFERROR(__xludf.DUMMYFUNCTION("""COMPUTED_VALUE"""),"fb_campaign_2")</f>
        <v>fb_campaign_2</v>
      </c>
      <c r="D178" s="5" t="str">
        <f>IFERROR(__xludf.DUMMYFUNCTION("""COMPUTED_VALUE"""),"impressions")</f>
        <v>impressions</v>
      </c>
      <c r="E178" s="5">
        <f>IFERROR(__xludf.DUMMYFUNCTION("""COMPUTED_VALUE"""),447091.0)</f>
        <v>447091</v>
      </c>
      <c r="F178" s="14">
        <v>1.0</v>
      </c>
    </row>
    <row r="179">
      <c r="A179" s="13">
        <f>IFERROR(__xludf.DUMMYFUNCTION("""COMPUTED_VALUE"""),44614.0)</f>
        <v>44614</v>
      </c>
      <c r="B179" s="5" t="str">
        <f>IFERROR(__xludf.DUMMYFUNCTION("""COMPUTED_VALUE"""),"facebook")</f>
        <v>facebook</v>
      </c>
      <c r="C179" s="5" t="str">
        <f>IFERROR(__xludf.DUMMYFUNCTION("""COMPUTED_VALUE"""),"fb_campaign_3")</f>
        <v>fb_campaign_3</v>
      </c>
      <c r="D179" s="5" t="str">
        <f>IFERROR(__xludf.DUMMYFUNCTION("""COMPUTED_VALUE"""),"impressions")</f>
        <v>impressions</v>
      </c>
      <c r="E179" s="5">
        <f>IFERROR(__xludf.DUMMYFUNCTION("""COMPUTED_VALUE"""),715613.0)</f>
        <v>715613</v>
      </c>
      <c r="F179" s="14">
        <v>1.0</v>
      </c>
    </row>
    <row r="180">
      <c r="A180" s="13">
        <f>IFERROR(__xludf.DUMMYFUNCTION("""COMPUTED_VALUE"""),44614.0)</f>
        <v>44614</v>
      </c>
      <c r="B180" s="5" t="str">
        <f>IFERROR(__xludf.DUMMYFUNCTION("""COMPUTED_VALUE"""),"facebook")</f>
        <v>facebook</v>
      </c>
      <c r="C180" s="5" t="str">
        <f>IFERROR(__xludf.DUMMYFUNCTION("""COMPUTED_VALUE"""),"fb_campaign_4")</f>
        <v>fb_campaign_4</v>
      </c>
      <c r="D180" s="5" t="str">
        <f>IFERROR(__xludf.DUMMYFUNCTION("""COMPUTED_VALUE"""),"impressions")</f>
        <v>impressions</v>
      </c>
      <c r="E180" s="5">
        <f>IFERROR(__xludf.DUMMYFUNCTION("""COMPUTED_VALUE"""),15486.0)</f>
        <v>15486</v>
      </c>
      <c r="F180" s="14">
        <v>1.0</v>
      </c>
    </row>
    <row r="181">
      <c r="A181" s="13">
        <f>IFERROR(__xludf.DUMMYFUNCTION("""COMPUTED_VALUE"""),44614.0)</f>
        <v>44614</v>
      </c>
      <c r="B181" s="5" t="str">
        <f>IFERROR(__xludf.DUMMYFUNCTION("""COMPUTED_VALUE"""),"facebook")</f>
        <v>facebook</v>
      </c>
      <c r="C181" s="5" t="str">
        <f>IFERROR(__xludf.DUMMYFUNCTION("""COMPUTED_VALUE"""),"fb_campaign_5")</f>
        <v>fb_campaign_5</v>
      </c>
      <c r="D181" s="5" t="str">
        <f>IFERROR(__xludf.DUMMYFUNCTION("""COMPUTED_VALUE"""),"impressions")</f>
        <v>impressions</v>
      </c>
      <c r="E181" s="5">
        <f>IFERROR(__xludf.DUMMYFUNCTION("""COMPUTED_VALUE"""),522211.0)</f>
        <v>522211</v>
      </c>
      <c r="F181" s="14">
        <v>1.0</v>
      </c>
    </row>
    <row r="182">
      <c r="A182" s="13">
        <f>IFERROR(__xludf.DUMMYFUNCTION("""COMPUTED_VALUE"""),44614.0)</f>
        <v>44614</v>
      </c>
      <c r="B182" s="5" t="str">
        <f>IFERROR(__xludf.DUMMYFUNCTION("""COMPUTED_VALUE"""),"facebook")</f>
        <v>facebook</v>
      </c>
      <c r="C182" s="5" t="str">
        <f>IFERROR(__xludf.DUMMYFUNCTION("""COMPUTED_VALUE"""),"fb_campaign_1")</f>
        <v>fb_campaign_1</v>
      </c>
      <c r="D182" s="5" t="str">
        <f>IFERROR(__xludf.DUMMYFUNCTION("""COMPUTED_VALUE"""),"clicks")</f>
        <v>clicks</v>
      </c>
      <c r="E182" s="5">
        <f>IFERROR(__xludf.DUMMYFUNCTION("""COMPUTED_VALUE"""),848.0)</f>
        <v>848</v>
      </c>
      <c r="F182" s="14">
        <v>2.0</v>
      </c>
    </row>
    <row r="183">
      <c r="A183" s="13">
        <f>IFERROR(__xludf.DUMMYFUNCTION("""COMPUTED_VALUE"""),44614.0)</f>
        <v>44614</v>
      </c>
      <c r="B183" s="5" t="str">
        <f>IFERROR(__xludf.DUMMYFUNCTION("""COMPUTED_VALUE"""),"facebook")</f>
        <v>facebook</v>
      </c>
      <c r="C183" s="5" t="str">
        <f>IFERROR(__xludf.DUMMYFUNCTION("""COMPUTED_VALUE"""),"fb_campaign_2")</f>
        <v>fb_campaign_2</v>
      </c>
      <c r="D183" s="5" t="str">
        <f>IFERROR(__xludf.DUMMYFUNCTION("""COMPUTED_VALUE"""),"clicks")</f>
        <v>clicks</v>
      </c>
      <c r="E183" s="5">
        <f>IFERROR(__xludf.DUMMYFUNCTION("""COMPUTED_VALUE"""),8828.0)</f>
        <v>8828</v>
      </c>
      <c r="F183" s="14">
        <v>2.0</v>
      </c>
    </row>
    <row r="184">
      <c r="A184" s="13">
        <f>IFERROR(__xludf.DUMMYFUNCTION("""COMPUTED_VALUE"""),44614.0)</f>
        <v>44614</v>
      </c>
      <c r="B184" s="5" t="str">
        <f>IFERROR(__xludf.DUMMYFUNCTION("""COMPUTED_VALUE"""),"facebook")</f>
        <v>facebook</v>
      </c>
      <c r="C184" s="5" t="str">
        <f>IFERROR(__xludf.DUMMYFUNCTION("""COMPUTED_VALUE"""),"fb_campaign_3")</f>
        <v>fb_campaign_3</v>
      </c>
      <c r="D184" s="5" t="str">
        <f>IFERROR(__xludf.DUMMYFUNCTION("""COMPUTED_VALUE"""),"clicks")</f>
        <v>clicks</v>
      </c>
      <c r="E184" s="5">
        <f>IFERROR(__xludf.DUMMYFUNCTION("""COMPUTED_VALUE"""),8885.0)</f>
        <v>8885</v>
      </c>
      <c r="F184" s="14">
        <v>2.0</v>
      </c>
    </row>
    <row r="185">
      <c r="A185" s="13">
        <f>IFERROR(__xludf.DUMMYFUNCTION("""COMPUTED_VALUE"""),44614.0)</f>
        <v>44614</v>
      </c>
      <c r="B185" s="5" t="str">
        <f>IFERROR(__xludf.DUMMYFUNCTION("""COMPUTED_VALUE"""),"facebook")</f>
        <v>facebook</v>
      </c>
      <c r="C185" s="5" t="str">
        <f>IFERROR(__xludf.DUMMYFUNCTION("""COMPUTED_VALUE"""),"fb_campaign_4")</f>
        <v>fb_campaign_4</v>
      </c>
      <c r="D185" s="5" t="str">
        <f>IFERROR(__xludf.DUMMYFUNCTION("""COMPUTED_VALUE"""),"clicks")</f>
        <v>clicks</v>
      </c>
      <c r="E185" s="5">
        <f>IFERROR(__xludf.DUMMYFUNCTION("""COMPUTED_VALUE"""),9332.0)</f>
        <v>9332</v>
      </c>
      <c r="F185" s="14">
        <v>2.0</v>
      </c>
    </row>
    <row r="186">
      <c r="A186" s="13">
        <f>IFERROR(__xludf.DUMMYFUNCTION("""COMPUTED_VALUE"""),44614.0)</f>
        <v>44614</v>
      </c>
      <c r="B186" s="5" t="str">
        <f>IFERROR(__xludf.DUMMYFUNCTION("""COMPUTED_VALUE"""),"facebook")</f>
        <v>facebook</v>
      </c>
      <c r="C186" s="5" t="str">
        <f>IFERROR(__xludf.DUMMYFUNCTION("""COMPUTED_VALUE"""),"fb_campaign_5")</f>
        <v>fb_campaign_5</v>
      </c>
      <c r="D186" s="5" t="str">
        <f>IFERROR(__xludf.DUMMYFUNCTION("""COMPUTED_VALUE"""),"clicks")</f>
        <v>clicks</v>
      </c>
      <c r="E186" s="5">
        <f>IFERROR(__xludf.DUMMYFUNCTION("""COMPUTED_VALUE"""),6980.0)</f>
        <v>6980</v>
      </c>
      <c r="F186" s="14">
        <v>2.0</v>
      </c>
    </row>
    <row r="187">
      <c r="A187" s="13">
        <f>IFERROR(__xludf.DUMMYFUNCTION("""COMPUTED_VALUE"""),44614.0)</f>
        <v>44614</v>
      </c>
      <c r="B187" s="5" t="str">
        <f>IFERROR(__xludf.DUMMYFUNCTION("""COMPUTED_VALUE"""),"facebook")</f>
        <v>facebook</v>
      </c>
      <c r="C187" s="5" t="str">
        <f>IFERROR(__xludf.DUMMYFUNCTION("""COMPUTED_VALUE"""),"fb_campaign_1")</f>
        <v>fb_campaign_1</v>
      </c>
      <c r="D187" s="5" t="str">
        <f>IFERROR(__xludf.DUMMYFUNCTION("""COMPUTED_VALUE"""),"leads")</f>
        <v>leads</v>
      </c>
      <c r="E187" s="5">
        <f>IFERROR(__xludf.DUMMYFUNCTION("""COMPUTED_VALUE"""),35.0)</f>
        <v>35</v>
      </c>
      <c r="F187" s="14">
        <v>3.0</v>
      </c>
    </row>
    <row r="188">
      <c r="A188" s="13">
        <f>IFERROR(__xludf.DUMMYFUNCTION("""COMPUTED_VALUE"""),44614.0)</f>
        <v>44614</v>
      </c>
      <c r="B188" s="5" t="str">
        <f>IFERROR(__xludf.DUMMYFUNCTION("""COMPUTED_VALUE"""),"facebook")</f>
        <v>facebook</v>
      </c>
      <c r="C188" s="5" t="str">
        <f>IFERROR(__xludf.DUMMYFUNCTION("""COMPUTED_VALUE"""),"fb_campaign_2")</f>
        <v>fb_campaign_2</v>
      </c>
      <c r="D188" s="5" t="str">
        <f>IFERROR(__xludf.DUMMYFUNCTION("""COMPUTED_VALUE"""),"leads")</f>
        <v>leads</v>
      </c>
      <c r="E188" s="5">
        <f>IFERROR(__xludf.DUMMYFUNCTION("""COMPUTED_VALUE"""),6.0)</f>
        <v>6</v>
      </c>
      <c r="F188" s="14">
        <v>3.0</v>
      </c>
    </row>
    <row r="189">
      <c r="A189" s="13">
        <f>IFERROR(__xludf.DUMMYFUNCTION("""COMPUTED_VALUE"""),44614.0)</f>
        <v>44614</v>
      </c>
      <c r="B189" s="5" t="str">
        <f>IFERROR(__xludf.DUMMYFUNCTION("""COMPUTED_VALUE"""),"facebook")</f>
        <v>facebook</v>
      </c>
      <c r="C189" s="5" t="str">
        <f>IFERROR(__xludf.DUMMYFUNCTION("""COMPUTED_VALUE"""),"fb_campaign_3")</f>
        <v>fb_campaign_3</v>
      </c>
      <c r="D189" s="5" t="str">
        <f>IFERROR(__xludf.DUMMYFUNCTION("""COMPUTED_VALUE"""),"leads")</f>
        <v>leads</v>
      </c>
      <c r="E189" s="5">
        <f>IFERROR(__xludf.DUMMYFUNCTION("""COMPUTED_VALUE"""),21.0)</f>
        <v>21</v>
      </c>
      <c r="F189" s="14">
        <v>3.0</v>
      </c>
    </row>
    <row r="190">
      <c r="A190" s="13">
        <f>IFERROR(__xludf.DUMMYFUNCTION("""COMPUTED_VALUE"""),44614.0)</f>
        <v>44614</v>
      </c>
      <c r="B190" s="5" t="str">
        <f>IFERROR(__xludf.DUMMYFUNCTION("""COMPUTED_VALUE"""),"facebook")</f>
        <v>facebook</v>
      </c>
      <c r="C190" s="5" t="str">
        <f>IFERROR(__xludf.DUMMYFUNCTION("""COMPUTED_VALUE"""),"fb_campaign_4")</f>
        <v>fb_campaign_4</v>
      </c>
      <c r="D190" s="5" t="str">
        <f>IFERROR(__xludf.DUMMYFUNCTION("""COMPUTED_VALUE"""),"leads")</f>
        <v>leads</v>
      </c>
      <c r="E190" s="5">
        <f>IFERROR(__xludf.DUMMYFUNCTION("""COMPUTED_VALUE"""),12.0)</f>
        <v>12</v>
      </c>
      <c r="F190" s="14">
        <v>3.0</v>
      </c>
    </row>
    <row r="191">
      <c r="A191" s="13">
        <f>IFERROR(__xludf.DUMMYFUNCTION("""COMPUTED_VALUE"""),44614.0)</f>
        <v>44614</v>
      </c>
      <c r="B191" s="5" t="str">
        <f>IFERROR(__xludf.DUMMYFUNCTION("""COMPUTED_VALUE"""),"facebook")</f>
        <v>facebook</v>
      </c>
      <c r="C191" s="5" t="str">
        <f>IFERROR(__xludf.DUMMYFUNCTION("""COMPUTED_VALUE"""),"fb_campaign_5")</f>
        <v>fb_campaign_5</v>
      </c>
      <c r="D191" s="5" t="str">
        <f>IFERROR(__xludf.DUMMYFUNCTION("""COMPUTED_VALUE"""),"leads")</f>
        <v>leads</v>
      </c>
      <c r="E191" s="5">
        <f>IFERROR(__xludf.DUMMYFUNCTION("""COMPUTED_VALUE"""),2.0)</f>
        <v>2</v>
      </c>
      <c r="F191" s="14">
        <v>3.0</v>
      </c>
    </row>
    <row r="192">
      <c r="A192" s="13">
        <f>IFERROR(__xludf.DUMMYFUNCTION("""COMPUTED_VALUE"""),44614.0)</f>
        <v>44614</v>
      </c>
      <c r="B192" s="5" t="str">
        <f>IFERROR(__xludf.DUMMYFUNCTION("""COMPUTED_VALUE"""),"facebook")</f>
        <v>facebook</v>
      </c>
      <c r="C192" s="5" t="str">
        <f>IFERROR(__xludf.DUMMYFUNCTION("""COMPUTED_VALUE"""),"fb_campaign_1")</f>
        <v>fb_campaign_1</v>
      </c>
      <c r="D192" s="5" t="str">
        <f>IFERROR(__xludf.DUMMYFUNCTION("""COMPUTED_VALUE"""),"purchases")</f>
        <v>purchases</v>
      </c>
      <c r="E192" s="5">
        <f>IFERROR(__xludf.DUMMYFUNCTION("""COMPUTED_VALUE"""),3.0)</f>
        <v>3</v>
      </c>
      <c r="F192" s="14">
        <v>4.0</v>
      </c>
    </row>
    <row r="193">
      <c r="A193" s="13">
        <f>IFERROR(__xludf.DUMMYFUNCTION("""COMPUTED_VALUE"""),44614.0)</f>
        <v>44614</v>
      </c>
      <c r="B193" s="5" t="str">
        <f>IFERROR(__xludf.DUMMYFUNCTION("""COMPUTED_VALUE"""),"facebook")</f>
        <v>facebook</v>
      </c>
      <c r="C193" s="5" t="str">
        <f>IFERROR(__xludf.DUMMYFUNCTION("""COMPUTED_VALUE"""),"fb_campaign_2")</f>
        <v>fb_campaign_2</v>
      </c>
      <c r="D193" s="5" t="str">
        <f>IFERROR(__xludf.DUMMYFUNCTION("""COMPUTED_VALUE"""),"purchases")</f>
        <v>purchases</v>
      </c>
      <c r="E193" s="5">
        <f>IFERROR(__xludf.DUMMYFUNCTION("""COMPUTED_VALUE"""),6.0)</f>
        <v>6</v>
      </c>
      <c r="F193" s="14">
        <v>4.0</v>
      </c>
    </row>
    <row r="194">
      <c r="A194" s="13">
        <f>IFERROR(__xludf.DUMMYFUNCTION("""COMPUTED_VALUE"""),44614.0)</f>
        <v>44614</v>
      </c>
      <c r="B194" s="5" t="str">
        <f>IFERROR(__xludf.DUMMYFUNCTION("""COMPUTED_VALUE"""),"facebook")</f>
        <v>facebook</v>
      </c>
      <c r="C194" s="5" t="str">
        <f>IFERROR(__xludf.DUMMYFUNCTION("""COMPUTED_VALUE"""),"fb_campaign_3")</f>
        <v>fb_campaign_3</v>
      </c>
      <c r="D194" s="5" t="str">
        <f>IFERROR(__xludf.DUMMYFUNCTION("""COMPUTED_VALUE"""),"purchases")</f>
        <v>purchases</v>
      </c>
      <c r="E194" s="5">
        <f>IFERROR(__xludf.DUMMYFUNCTION("""COMPUTED_VALUE"""),4.0)</f>
        <v>4</v>
      </c>
      <c r="F194" s="14">
        <v>4.0</v>
      </c>
    </row>
    <row r="195">
      <c r="A195" s="13">
        <f>IFERROR(__xludf.DUMMYFUNCTION("""COMPUTED_VALUE"""),44614.0)</f>
        <v>44614</v>
      </c>
      <c r="B195" s="5" t="str">
        <f>IFERROR(__xludf.DUMMYFUNCTION("""COMPUTED_VALUE"""),"facebook")</f>
        <v>facebook</v>
      </c>
      <c r="C195" s="5" t="str">
        <f>IFERROR(__xludf.DUMMYFUNCTION("""COMPUTED_VALUE"""),"fb_campaign_4")</f>
        <v>fb_campaign_4</v>
      </c>
      <c r="D195" s="5" t="str">
        <f>IFERROR(__xludf.DUMMYFUNCTION("""COMPUTED_VALUE"""),"purchases")</f>
        <v>purchases</v>
      </c>
      <c r="E195" s="5">
        <f>IFERROR(__xludf.DUMMYFUNCTION("""COMPUTED_VALUE"""),4.0)</f>
        <v>4</v>
      </c>
      <c r="F195" s="14">
        <v>4.0</v>
      </c>
    </row>
    <row r="196">
      <c r="A196" s="13">
        <f>IFERROR(__xludf.DUMMYFUNCTION("""COMPUTED_VALUE"""),44614.0)</f>
        <v>44614</v>
      </c>
      <c r="B196" s="5" t="str">
        <f>IFERROR(__xludf.DUMMYFUNCTION("""COMPUTED_VALUE"""),"facebook")</f>
        <v>facebook</v>
      </c>
      <c r="C196" s="5" t="str">
        <f>IFERROR(__xludf.DUMMYFUNCTION("""COMPUTED_VALUE"""),"fb_campaign_5")</f>
        <v>fb_campaign_5</v>
      </c>
      <c r="D196" s="5" t="str">
        <f>IFERROR(__xludf.DUMMYFUNCTION("""COMPUTED_VALUE"""),"purchases")</f>
        <v>purchases</v>
      </c>
      <c r="E196" s="5">
        <f>IFERROR(__xludf.DUMMYFUNCTION("""COMPUTED_VALUE"""),4.0)</f>
        <v>4</v>
      </c>
      <c r="F196" s="14">
        <v>4.0</v>
      </c>
    </row>
    <row r="197">
      <c r="A197" s="13">
        <f>IFERROR(__xludf.DUMMYFUNCTION("""COMPUTED_VALUE"""),44614.0)</f>
        <v>44614</v>
      </c>
      <c r="B197" s="5" t="str">
        <f>IFERROR(__xludf.DUMMYFUNCTION("""COMPUTED_VALUE"""),"facebook")</f>
        <v>facebook</v>
      </c>
      <c r="C197" s="5" t="str">
        <f>IFERROR(__xludf.DUMMYFUNCTION("""COMPUTED_VALUE"""),"fb_campaign_1")</f>
        <v>fb_campaign_1</v>
      </c>
      <c r="D197" s="5" t="str">
        <f>IFERROR(__xludf.DUMMYFUNCTION("""COMPUTED_VALUE"""),"revenue")</f>
        <v>revenue</v>
      </c>
      <c r="E197" s="5">
        <f>IFERROR(__xludf.DUMMYFUNCTION("""COMPUTED_VALUE"""),68705.0)</f>
        <v>68705</v>
      </c>
      <c r="F197" s="14">
        <v>5.0</v>
      </c>
    </row>
    <row r="198">
      <c r="A198" s="13">
        <f>IFERROR(__xludf.DUMMYFUNCTION("""COMPUTED_VALUE"""),44614.0)</f>
        <v>44614</v>
      </c>
      <c r="B198" s="5" t="str">
        <f>IFERROR(__xludf.DUMMYFUNCTION("""COMPUTED_VALUE"""),"facebook")</f>
        <v>facebook</v>
      </c>
      <c r="C198" s="5" t="str">
        <f>IFERROR(__xludf.DUMMYFUNCTION("""COMPUTED_VALUE"""),"fb_campaign_2")</f>
        <v>fb_campaign_2</v>
      </c>
      <c r="D198" s="5" t="str">
        <f>IFERROR(__xludf.DUMMYFUNCTION("""COMPUTED_VALUE"""),"revenue")</f>
        <v>revenue</v>
      </c>
      <c r="E198" s="5">
        <f>IFERROR(__xludf.DUMMYFUNCTION("""COMPUTED_VALUE"""),75433.0)</f>
        <v>75433</v>
      </c>
      <c r="F198" s="14">
        <v>5.0</v>
      </c>
    </row>
    <row r="199">
      <c r="A199" s="13">
        <f>IFERROR(__xludf.DUMMYFUNCTION("""COMPUTED_VALUE"""),44614.0)</f>
        <v>44614</v>
      </c>
      <c r="B199" s="5" t="str">
        <f>IFERROR(__xludf.DUMMYFUNCTION("""COMPUTED_VALUE"""),"facebook")</f>
        <v>facebook</v>
      </c>
      <c r="C199" s="5" t="str">
        <f>IFERROR(__xludf.DUMMYFUNCTION("""COMPUTED_VALUE"""),"fb_campaign_3")</f>
        <v>fb_campaign_3</v>
      </c>
      <c r="D199" s="5" t="str">
        <f>IFERROR(__xludf.DUMMYFUNCTION("""COMPUTED_VALUE"""),"revenue")</f>
        <v>revenue</v>
      </c>
      <c r="E199" s="5">
        <f>IFERROR(__xludf.DUMMYFUNCTION("""COMPUTED_VALUE"""),49580.0)</f>
        <v>49580</v>
      </c>
      <c r="F199" s="14">
        <v>5.0</v>
      </c>
    </row>
    <row r="200">
      <c r="A200" s="13">
        <f>IFERROR(__xludf.DUMMYFUNCTION("""COMPUTED_VALUE"""),44614.0)</f>
        <v>44614</v>
      </c>
      <c r="B200" s="5" t="str">
        <f>IFERROR(__xludf.DUMMYFUNCTION("""COMPUTED_VALUE"""),"facebook")</f>
        <v>facebook</v>
      </c>
      <c r="C200" s="5" t="str">
        <f>IFERROR(__xludf.DUMMYFUNCTION("""COMPUTED_VALUE"""),"fb_campaign_4")</f>
        <v>fb_campaign_4</v>
      </c>
      <c r="D200" s="5" t="str">
        <f>IFERROR(__xludf.DUMMYFUNCTION("""COMPUTED_VALUE"""),"revenue")</f>
        <v>revenue</v>
      </c>
      <c r="E200" s="5">
        <f>IFERROR(__xludf.DUMMYFUNCTION("""COMPUTED_VALUE"""),68428.0)</f>
        <v>68428</v>
      </c>
      <c r="F200" s="14">
        <v>5.0</v>
      </c>
    </row>
    <row r="201">
      <c r="A201" s="13">
        <f>IFERROR(__xludf.DUMMYFUNCTION("""COMPUTED_VALUE"""),44614.0)</f>
        <v>44614</v>
      </c>
      <c r="B201" s="5" t="str">
        <f>IFERROR(__xludf.DUMMYFUNCTION("""COMPUTED_VALUE"""),"facebook")</f>
        <v>facebook</v>
      </c>
      <c r="C201" s="5" t="str">
        <f>IFERROR(__xludf.DUMMYFUNCTION("""COMPUTED_VALUE"""),"fb_campaign_5")</f>
        <v>fb_campaign_5</v>
      </c>
      <c r="D201" s="5" t="str">
        <f>IFERROR(__xludf.DUMMYFUNCTION("""COMPUTED_VALUE"""),"revenue")</f>
        <v>revenue</v>
      </c>
      <c r="E201" s="5">
        <f>IFERROR(__xludf.DUMMYFUNCTION("""COMPUTED_VALUE"""),85729.0)</f>
        <v>85729</v>
      </c>
      <c r="F201" s="14">
        <v>5.0</v>
      </c>
    </row>
    <row r="202">
      <c r="A202" s="13">
        <f>IFERROR(__xludf.DUMMYFUNCTION("""COMPUTED_VALUE"""),44615.0)</f>
        <v>44615</v>
      </c>
      <c r="B202" s="5" t="str">
        <f>IFERROR(__xludf.DUMMYFUNCTION("""COMPUTED_VALUE"""),"facebook")</f>
        <v>facebook</v>
      </c>
      <c r="C202" s="5" t="str">
        <f>IFERROR(__xludf.DUMMYFUNCTION("""COMPUTED_VALUE"""),"fb_campaign_1")</f>
        <v>fb_campaign_1</v>
      </c>
      <c r="D202" s="5" t="str">
        <f>IFERROR(__xludf.DUMMYFUNCTION("""COMPUTED_VALUE"""),"impressions")</f>
        <v>impressions</v>
      </c>
      <c r="E202" s="5">
        <f>IFERROR(__xludf.DUMMYFUNCTION("""COMPUTED_VALUE"""),12222.0)</f>
        <v>12222</v>
      </c>
      <c r="F202" s="14">
        <v>1.0</v>
      </c>
    </row>
    <row r="203">
      <c r="A203" s="13">
        <f>IFERROR(__xludf.DUMMYFUNCTION("""COMPUTED_VALUE"""),44615.0)</f>
        <v>44615</v>
      </c>
      <c r="B203" s="5" t="str">
        <f>IFERROR(__xludf.DUMMYFUNCTION("""COMPUTED_VALUE"""),"facebook")</f>
        <v>facebook</v>
      </c>
      <c r="C203" s="5" t="str">
        <f>IFERROR(__xludf.DUMMYFUNCTION("""COMPUTED_VALUE"""),"fb_campaign_2")</f>
        <v>fb_campaign_2</v>
      </c>
      <c r="D203" s="5" t="str">
        <f>IFERROR(__xludf.DUMMYFUNCTION("""COMPUTED_VALUE"""),"impressions")</f>
        <v>impressions</v>
      </c>
      <c r="E203" s="5">
        <f>IFERROR(__xludf.DUMMYFUNCTION("""COMPUTED_VALUE"""),944503.0)</f>
        <v>944503</v>
      </c>
      <c r="F203" s="14">
        <v>1.0</v>
      </c>
    </row>
    <row r="204">
      <c r="A204" s="13">
        <f>IFERROR(__xludf.DUMMYFUNCTION("""COMPUTED_VALUE"""),44615.0)</f>
        <v>44615</v>
      </c>
      <c r="B204" s="5" t="str">
        <f>IFERROR(__xludf.DUMMYFUNCTION("""COMPUTED_VALUE"""),"facebook")</f>
        <v>facebook</v>
      </c>
      <c r="C204" s="5" t="str">
        <f>IFERROR(__xludf.DUMMYFUNCTION("""COMPUTED_VALUE"""),"fb_campaign_3")</f>
        <v>fb_campaign_3</v>
      </c>
      <c r="D204" s="5" t="str">
        <f>IFERROR(__xludf.DUMMYFUNCTION("""COMPUTED_VALUE"""),"impressions")</f>
        <v>impressions</v>
      </c>
      <c r="E204" s="5">
        <f>IFERROR(__xludf.DUMMYFUNCTION("""COMPUTED_VALUE"""),79366.0)</f>
        <v>79366</v>
      </c>
      <c r="F204" s="14">
        <v>1.0</v>
      </c>
    </row>
    <row r="205">
      <c r="A205" s="13">
        <f>IFERROR(__xludf.DUMMYFUNCTION("""COMPUTED_VALUE"""),44615.0)</f>
        <v>44615</v>
      </c>
      <c r="B205" s="5" t="str">
        <f>IFERROR(__xludf.DUMMYFUNCTION("""COMPUTED_VALUE"""),"facebook")</f>
        <v>facebook</v>
      </c>
      <c r="C205" s="5" t="str">
        <f>IFERROR(__xludf.DUMMYFUNCTION("""COMPUTED_VALUE"""),"fb_campaign_4")</f>
        <v>fb_campaign_4</v>
      </c>
      <c r="D205" s="5" t="str">
        <f>IFERROR(__xludf.DUMMYFUNCTION("""COMPUTED_VALUE"""),"impressions")</f>
        <v>impressions</v>
      </c>
      <c r="E205" s="5">
        <f>IFERROR(__xludf.DUMMYFUNCTION("""COMPUTED_VALUE"""),711373.0)</f>
        <v>711373</v>
      </c>
      <c r="F205" s="14">
        <v>1.0</v>
      </c>
    </row>
    <row r="206">
      <c r="A206" s="13">
        <f>IFERROR(__xludf.DUMMYFUNCTION("""COMPUTED_VALUE"""),44615.0)</f>
        <v>44615</v>
      </c>
      <c r="B206" s="5" t="str">
        <f>IFERROR(__xludf.DUMMYFUNCTION("""COMPUTED_VALUE"""),"facebook")</f>
        <v>facebook</v>
      </c>
      <c r="C206" s="5" t="str">
        <f>IFERROR(__xludf.DUMMYFUNCTION("""COMPUTED_VALUE"""),"fb_campaign_5")</f>
        <v>fb_campaign_5</v>
      </c>
      <c r="D206" s="5" t="str">
        <f>IFERROR(__xludf.DUMMYFUNCTION("""COMPUTED_VALUE"""),"impressions")</f>
        <v>impressions</v>
      </c>
      <c r="E206" s="5">
        <f>IFERROR(__xludf.DUMMYFUNCTION("""COMPUTED_VALUE"""),410148.0)</f>
        <v>410148</v>
      </c>
      <c r="F206" s="14">
        <v>1.0</v>
      </c>
    </row>
    <row r="207">
      <c r="A207" s="13">
        <f>IFERROR(__xludf.DUMMYFUNCTION("""COMPUTED_VALUE"""),44615.0)</f>
        <v>44615</v>
      </c>
      <c r="B207" s="5" t="str">
        <f>IFERROR(__xludf.DUMMYFUNCTION("""COMPUTED_VALUE"""),"facebook")</f>
        <v>facebook</v>
      </c>
      <c r="C207" s="5" t="str">
        <f>IFERROR(__xludf.DUMMYFUNCTION("""COMPUTED_VALUE"""),"fb_campaign_1")</f>
        <v>fb_campaign_1</v>
      </c>
      <c r="D207" s="5" t="str">
        <f>IFERROR(__xludf.DUMMYFUNCTION("""COMPUTED_VALUE"""),"clicks")</f>
        <v>clicks</v>
      </c>
      <c r="E207" s="5">
        <f>IFERROR(__xludf.DUMMYFUNCTION("""COMPUTED_VALUE"""),2634.0)</f>
        <v>2634</v>
      </c>
      <c r="F207" s="14">
        <v>2.0</v>
      </c>
    </row>
    <row r="208">
      <c r="A208" s="13">
        <f>IFERROR(__xludf.DUMMYFUNCTION("""COMPUTED_VALUE"""),44615.0)</f>
        <v>44615</v>
      </c>
      <c r="B208" s="5" t="str">
        <f>IFERROR(__xludf.DUMMYFUNCTION("""COMPUTED_VALUE"""),"facebook")</f>
        <v>facebook</v>
      </c>
      <c r="C208" s="5" t="str">
        <f>IFERROR(__xludf.DUMMYFUNCTION("""COMPUTED_VALUE"""),"fb_campaign_2")</f>
        <v>fb_campaign_2</v>
      </c>
      <c r="D208" s="5" t="str">
        <f>IFERROR(__xludf.DUMMYFUNCTION("""COMPUTED_VALUE"""),"clicks")</f>
        <v>clicks</v>
      </c>
      <c r="E208" s="5">
        <f>IFERROR(__xludf.DUMMYFUNCTION("""COMPUTED_VALUE"""),2361.0)</f>
        <v>2361</v>
      </c>
      <c r="F208" s="14">
        <v>2.0</v>
      </c>
    </row>
    <row r="209">
      <c r="A209" s="13">
        <f>IFERROR(__xludf.DUMMYFUNCTION("""COMPUTED_VALUE"""),44615.0)</f>
        <v>44615</v>
      </c>
      <c r="B209" s="5" t="str">
        <f>IFERROR(__xludf.DUMMYFUNCTION("""COMPUTED_VALUE"""),"facebook")</f>
        <v>facebook</v>
      </c>
      <c r="C209" s="5" t="str">
        <f>IFERROR(__xludf.DUMMYFUNCTION("""COMPUTED_VALUE"""),"fb_campaign_3")</f>
        <v>fb_campaign_3</v>
      </c>
      <c r="D209" s="5" t="str">
        <f>IFERROR(__xludf.DUMMYFUNCTION("""COMPUTED_VALUE"""),"clicks")</f>
        <v>clicks</v>
      </c>
      <c r="E209" s="5">
        <f>IFERROR(__xludf.DUMMYFUNCTION("""COMPUTED_VALUE"""),2043.0)</f>
        <v>2043</v>
      </c>
      <c r="F209" s="14">
        <v>2.0</v>
      </c>
    </row>
    <row r="210">
      <c r="A210" s="13">
        <f>IFERROR(__xludf.DUMMYFUNCTION("""COMPUTED_VALUE"""),44615.0)</f>
        <v>44615</v>
      </c>
      <c r="B210" s="5" t="str">
        <f>IFERROR(__xludf.DUMMYFUNCTION("""COMPUTED_VALUE"""),"facebook")</f>
        <v>facebook</v>
      </c>
      <c r="C210" s="5" t="str">
        <f>IFERROR(__xludf.DUMMYFUNCTION("""COMPUTED_VALUE"""),"fb_campaign_4")</f>
        <v>fb_campaign_4</v>
      </c>
      <c r="D210" s="5" t="str">
        <f>IFERROR(__xludf.DUMMYFUNCTION("""COMPUTED_VALUE"""),"clicks")</f>
        <v>clicks</v>
      </c>
      <c r="E210" s="5">
        <f>IFERROR(__xludf.DUMMYFUNCTION("""COMPUTED_VALUE"""),175.0)</f>
        <v>175</v>
      </c>
      <c r="F210" s="14">
        <v>2.0</v>
      </c>
    </row>
    <row r="211">
      <c r="A211" s="13">
        <f>IFERROR(__xludf.DUMMYFUNCTION("""COMPUTED_VALUE"""),44615.0)</f>
        <v>44615</v>
      </c>
      <c r="B211" s="5" t="str">
        <f>IFERROR(__xludf.DUMMYFUNCTION("""COMPUTED_VALUE"""),"facebook")</f>
        <v>facebook</v>
      </c>
      <c r="C211" s="5" t="str">
        <f>IFERROR(__xludf.DUMMYFUNCTION("""COMPUTED_VALUE"""),"fb_campaign_5")</f>
        <v>fb_campaign_5</v>
      </c>
      <c r="D211" s="5" t="str">
        <f>IFERROR(__xludf.DUMMYFUNCTION("""COMPUTED_VALUE"""),"clicks")</f>
        <v>clicks</v>
      </c>
      <c r="E211" s="5">
        <f>IFERROR(__xludf.DUMMYFUNCTION("""COMPUTED_VALUE"""),5522.0)</f>
        <v>5522</v>
      </c>
      <c r="F211" s="14">
        <v>2.0</v>
      </c>
    </row>
    <row r="212">
      <c r="A212" s="13">
        <f>IFERROR(__xludf.DUMMYFUNCTION("""COMPUTED_VALUE"""),44615.0)</f>
        <v>44615</v>
      </c>
      <c r="B212" s="5" t="str">
        <f>IFERROR(__xludf.DUMMYFUNCTION("""COMPUTED_VALUE"""),"facebook")</f>
        <v>facebook</v>
      </c>
      <c r="C212" s="5" t="str">
        <f>IFERROR(__xludf.DUMMYFUNCTION("""COMPUTED_VALUE"""),"fb_campaign_1")</f>
        <v>fb_campaign_1</v>
      </c>
      <c r="D212" s="5" t="str">
        <f>IFERROR(__xludf.DUMMYFUNCTION("""COMPUTED_VALUE"""),"leads")</f>
        <v>leads</v>
      </c>
      <c r="E212" s="5">
        <f>IFERROR(__xludf.DUMMYFUNCTION("""COMPUTED_VALUE"""),32.0)</f>
        <v>32</v>
      </c>
      <c r="F212" s="14">
        <v>3.0</v>
      </c>
    </row>
    <row r="213">
      <c r="A213" s="13">
        <f>IFERROR(__xludf.DUMMYFUNCTION("""COMPUTED_VALUE"""),44615.0)</f>
        <v>44615</v>
      </c>
      <c r="B213" s="5" t="str">
        <f>IFERROR(__xludf.DUMMYFUNCTION("""COMPUTED_VALUE"""),"facebook")</f>
        <v>facebook</v>
      </c>
      <c r="C213" s="5" t="str">
        <f>IFERROR(__xludf.DUMMYFUNCTION("""COMPUTED_VALUE"""),"fb_campaign_2")</f>
        <v>fb_campaign_2</v>
      </c>
      <c r="D213" s="5" t="str">
        <f>IFERROR(__xludf.DUMMYFUNCTION("""COMPUTED_VALUE"""),"leads")</f>
        <v>leads</v>
      </c>
      <c r="E213" s="5">
        <f>IFERROR(__xludf.DUMMYFUNCTION("""COMPUTED_VALUE"""),48.0)</f>
        <v>48</v>
      </c>
      <c r="F213" s="14">
        <v>3.0</v>
      </c>
    </row>
    <row r="214">
      <c r="A214" s="13">
        <f>IFERROR(__xludf.DUMMYFUNCTION("""COMPUTED_VALUE"""),44615.0)</f>
        <v>44615</v>
      </c>
      <c r="B214" s="5" t="str">
        <f>IFERROR(__xludf.DUMMYFUNCTION("""COMPUTED_VALUE"""),"facebook")</f>
        <v>facebook</v>
      </c>
      <c r="C214" s="5" t="str">
        <f>IFERROR(__xludf.DUMMYFUNCTION("""COMPUTED_VALUE"""),"fb_campaign_3")</f>
        <v>fb_campaign_3</v>
      </c>
      <c r="D214" s="5" t="str">
        <f>IFERROR(__xludf.DUMMYFUNCTION("""COMPUTED_VALUE"""),"leads")</f>
        <v>leads</v>
      </c>
      <c r="E214" s="5">
        <f>IFERROR(__xludf.DUMMYFUNCTION("""COMPUTED_VALUE"""),61.0)</f>
        <v>61</v>
      </c>
      <c r="F214" s="14">
        <v>3.0</v>
      </c>
    </row>
    <row r="215">
      <c r="A215" s="13">
        <f>IFERROR(__xludf.DUMMYFUNCTION("""COMPUTED_VALUE"""),44615.0)</f>
        <v>44615</v>
      </c>
      <c r="B215" s="5" t="str">
        <f>IFERROR(__xludf.DUMMYFUNCTION("""COMPUTED_VALUE"""),"facebook")</f>
        <v>facebook</v>
      </c>
      <c r="C215" s="5" t="str">
        <f>IFERROR(__xludf.DUMMYFUNCTION("""COMPUTED_VALUE"""),"fb_campaign_4")</f>
        <v>fb_campaign_4</v>
      </c>
      <c r="D215" s="5" t="str">
        <f>IFERROR(__xludf.DUMMYFUNCTION("""COMPUTED_VALUE"""),"leads")</f>
        <v>leads</v>
      </c>
      <c r="E215" s="5">
        <f>IFERROR(__xludf.DUMMYFUNCTION("""COMPUTED_VALUE"""),34.0)</f>
        <v>34</v>
      </c>
      <c r="F215" s="14">
        <v>3.0</v>
      </c>
    </row>
    <row r="216">
      <c r="A216" s="13">
        <f>IFERROR(__xludf.DUMMYFUNCTION("""COMPUTED_VALUE"""),44615.0)</f>
        <v>44615</v>
      </c>
      <c r="B216" s="5" t="str">
        <f>IFERROR(__xludf.DUMMYFUNCTION("""COMPUTED_VALUE"""),"facebook")</f>
        <v>facebook</v>
      </c>
      <c r="C216" s="5" t="str">
        <f>IFERROR(__xludf.DUMMYFUNCTION("""COMPUTED_VALUE"""),"fb_campaign_5")</f>
        <v>fb_campaign_5</v>
      </c>
      <c r="D216" s="5" t="str">
        <f>IFERROR(__xludf.DUMMYFUNCTION("""COMPUTED_VALUE"""),"leads")</f>
        <v>leads</v>
      </c>
      <c r="E216" s="5">
        <f>IFERROR(__xludf.DUMMYFUNCTION("""COMPUTED_VALUE"""),83.0)</f>
        <v>83</v>
      </c>
      <c r="F216" s="14">
        <v>3.0</v>
      </c>
    </row>
    <row r="217">
      <c r="A217" s="13">
        <f>IFERROR(__xludf.DUMMYFUNCTION("""COMPUTED_VALUE"""),44615.0)</f>
        <v>44615</v>
      </c>
      <c r="B217" s="5" t="str">
        <f>IFERROR(__xludf.DUMMYFUNCTION("""COMPUTED_VALUE"""),"facebook")</f>
        <v>facebook</v>
      </c>
      <c r="C217" s="5" t="str">
        <f>IFERROR(__xludf.DUMMYFUNCTION("""COMPUTED_VALUE"""),"fb_campaign_1")</f>
        <v>fb_campaign_1</v>
      </c>
      <c r="D217" s="5" t="str">
        <f>IFERROR(__xludf.DUMMYFUNCTION("""COMPUTED_VALUE"""),"purchases")</f>
        <v>purchases</v>
      </c>
      <c r="E217" s="5">
        <f>IFERROR(__xludf.DUMMYFUNCTION("""COMPUTED_VALUE"""),1.0)</f>
        <v>1</v>
      </c>
      <c r="F217" s="14">
        <v>4.0</v>
      </c>
    </row>
    <row r="218">
      <c r="A218" s="13">
        <f>IFERROR(__xludf.DUMMYFUNCTION("""COMPUTED_VALUE"""),44615.0)</f>
        <v>44615</v>
      </c>
      <c r="B218" s="5" t="str">
        <f>IFERROR(__xludf.DUMMYFUNCTION("""COMPUTED_VALUE"""),"facebook")</f>
        <v>facebook</v>
      </c>
      <c r="C218" s="5" t="str">
        <f>IFERROR(__xludf.DUMMYFUNCTION("""COMPUTED_VALUE"""),"fb_campaign_2")</f>
        <v>fb_campaign_2</v>
      </c>
      <c r="D218" s="5" t="str">
        <f>IFERROR(__xludf.DUMMYFUNCTION("""COMPUTED_VALUE"""),"purchases")</f>
        <v>purchases</v>
      </c>
      <c r="E218" s="5">
        <f>IFERROR(__xludf.DUMMYFUNCTION("""COMPUTED_VALUE"""),7.0)</f>
        <v>7</v>
      </c>
      <c r="F218" s="14">
        <v>4.0</v>
      </c>
    </row>
    <row r="219">
      <c r="A219" s="13">
        <f>IFERROR(__xludf.DUMMYFUNCTION("""COMPUTED_VALUE"""),44615.0)</f>
        <v>44615</v>
      </c>
      <c r="B219" s="5" t="str">
        <f>IFERROR(__xludf.DUMMYFUNCTION("""COMPUTED_VALUE"""),"facebook")</f>
        <v>facebook</v>
      </c>
      <c r="C219" s="5" t="str">
        <f>IFERROR(__xludf.DUMMYFUNCTION("""COMPUTED_VALUE"""),"fb_campaign_3")</f>
        <v>fb_campaign_3</v>
      </c>
      <c r="D219" s="5" t="str">
        <f>IFERROR(__xludf.DUMMYFUNCTION("""COMPUTED_VALUE"""),"purchases")</f>
        <v>purchases</v>
      </c>
      <c r="E219" s="5">
        <f>IFERROR(__xludf.DUMMYFUNCTION("""COMPUTED_VALUE"""),4.0)</f>
        <v>4</v>
      </c>
      <c r="F219" s="14">
        <v>4.0</v>
      </c>
    </row>
    <row r="220">
      <c r="A220" s="13">
        <f>IFERROR(__xludf.DUMMYFUNCTION("""COMPUTED_VALUE"""),44615.0)</f>
        <v>44615</v>
      </c>
      <c r="B220" s="5" t="str">
        <f>IFERROR(__xludf.DUMMYFUNCTION("""COMPUTED_VALUE"""),"facebook")</f>
        <v>facebook</v>
      </c>
      <c r="C220" s="5" t="str">
        <f>IFERROR(__xludf.DUMMYFUNCTION("""COMPUTED_VALUE"""),"fb_campaign_4")</f>
        <v>fb_campaign_4</v>
      </c>
      <c r="D220" s="5" t="str">
        <f>IFERROR(__xludf.DUMMYFUNCTION("""COMPUTED_VALUE"""),"purchases")</f>
        <v>purchases</v>
      </c>
      <c r="E220" s="5">
        <f>IFERROR(__xludf.DUMMYFUNCTION("""COMPUTED_VALUE"""),8.0)</f>
        <v>8</v>
      </c>
      <c r="F220" s="14">
        <v>4.0</v>
      </c>
    </row>
    <row r="221">
      <c r="A221" s="13">
        <f>IFERROR(__xludf.DUMMYFUNCTION("""COMPUTED_VALUE"""),44615.0)</f>
        <v>44615</v>
      </c>
      <c r="B221" s="5" t="str">
        <f>IFERROR(__xludf.DUMMYFUNCTION("""COMPUTED_VALUE"""),"facebook")</f>
        <v>facebook</v>
      </c>
      <c r="C221" s="5" t="str">
        <f>IFERROR(__xludf.DUMMYFUNCTION("""COMPUTED_VALUE"""),"fb_campaign_5")</f>
        <v>fb_campaign_5</v>
      </c>
      <c r="D221" s="5" t="str">
        <f>IFERROR(__xludf.DUMMYFUNCTION("""COMPUTED_VALUE"""),"purchases")</f>
        <v>purchases</v>
      </c>
      <c r="E221" s="5">
        <f>IFERROR(__xludf.DUMMYFUNCTION("""COMPUTED_VALUE"""),3.0)</f>
        <v>3</v>
      </c>
      <c r="F221" s="14">
        <v>4.0</v>
      </c>
    </row>
    <row r="222">
      <c r="A222" s="13">
        <f>IFERROR(__xludf.DUMMYFUNCTION("""COMPUTED_VALUE"""),44615.0)</f>
        <v>44615</v>
      </c>
      <c r="B222" s="5" t="str">
        <f>IFERROR(__xludf.DUMMYFUNCTION("""COMPUTED_VALUE"""),"facebook")</f>
        <v>facebook</v>
      </c>
      <c r="C222" s="5" t="str">
        <f>IFERROR(__xludf.DUMMYFUNCTION("""COMPUTED_VALUE"""),"fb_campaign_1")</f>
        <v>fb_campaign_1</v>
      </c>
      <c r="D222" s="5" t="str">
        <f>IFERROR(__xludf.DUMMYFUNCTION("""COMPUTED_VALUE"""),"revenue")</f>
        <v>revenue</v>
      </c>
      <c r="E222" s="5">
        <f>IFERROR(__xludf.DUMMYFUNCTION("""COMPUTED_VALUE"""),25050.0)</f>
        <v>25050</v>
      </c>
      <c r="F222" s="14">
        <v>5.0</v>
      </c>
    </row>
    <row r="223">
      <c r="A223" s="13">
        <f>IFERROR(__xludf.DUMMYFUNCTION("""COMPUTED_VALUE"""),44615.0)</f>
        <v>44615</v>
      </c>
      <c r="B223" s="5" t="str">
        <f>IFERROR(__xludf.DUMMYFUNCTION("""COMPUTED_VALUE"""),"facebook")</f>
        <v>facebook</v>
      </c>
      <c r="C223" s="5" t="str">
        <f>IFERROR(__xludf.DUMMYFUNCTION("""COMPUTED_VALUE"""),"fb_campaign_2")</f>
        <v>fb_campaign_2</v>
      </c>
      <c r="D223" s="5" t="str">
        <f>IFERROR(__xludf.DUMMYFUNCTION("""COMPUTED_VALUE"""),"revenue")</f>
        <v>revenue</v>
      </c>
      <c r="E223" s="5">
        <f>IFERROR(__xludf.DUMMYFUNCTION("""COMPUTED_VALUE"""),13501.0)</f>
        <v>13501</v>
      </c>
      <c r="F223" s="14">
        <v>5.0</v>
      </c>
    </row>
    <row r="224">
      <c r="A224" s="13">
        <f>IFERROR(__xludf.DUMMYFUNCTION("""COMPUTED_VALUE"""),44615.0)</f>
        <v>44615</v>
      </c>
      <c r="B224" s="5" t="str">
        <f>IFERROR(__xludf.DUMMYFUNCTION("""COMPUTED_VALUE"""),"facebook")</f>
        <v>facebook</v>
      </c>
      <c r="C224" s="5" t="str">
        <f>IFERROR(__xludf.DUMMYFUNCTION("""COMPUTED_VALUE"""),"fb_campaign_3")</f>
        <v>fb_campaign_3</v>
      </c>
      <c r="D224" s="5" t="str">
        <f>IFERROR(__xludf.DUMMYFUNCTION("""COMPUTED_VALUE"""),"revenue")</f>
        <v>revenue</v>
      </c>
      <c r="E224" s="5">
        <f>IFERROR(__xludf.DUMMYFUNCTION("""COMPUTED_VALUE"""),83378.0)</f>
        <v>83378</v>
      </c>
      <c r="F224" s="14">
        <v>5.0</v>
      </c>
    </row>
    <row r="225">
      <c r="A225" s="13">
        <f>IFERROR(__xludf.DUMMYFUNCTION("""COMPUTED_VALUE"""),44615.0)</f>
        <v>44615</v>
      </c>
      <c r="B225" s="5" t="str">
        <f>IFERROR(__xludf.DUMMYFUNCTION("""COMPUTED_VALUE"""),"facebook")</f>
        <v>facebook</v>
      </c>
      <c r="C225" s="5" t="str">
        <f>IFERROR(__xludf.DUMMYFUNCTION("""COMPUTED_VALUE"""),"fb_campaign_4")</f>
        <v>fb_campaign_4</v>
      </c>
      <c r="D225" s="5" t="str">
        <f>IFERROR(__xludf.DUMMYFUNCTION("""COMPUTED_VALUE"""),"revenue")</f>
        <v>revenue</v>
      </c>
      <c r="E225" s="5">
        <f>IFERROR(__xludf.DUMMYFUNCTION("""COMPUTED_VALUE"""),96454.0)</f>
        <v>96454</v>
      </c>
      <c r="F225" s="14">
        <v>5.0</v>
      </c>
    </row>
    <row r="226">
      <c r="A226" s="13">
        <f>IFERROR(__xludf.DUMMYFUNCTION("""COMPUTED_VALUE"""),44615.0)</f>
        <v>44615</v>
      </c>
      <c r="B226" s="5" t="str">
        <f>IFERROR(__xludf.DUMMYFUNCTION("""COMPUTED_VALUE"""),"facebook")</f>
        <v>facebook</v>
      </c>
      <c r="C226" s="5" t="str">
        <f>IFERROR(__xludf.DUMMYFUNCTION("""COMPUTED_VALUE"""),"fb_campaign_5")</f>
        <v>fb_campaign_5</v>
      </c>
      <c r="D226" s="5" t="str">
        <f>IFERROR(__xludf.DUMMYFUNCTION("""COMPUTED_VALUE"""),"revenue")</f>
        <v>revenue</v>
      </c>
      <c r="E226" s="5">
        <f>IFERROR(__xludf.DUMMYFUNCTION("""COMPUTED_VALUE"""),52899.0)</f>
        <v>52899</v>
      </c>
      <c r="F226" s="14">
        <v>5.0</v>
      </c>
    </row>
    <row r="227">
      <c r="A227" s="13">
        <f>IFERROR(__xludf.DUMMYFUNCTION("""COMPUTED_VALUE"""),44616.0)</f>
        <v>44616</v>
      </c>
      <c r="B227" s="5" t="str">
        <f>IFERROR(__xludf.DUMMYFUNCTION("""COMPUTED_VALUE"""),"facebook")</f>
        <v>facebook</v>
      </c>
      <c r="C227" s="5" t="str">
        <f>IFERROR(__xludf.DUMMYFUNCTION("""COMPUTED_VALUE"""),"fb_campaign_1")</f>
        <v>fb_campaign_1</v>
      </c>
      <c r="D227" s="5" t="str">
        <f>IFERROR(__xludf.DUMMYFUNCTION("""COMPUTED_VALUE"""),"impressions")</f>
        <v>impressions</v>
      </c>
      <c r="E227" s="5">
        <f>IFERROR(__xludf.DUMMYFUNCTION("""COMPUTED_VALUE"""),650909.0)</f>
        <v>650909</v>
      </c>
      <c r="F227" s="14">
        <v>1.0</v>
      </c>
    </row>
    <row r="228">
      <c r="A228" s="13">
        <f>IFERROR(__xludf.DUMMYFUNCTION("""COMPUTED_VALUE"""),44616.0)</f>
        <v>44616</v>
      </c>
      <c r="B228" s="5" t="str">
        <f>IFERROR(__xludf.DUMMYFUNCTION("""COMPUTED_VALUE"""),"facebook")</f>
        <v>facebook</v>
      </c>
      <c r="C228" s="5" t="str">
        <f>IFERROR(__xludf.DUMMYFUNCTION("""COMPUTED_VALUE"""),"fb_campaign_2")</f>
        <v>fb_campaign_2</v>
      </c>
      <c r="D228" s="5" t="str">
        <f>IFERROR(__xludf.DUMMYFUNCTION("""COMPUTED_VALUE"""),"impressions")</f>
        <v>impressions</v>
      </c>
      <c r="E228" s="5">
        <f>IFERROR(__xludf.DUMMYFUNCTION("""COMPUTED_VALUE"""),365585.0)</f>
        <v>365585</v>
      </c>
      <c r="F228" s="14">
        <v>1.0</v>
      </c>
    </row>
    <row r="229">
      <c r="A229" s="13">
        <f>IFERROR(__xludf.DUMMYFUNCTION("""COMPUTED_VALUE"""),44616.0)</f>
        <v>44616</v>
      </c>
      <c r="B229" s="5" t="str">
        <f>IFERROR(__xludf.DUMMYFUNCTION("""COMPUTED_VALUE"""),"facebook")</f>
        <v>facebook</v>
      </c>
      <c r="C229" s="5" t="str">
        <f>IFERROR(__xludf.DUMMYFUNCTION("""COMPUTED_VALUE"""),"fb_campaign_3")</f>
        <v>fb_campaign_3</v>
      </c>
      <c r="D229" s="5" t="str">
        <f>IFERROR(__xludf.DUMMYFUNCTION("""COMPUTED_VALUE"""),"impressions")</f>
        <v>impressions</v>
      </c>
      <c r="E229" s="5">
        <f>IFERROR(__xludf.DUMMYFUNCTION("""COMPUTED_VALUE"""),858014.0)</f>
        <v>858014</v>
      </c>
      <c r="F229" s="14">
        <v>1.0</v>
      </c>
    </row>
    <row r="230">
      <c r="A230" s="13">
        <f>IFERROR(__xludf.DUMMYFUNCTION("""COMPUTED_VALUE"""),44616.0)</f>
        <v>44616</v>
      </c>
      <c r="B230" s="5" t="str">
        <f>IFERROR(__xludf.DUMMYFUNCTION("""COMPUTED_VALUE"""),"facebook")</f>
        <v>facebook</v>
      </c>
      <c r="C230" s="5" t="str">
        <f>IFERROR(__xludf.DUMMYFUNCTION("""COMPUTED_VALUE"""),"fb_campaign_4")</f>
        <v>fb_campaign_4</v>
      </c>
      <c r="D230" s="5" t="str">
        <f>IFERROR(__xludf.DUMMYFUNCTION("""COMPUTED_VALUE"""),"impressions")</f>
        <v>impressions</v>
      </c>
      <c r="E230" s="5">
        <f>IFERROR(__xludf.DUMMYFUNCTION("""COMPUTED_VALUE"""),456378.0)</f>
        <v>456378</v>
      </c>
      <c r="F230" s="14">
        <v>1.0</v>
      </c>
    </row>
    <row r="231">
      <c r="A231" s="13">
        <f>IFERROR(__xludf.DUMMYFUNCTION("""COMPUTED_VALUE"""),44616.0)</f>
        <v>44616</v>
      </c>
      <c r="B231" s="5" t="str">
        <f>IFERROR(__xludf.DUMMYFUNCTION("""COMPUTED_VALUE"""),"facebook")</f>
        <v>facebook</v>
      </c>
      <c r="C231" s="5" t="str">
        <f>IFERROR(__xludf.DUMMYFUNCTION("""COMPUTED_VALUE"""),"fb_campaign_5")</f>
        <v>fb_campaign_5</v>
      </c>
      <c r="D231" s="5" t="str">
        <f>IFERROR(__xludf.DUMMYFUNCTION("""COMPUTED_VALUE"""),"impressions")</f>
        <v>impressions</v>
      </c>
      <c r="E231" s="5">
        <f>IFERROR(__xludf.DUMMYFUNCTION("""COMPUTED_VALUE"""),555369.0)</f>
        <v>555369</v>
      </c>
      <c r="F231" s="14">
        <v>1.0</v>
      </c>
    </row>
    <row r="232">
      <c r="A232" s="13">
        <f>IFERROR(__xludf.DUMMYFUNCTION("""COMPUTED_VALUE"""),44616.0)</f>
        <v>44616</v>
      </c>
      <c r="B232" s="5" t="str">
        <f>IFERROR(__xludf.DUMMYFUNCTION("""COMPUTED_VALUE"""),"facebook")</f>
        <v>facebook</v>
      </c>
      <c r="C232" s="5" t="str">
        <f>IFERROR(__xludf.DUMMYFUNCTION("""COMPUTED_VALUE"""),"fb_campaign_1")</f>
        <v>fb_campaign_1</v>
      </c>
      <c r="D232" s="5" t="str">
        <f>IFERROR(__xludf.DUMMYFUNCTION("""COMPUTED_VALUE"""),"clicks")</f>
        <v>clicks</v>
      </c>
      <c r="E232" s="5">
        <f>IFERROR(__xludf.DUMMYFUNCTION("""COMPUTED_VALUE"""),9560.0)</f>
        <v>9560</v>
      </c>
      <c r="F232" s="14">
        <v>2.0</v>
      </c>
    </row>
    <row r="233">
      <c r="A233" s="13">
        <f>IFERROR(__xludf.DUMMYFUNCTION("""COMPUTED_VALUE"""),44616.0)</f>
        <v>44616</v>
      </c>
      <c r="B233" s="5" t="str">
        <f>IFERROR(__xludf.DUMMYFUNCTION("""COMPUTED_VALUE"""),"facebook")</f>
        <v>facebook</v>
      </c>
      <c r="C233" s="5" t="str">
        <f>IFERROR(__xludf.DUMMYFUNCTION("""COMPUTED_VALUE"""),"fb_campaign_2")</f>
        <v>fb_campaign_2</v>
      </c>
      <c r="D233" s="5" t="str">
        <f>IFERROR(__xludf.DUMMYFUNCTION("""COMPUTED_VALUE"""),"clicks")</f>
        <v>clicks</v>
      </c>
      <c r="E233" s="5">
        <f>IFERROR(__xludf.DUMMYFUNCTION("""COMPUTED_VALUE"""),6175.0)</f>
        <v>6175</v>
      </c>
      <c r="F233" s="14">
        <v>2.0</v>
      </c>
    </row>
    <row r="234">
      <c r="A234" s="13">
        <f>IFERROR(__xludf.DUMMYFUNCTION("""COMPUTED_VALUE"""),44616.0)</f>
        <v>44616</v>
      </c>
      <c r="B234" s="5" t="str">
        <f>IFERROR(__xludf.DUMMYFUNCTION("""COMPUTED_VALUE"""),"facebook")</f>
        <v>facebook</v>
      </c>
      <c r="C234" s="5" t="str">
        <f>IFERROR(__xludf.DUMMYFUNCTION("""COMPUTED_VALUE"""),"fb_campaign_3")</f>
        <v>fb_campaign_3</v>
      </c>
      <c r="D234" s="5" t="str">
        <f>IFERROR(__xludf.DUMMYFUNCTION("""COMPUTED_VALUE"""),"clicks")</f>
        <v>clicks</v>
      </c>
      <c r="E234" s="5">
        <f>IFERROR(__xludf.DUMMYFUNCTION("""COMPUTED_VALUE"""),4080.0)</f>
        <v>4080</v>
      </c>
      <c r="F234" s="14">
        <v>2.0</v>
      </c>
    </row>
    <row r="235">
      <c r="A235" s="13">
        <f>IFERROR(__xludf.DUMMYFUNCTION("""COMPUTED_VALUE"""),44616.0)</f>
        <v>44616</v>
      </c>
      <c r="B235" s="5" t="str">
        <f>IFERROR(__xludf.DUMMYFUNCTION("""COMPUTED_VALUE"""),"facebook")</f>
        <v>facebook</v>
      </c>
      <c r="C235" s="5" t="str">
        <f>IFERROR(__xludf.DUMMYFUNCTION("""COMPUTED_VALUE"""),"fb_campaign_4")</f>
        <v>fb_campaign_4</v>
      </c>
      <c r="D235" s="5" t="str">
        <f>IFERROR(__xludf.DUMMYFUNCTION("""COMPUTED_VALUE"""),"clicks")</f>
        <v>clicks</v>
      </c>
      <c r="E235" s="5">
        <f>IFERROR(__xludf.DUMMYFUNCTION("""COMPUTED_VALUE"""),5806.0)</f>
        <v>5806</v>
      </c>
      <c r="F235" s="14">
        <v>2.0</v>
      </c>
    </row>
    <row r="236">
      <c r="A236" s="13">
        <f>IFERROR(__xludf.DUMMYFUNCTION("""COMPUTED_VALUE"""),44616.0)</f>
        <v>44616</v>
      </c>
      <c r="B236" s="5" t="str">
        <f>IFERROR(__xludf.DUMMYFUNCTION("""COMPUTED_VALUE"""),"facebook")</f>
        <v>facebook</v>
      </c>
      <c r="C236" s="5" t="str">
        <f>IFERROR(__xludf.DUMMYFUNCTION("""COMPUTED_VALUE"""),"fb_campaign_5")</f>
        <v>fb_campaign_5</v>
      </c>
      <c r="D236" s="5" t="str">
        <f>IFERROR(__xludf.DUMMYFUNCTION("""COMPUTED_VALUE"""),"clicks")</f>
        <v>clicks</v>
      </c>
      <c r="E236" s="5">
        <f>IFERROR(__xludf.DUMMYFUNCTION("""COMPUTED_VALUE"""),9561.0)</f>
        <v>9561</v>
      </c>
      <c r="F236" s="14">
        <v>2.0</v>
      </c>
    </row>
    <row r="237">
      <c r="A237" s="13">
        <f>IFERROR(__xludf.DUMMYFUNCTION("""COMPUTED_VALUE"""),44616.0)</f>
        <v>44616</v>
      </c>
      <c r="B237" s="5" t="str">
        <f>IFERROR(__xludf.DUMMYFUNCTION("""COMPUTED_VALUE"""),"facebook")</f>
        <v>facebook</v>
      </c>
      <c r="C237" s="5" t="str">
        <f>IFERROR(__xludf.DUMMYFUNCTION("""COMPUTED_VALUE"""),"fb_campaign_1")</f>
        <v>fb_campaign_1</v>
      </c>
      <c r="D237" s="5" t="str">
        <f>IFERROR(__xludf.DUMMYFUNCTION("""COMPUTED_VALUE"""),"leads")</f>
        <v>leads</v>
      </c>
      <c r="E237" s="5">
        <f>IFERROR(__xludf.DUMMYFUNCTION("""COMPUTED_VALUE"""),16.0)</f>
        <v>16</v>
      </c>
      <c r="F237" s="14">
        <v>3.0</v>
      </c>
    </row>
    <row r="238">
      <c r="A238" s="13">
        <f>IFERROR(__xludf.DUMMYFUNCTION("""COMPUTED_VALUE"""),44616.0)</f>
        <v>44616</v>
      </c>
      <c r="B238" s="5" t="str">
        <f>IFERROR(__xludf.DUMMYFUNCTION("""COMPUTED_VALUE"""),"facebook")</f>
        <v>facebook</v>
      </c>
      <c r="C238" s="5" t="str">
        <f>IFERROR(__xludf.DUMMYFUNCTION("""COMPUTED_VALUE"""),"fb_campaign_2")</f>
        <v>fb_campaign_2</v>
      </c>
      <c r="D238" s="5" t="str">
        <f>IFERROR(__xludf.DUMMYFUNCTION("""COMPUTED_VALUE"""),"leads")</f>
        <v>leads</v>
      </c>
      <c r="E238" s="5">
        <f>IFERROR(__xludf.DUMMYFUNCTION("""COMPUTED_VALUE"""),76.0)</f>
        <v>76</v>
      </c>
      <c r="F238" s="14">
        <v>3.0</v>
      </c>
    </row>
    <row r="239">
      <c r="A239" s="13">
        <f>IFERROR(__xludf.DUMMYFUNCTION("""COMPUTED_VALUE"""),44616.0)</f>
        <v>44616</v>
      </c>
      <c r="B239" s="5" t="str">
        <f>IFERROR(__xludf.DUMMYFUNCTION("""COMPUTED_VALUE"""),"facebook")</f>
        <v>facebook</v>
      </c>
      <c r="C239" s="5" t="str">
        <f>IFERROR(__xludf.DUMMYFUNCTION("""COMPUTED_VALUE"""),"fb_campaign_3")</f>
        <v>fb_campaign_3</v>
      </c>
      <c r="D239" s="5" t="str">
        <f>IFERROR(__xludf.DUMMYFUNCTION("""COMPUTED_VALUE"""),"leads")</f>
        <v>leads</v>
      </c>
      <c r="E239" s="5">
        <f>IFERROR(__xludf.DUMMYFUNCTION("""COMPUTED_VALUE"""),32.0)</f>
        <v>32</v>
      </c>
      <c r="F239" s="14">
        <v>3.0</v>
      </c>
    </row>
    <row r="240">
      <c r="A240" s="13">
        <f>IFERROR(__xludf.DUMMYFUNCTION("""COMPUTED_VALUE"""),44616.0)</f>
        <v>44616</v>
      </c>
      <c r="B240" s="5" t="str">
        <f>IFERROR(__xludf.DUMMYFUNCTION("""COMPUTED_VALUE"""),"facebook")</f>
        <v>facebook</v>
      </c>
      <c r="C240" s="5" t="str">
        <f>IFERROR(__xludf.DUMMYFUNCTION("""COMPUTED_VALUE"""),"fb_campaign_4")</f>
        <v>fb_campaign_4</v>
      </c>
      <c r="D240" s="5" t="str">
        <f>IFERROR(__xludf.DUMMYFUNCTION("""COMPUTED_VALUE"""),"leads")</f>
        <v>leads</v>
      </c>
      <c r="E240" s="5">
        <f>IFERROR(__xludf.DUMMYFUNCTION("""COMPUTED_VALUE"""),98.0)</f>
        <v>98</v>
      </c>
      <c r="F240" s="14">
        <v>3.0</v>
      </c>
    </row>
    <row r="241">
      <c r="A241" s="13">
        <f>IFERROR(__xludf.DUMMYFUNCTION("""COMPUTED_VALUE"""),44616.0)</f>
        <v>44616</v>
      </c>
      <c r="B241" s="5" t="str">
        <f>IFERROR(__xludf.DUMMYFUNCTION("""COMPUTED_VALUE"""),"facebook")</f>
        <v>facebook</v>
      </c>
      <c r="C241" s="5" t="str">
        <f>IFERROR(__xludf.DUMMYFUNCTION("""COMPUTED_VALUE"""),"fb_campaign_5")</f>
        <v>fb_campaign_5</v>
      </c>
      <c r="D241" s="5" t="str">
        <f>IFERROR(__xludf.DUMMYFUNCTION("""COMPUTED_VALUE"""),"leads")</f>
        <v>leads</v>
      </c>
      <c r="E241" s="5">
        <f>IFERROR(__xludf.DUMMYFUNCTION("""COMPUTED_VALUE"""),19.0)</f>
        <v>19</v>
      </c>
      <c r="F241" s="14">
        <v>3.0</v>
      </c>
    </row>
    <row r="242">
      <c r="A242" s="13">
        <f>IFERROR(__xludf.DUMMYFUNCTION("""COMPUTED_VALUE"""),44616.0)</f>
        <v>44616</v>
      </c>
      <c r="B242" s="5" t="str">
        <f>IFERROR(__xludf.DUMMYFUNCTION("""COMPUTED_VALUE"""),"facebook")</f>
        <v>facebook</v>
      </c>
      <c r="C242" s="5" t="str">
        <f>IFERROR(__xludf.DUMMYFUNCTION("""COMPUTED_VALUE"""),"fb_campaign_1")</f>
        <v>fb_campaign_1</v>
      </c>
      <c r="D242" s="5" t="str">
        <f>IFERROR(__xludf.DUMMYFUNCTION("""COMPUTED_VALUE"""),"purchases")</f>
        <v>purchases</v>
      </c>
      <c r="E242" s="5">
        <f>IFERROR(__xludf.DUMMYFUNCTION("""COMPUTED_VALUE"""),2.0)</f>
        <v>2</v>
      </c>
      <c r="F242" s="14">
        <v>4.0</v>
      </c>
    </row>
    <row r="243">
      <c r="A243" s="13">
        <f>IFERROR(__xludf.DUMMYFUNCTION("""COMPUTED_VALUE"""),44616.0)</f>
        <v>44616</v>
      </c>
      <c r="B243" s="5" t="str">
        <f>IFERROR(__xludf.DUMMYFUNCTION("""COMPUTED_VALUE"""),"facebook")</f>
        <v>facebook</v>
      </c>
      <c r="C243" s="5" t="str">
        <f>IFERROR(__xludf.DUMMYFUNCTION("""COMPUTED_VALUE"""),"fb_campaign_2")</f>
        <v>fb_campaign_2</v>
      </c>
      <c r="D243" s="5" t="str">
        <f>IFERROR(__xludf.DUMMYFUNCTION("""COMPUTED_VALUE"""),"purchases")</f>
        <v>purchases</v>
      </c>
      <c r="E243" s="5">
        <f>IFERROR(__xludf.DUMMYFUNCTION("""COMPUTED_VALUE"""),3.0)</f>
        <v>3</v>
      </c>
      <c r="F243" s="14">
        <v>4.0</v>
      </c>
    </row>
    <row r="244">
      <c r="A244" s="13">
        <f>IFERROR(__xludf.DUMMYFUNCTION("""COMPUTED_VALUE"""),44616.0)</f>
        <v>44616</v>
      </c>
      <c r="B244" s="5" t="str">
        <f>IFERROR(__xludf.DUMMYFUNCTION("""COMPUTED_VALUE"""),"facebook")</f>
        <v>facebook</v>
      </c>
      <c r="C244" s="5" t="str">
        <f>IFERROR(__xludf.DUMMYFUNCTION("""COMPUTED_VALUE"""),"fb_campaign_3")</f>
        <v>fb_campaign_3</v>
      </c>
      <c r="D244" s="5" t="str">
        <f>IFERROR(__xludf.DUMMYFUNCTION("""COMPUTED_VALUE"""),"purchases")</f>
        <v>purchases</v>
      </c>
      <c r="E244" s="5">
        <f>IFERROR(__xludf.DUMMYFUNCTION("""COMPUTED_VALUE"""),6.0)</f>
        <v>6</v>
      </c>
      <c r="F244" s="14">
        <v>4.0</v>
      </c>
    </row>
    <row r="245">
      <c r="A245" s="13">
        <f>IFERROR(__xludf.DUMMYFUNCTION("""COMPUTED_VALUE"""),44616.0)</f>
        <v>44616</v>
      </c>
      <c r="B245" s="5" t="str">
        <f>IFERROR(__xludf.DUMMYFUNCTION("""COMPUTED_VALUE"""),"facebook")</f>
        <v>facebook</v>
      </c>
      <c r="C245" s="5" t="str">
        <f>IFERROR(__xludf.DUMMYFUNCTION("""COMPUTED_VALUE"""),"fb_campaign_4")</f>
        <v>fb_campaign_4</v>
      </c>
      <c r="D245" s="5" t="str">
        <f>IFERROR(__xludf.DUMMYFUNCTION("""COMPUTED_VALUE"""),"purchases")</f>
        <v>purchases</v>
      </c>
      <c r="E245" s="5">
        <f>IFERROR(__xludf.DUMMYFUNCTION("""COMPUTED_VALUE"""),3.0)</f>
        <v>3</v>
      </c>
      <c r="F245" s="14">
        <v>4.0</v>
      </c>
    </row>
    <row r="246">
      <c r="A246" s="13">
        <f>IFERROR(__xludf.DUMMYFUNCTION("""COMPUTED_VALUE"""),44616.0)</f>
        <v>44616</v>
      </c>
      <c r="B246" s="5" t="str">
        <f>IFERROR(__xludf.DUMMYFUNCTION("""COMPUTED_VALUE"""),"facebook")</f>
        <v>facebook</v>
      </c>
      <c r="C246" s="5" t="str">
        <f>IFERROR(__xludf.DUMMYFUNCTION("""COMPUTED_VALUE"""),"fb_campaign_5")</f>
        <v>fb_campaign_5</v>
      </c>
      <c r="D246" s="5" t="str">
        <f>IFERROR(__xludf.DUMMYFUNCTION("""COMPUTED_VALUE"""),"purchases")</f>
        <v>purchases</v>
      </c>
      <c r="E246" s="5">
        <f>IFERROR(__xludf.DUMMYFUNCTION("""COMPUTED_VALUE"""),4.0)</f>
        <v>4</v>
      </c>
      <c r="F246" s="14">
        <v>4.0</v>
      </c>
    </row>
    <row r="247">
      <c r="A247" s="13">
        <f>IFERROR(__xludf.DUMMYFUNCTION("""COMPUTED_VALUE"""),44616.0)</f>
        <v>44616</v>
      </c>
      <c r="B247" s="5" t="str">
        <f>IFERROR(__xludf.DUMMYFUNCTION("""COMPUTED_VALUE"""),"facebook")</f>
        <v>facebook</v>
      </c>
      <c r="C247" s="5" t="str">
        <f>IFERROR(__xludf.DUMMYFUNCTION("""COMPUTED_VALUE"""),"fb_campaign_1")</f>
        <v>fb_campaign_1</v>
      </c>
      <c r="D247" s="5" t="str">
        <f>IFERROR(__xludf.DUMMYFUNCTION("""COMPUTED_VALUE"""),"revenue")</f>
        <v>revenue</v>
      </c>
      <c r="E247" s="5">
        <f>IFERROR(__xludf.DUMMYFUNCTION("""COMPUTED_VALUE"""),73814.0)</f>
        <v>73814</v>
      </c>
      <c r="F247" s="14">
        <v>5.0</v>
      </c>
    </row>
    <row r="248">
      <c r="A248" s="13">
        <f>IFERROR(__xludf.DUMMYFUNCTION("""COMPUTED_VALUE"""),44616.0)</f>
        <v>44616</v>
      </c>
      <c r="B248" s="5" t="str">
        <f>IFERROR(__xludf.DUMMYFUNCTION("""COMPUTED_VALUE"""),"facebook")</f>
        <v>facebook</v>
      </c>
      <c r="C248" s="5" t="str">
        <f>IFERROR(__xludf.DUMMYFUNCTION("""COMPUTED_VALUE"""),"fb_campaign_2")</f>
        <v>fb_campaign_2</v>
      </c>
      <c r="D248" s="5" t="str">
        <f>IFERROR(__xludf.DUMMYFUNCTION("""COMPUTED_VALUE"""),"revenue")</f>
        <v>revenue</v>
      </c>
      <c r="E248" s="5">
        <f>IFERROR(__xludf.DUMMYFUNCTION("""COMPUTED_VALUE"""),37883.0)</f>
        <v>37883</v>
      </c>
      <c r="F248" s="14">
        <v>5.0</v>
      </c>
    </row>
    <row r="249">
      <c r="A249" s="13">
        <f>IFERROR(__xludf.DUMMYFUNCTION("""COMPUTED_VALUE"""),44616.0)</f>
        <v>44616</v>
      </c>
      <c r="B249" s="5" t="str">
        <f>IFERROR(__xludf.DUMMYFUNCTION("""COMPUTED_VALUE"""),"facebook")</f>
        <v>facebook</v>
      </c>
      <c r="C249" s="5" t="str">
        <f>IFERROR(__xludf.DUMMYFUNCTION("""COMPUTED_VALUE"""),"fb_campaign_3")</f>
        <v>fb_campaign_3</v>
      </c>
      <c r="D249" s="5" t="str">
        <f>IFERROR(__xludf.DUMMYFUNCTION("""COMPUTED_VALUE"""),"revenue")</f>
        <v>revenue</v>
      </c>
      <c r="E249" s="5">
        <f>IFERROR(__xludf.DUMMYFUNCTION("""COMPUTED_VALUE"""),75470.0)</f>
        <v>75470</v>
      </c>
      <c r="F249" s="14">
        <v>5.0</v>
      </c>
    </row>
    <row r="250">
      <c r="A250" s="13">
        <f>IFERROR(__xludf.DUMMYFUNCTION("""COMPUTED_VALUE"""),44616.0)</f>
        <v>44616</v>
      </c>
      <c r="B250" s="5" t="str">
        <f>IFERROR(__xludf.DUMMYFUNCTION("""COMPUTED_VALUE"""),"facebook")</f>
        <v>facebook</v>
      </c>
      <c r="C250" s="5" t="str">
        <f>IFERROR(__xludf.DUMMYFUNCTION("""COMPUTED_VALUE"""),"fb_campaign_4")</f>
        <v>fb_campaign_4</v>
      </c>
      <c r="D250" s="5" t="str">
        <f>IFERROR(__xludf.DUMMYFUNCTION("""COMPUTED_VALUE"""),"revenue")</f>
        <v>revenue</v>
      </c>
      <c r="E250" s="5">
        <f>IFERROR(__xludf.DUMMYFUNCTION("""COMPUTED_VALUE"""),98577.0)</f>
        <v>98577</v>
      </c>
      <c r="F250" s="14">
        <v>5.0</v>
      </c>
    </row>
    <row r="251">
      <c r="A251" s="13">
        <f>IFERROR(__xludf.DUMMYFUNCTION("""COMPUTED_VALUE"""),44616.0)</f>
        <v>44616</v>
      </c>
      <c r="B251" s="5" t="str">
        <f>IFERROR(__xludf.DUMMYFUNCTION("""COMPUTED_VALUE"""),"facebook")</f>
        <v>facebook</v>
      </c>
      <c r="C251" s="5" t="str">
        <f>IFERROR(__xludf.DUMMYFUNCTION("""COMPUTED_VALUE"""),"fb_campaign_5")</f>
        <v>fb_campaign_5</v>
      </c>
      <c r="D251" s="5" t="str">
        <f>IFERROR(__xludf.DUMMYFUNCTION("""COMPUTED_VALUE"""),"revenue")</f>
        <v>revenue</v>
      </c>
      <c r="E251" s="5">
        <f>IFERROR(__xludf.DUMMYFUNCTION("""COMPUTED_VALUE"""),56058.0)</f>
        <v>56058</v>
      </c>
      <c r="F251" s="14">
        <v>5.0</v>
      </c>
    </row>
    <row r="252">
      <c r="A252" s="13">
        <f>IFERROR(__xludf.DUMMYFUNCTION("""COMPUTED_VALUE"""),44617.0)</f>
        <v>44617</v>
      </c>
      <c r="B252" s="5" t="str">
        <f>IFERROR(__xludf.DUMMYFUNCTION("""COMPUTED_VALUE"""),"facebook")</f>
        <v>facebook</v>
      </c>
      <c r="C252" s="5" t="str">
        <f>IFERROR(__xludf.DUMMYFUNCTION("""COMPUTED_VALUE"""),"fb_campaign_1")</f>
        <v>fb_campaign_1</v>
      </c>
      <c r="D252" s="5" t="str">
        <f>IFERROR(__xludf.DUMMYFUNCTION("""COMPUTED_VALUE"""),"impressions")</f>
        <v>impressions</v>
      </c>
      <c r="E252" s="5">
        <f>IFERROR(__xludf.DUMMYFUNCTION("""COMPUTED_VALUE"""),322374.0)</f>
        <v>322374</v>
      </c>
      <c r="F252" s="14">
        <v>1.0</v>
      </c>
    </row>
    <row r="253">
      <c r="A253" s="13">
        <f>IFERROR(__xludf.DUMMYFUNCTION("""COMPUTED_VALUE"""),44617.0)</f>
        <v>44617</v>
      </c>
      <c r="B253" s="5" t="str">
        <f>IFERROR(__xludf.DUMMYFUNCTION("""COMPUTED_VALUE"""),"facebook")</f>
        <v>facebook</v>
      </c>
      <c r="C253" s="5" t="str">
        <f>IFERROR(__xludf.DUMMYFUNCTION("""COMPUTED_VALUE"""),"fb_campaign_2")</f>
        <v>fb_campaign_2</v>
      </c>
      <c r="D253" s="5" t="str">
        <f>IFERROR(__xludf.DUMMYFUNCTION("""COMPUTED_VALUE"""),"impressions")</f>
        <v>impressions</v>
      </c>
      <c r="E253" s="5">
        <f>IFERROR(__xludf.DUMMYFUNCTION("""COMPUTED_VALUE"""),356146.0)</f>
        <v>356146</v>
      </c>
      <c r="F253" s="14">
        <v>1.0</v>
      </c>
    </row>
    <row r="254">
      <c r="A254" s="13">
        <f>IFERROR(__xludf.DUMMYFUNCTION("""COMPUTED_VALUE"""),44617.0)</f>
        <v>44617</v>
      </c>
      <c r="B254" s="5" t="str">
        <f>IFERROR(__xludf.DUMMYFUNCTION("""COMPUTED_VALUE"""),"facebook")</f>
        <v>facebook</v>
      </c>
      <c r="C254" s="5" t="str">
        <f>IFERROR(__xludf.DUMMYFUNCTION("""COMPUTED_VALUE"""),"fb_campaign_3")</f>
        <v>fb_campaign_3</v>
      </c>
      <c r="D254" s="5" t="str">
        <f>IFERROR(__xludf.DUMMYFUNCTION("""COMPUTED_VALUE"""),"impressions")</f>
        <v>impressions</v>
      </c>
      <c r="E254" s="5">
        <f>IFERROR(__xludf.DUMMYFUNCTION("""COMPUTED_VALUE"""),878000.0)</f>
        <v>878000</v>
      </c>
      <c r="F254" s="14">
        <v>1.0</v>
      </c>
    </row>
    <row r="255">
      <c r="A255" s="13">
        <f>IFERROR(__xludf.DUMMYFUNCTION("""COMPUTED_VALUE"""),44617.0)</f>
        <v>44617</v>
      </c>
      <c r="B255" s="5" t="str">
        <f>IFERROR(__xludf.DUMMYFUNCTION("""COMPUTED_VALUE"""),"facebook")</f>
        <v>facebook</v>
      </c>
      <c r="C255" s="5" t="str">
        <f>IFERROR(__xludf.DUMMYFUNCTION("""COMPUTED_VALUE"""),"fb_campaign_4")</f>
        <v>fb_campaign_4</v>
      </c>
      <c r="D255" s="5" t="str">
        <f>IFERROR(__xludf.DUMMYFUNCTION("""COMPUTED_VALUE"""),"impressions")</f>
        <v>impressions</v>
      </c>
      <c r="E255" s="5">
        <f>IFERROR(__xludf.DUMMYFUNCTION("""COMPUTED_VALUE"""),588334.0)</f>
        <v>588334</v>
      </c>
      <c r="F255" s="14">
        <v>1.0</v>
      </c>
    </row>
    <row r="256">
      <c r="A256" s="13">
        <f>IFERROR(__xludf.DUMMYFUNCTION("""COMPUTED_VALUE"""),44617.0)</f>
        <v>44617</v>
      </c>
      <c r="B256" s="5" t="str">
        <f>IFERROR(__xludf.DUMMYFUNCTION("""COMPUTED_VALUE"""),"facebook")</f>
        <v>facebook</v>
      </c>
      <c r="C256" s="5" t="str">
        <f>IFERROR(__xludf.DUMMYFUNCTION("""COMPUTED_VALUE"""),"fb_campaign_5")</f>
        <v>fb_campaign_5</v>
      </c>
      <c r="D256" s="5" t="str">
        <f>IFERROR(__xludf.DUMMYFUNCTION("""COMPUTED_VALUE"""),"impressions")</f>
        <v>impressions</v>
      </c>
      <c r="E256" s="5">
        <f>IFERROR(__xludf.DUMMYFUNCTION("""COMPUTED_VALUE"""),720330.0)</f>
        <v>720330</v>
      </c>
      <c r="F256" s="14">
        <v>1.0</v>
      </c>
    </row>
    <row r="257">
      <c r="A257" s="13">
        <f>IFERROR(__xludf.DUMMYFUNCTION("""COMPUTED_VALUE"""),44617.0)</f>
        <v>44617</v>
      </c>
      <c r="B257" s="5" t="str">
        <f>IFERROR(__xludf.DUMMYFUNCTION("""COMPUTED_VALUE"""),"facebook")</f>
        <v>facebook</v>
      </c>
      <c r="C257" s="5" t="str">
        <f>IFERROR(__xludf.DUMMYFUNCTION("""COMPUTED_VALUE"""),"fb_campaign_1")</f>
        <v>fb_campaign_1</v>
      </c>
      <c r="D257" s="5" t="str">
        <f>IFERROR(__xludf.DUMMYFUNCTION("""COMPUTED_VALUE"""),"clicks")</f>
        <v>clicks</v>
      </c>
      <c r="E257" s="5">
        <f>IFERROR(__xludf.DUMMYFUNCTION("""COMPUTED_VALUE"""),5190.0)</f>
        <v>5190</v>
      </c>
      <c r="F257" s="14">
        <v>2.0</v>
      </c>
    </row>
    <row r="258">
      <c r="A258" s="13">
        <f>IFERROR(__xludf.DUMMYFUNCTION("""COMPUTED_VALUE"""),44617.0)</f>
        <v>44617</v>
      </c>
      <c r="B258" s="5" t="str">
        <f>IFERROR(__xludf.DUMMYFUNCTION("""COMPUTED_VALUE"""),"facebook")</f>
        <v>facebook</v>
      </c>
      <c r="C258" s="5" t="str">
        <f>IFERROR(__xludf.DUMMYFUNCTION("""COMPUTED_VALUE"""),"fb_campaign_2")</f>
        <v>fb_campaign_2</v>
      </c>
      <c r="D258" s="5" t="str">
        <f>IFERROR(__xludf.DUMMYFUNCTION("""COMPUTED_VALUE"""),"clicks")</f>
        <v>clicks</v>
      </c>
      <c r="E258" s="5">
        <f>IFERROR(__xludf.DUMMYFUNCTION("""COMPUTED_VALUE"""),6842.0)</f>
        <v>6842</v>
      </c>
      <c r="F258" s="14">
        <v>2.0</v>
      </c>
    </row>
    <row r="259">
      <c r="A259" s="13">
        <f>IFERROR(__xludf.DUMMYFUNCTION("""COMPUTED_VALUE"""),44617.0)</f>
        <v>44617</v>
      </c>
      <c r="B259" s="5" t="str">
        <f>IFERROR(__xludf.DUMMYFUNCTION("""COMPUTED_VALUE"""),"facebook")</f>
        <v>facebook</v>
      </c>
      <c r="C259" s="5" t="str">
        <f>IFERROR(__xludf.DUMMYFUNCTION("""COMPUTED_VALUE"""),"fb_campaign_3")</f>
        <v>fb_campaign_3</v>
      </c>
      <c r="D259" s="5" t="str">
        <f>IFERROR(__xludf.DUMMYFUNCTION("""COMPUTED_VALUE"""),"clicks")</f>
        <v>clicks</v>
      </c>
      <c r="E259" s="5">
        <f>IFERROR(__xludf.DUMMYFUNCTION("""COMPUTED_VALUE"""),8126.0)</f>
        <v>8126</v>
      </c>
      <c r="F259" s="14">
        <v>2.0</v>
      </c>
    </row>
    <row r="260">
      <c r="A260" s="13">
        <f>IFERROR(__xludf.DUMMYFUNCTION("""COMPUTED_VALUE"""),44617.0)</f>
        <v>44617</v>
      </c>
      <c r="B260" s="5" t="str">
        <f>IFERROR(__xludf.DUMMYFUNCTION("""COMPUTED_VALUE"""),"facebook")</f>
        <v>facebook</v>
      </c>
      <c r="C260" s="5" t="str">
        <f>IFERROR(__xludf.DUMMYFUNCTION("""COMPUTED_VALUE"""),"fb_campaign_4")</f>
        <v>fb_campaign_4</v>
      </c>
      <c r="D260" s="5" t="str">
        <f>IFERROR(__xludf.DUMMYFUNCTION("""COMPUTED_VALUE"""),"clicks")</f>
        <v>clicks</v>
      </c>
      <c r="E260" s="5">
        <f>IFERROR(__xludf.DUMMYFUNCTION("""COMPUTED_VALUE"""),1355.0)</f>
        <v>1355</v>
      </c>
      <c r="F260" s="14">
        <v>2.0</v>
      </c>
    </row>
    <row r="261">
      <c r="A261" s="13">
        <f>IFERROR(__xludf.DUMMYFUNCTION("""COMPUTED_VALUE"""),44617.0)</f>
        <v>44617</v>
      </c>
      <c r="B261" s="5" t="str">
        <f>IFERROR(__xludf.DUMMYFUNCTION("""COMPUTED_VALUE"""),"facebook")</f>
        <v>facebook</v>
      </c>
      <c r="C261" s="5" t="str">
        <f>IFERROR(__xludf.DUMMYFUNCTION("""COMPUTED_VALUE"""),"fb_campaign_5")</f>
        <v>fb_campaign_5</v>
      </c>
      <c r="D261" s="5" t="str">
        <f>IFERROR(__xludf.DUMMYFUNCTION("""COMPUTED_VALUE"""),"clicks")</f>
        <v>clicks</v>
      </c>
      <c r="E261" s="5">
        <f>IFERROR(__xludf.DUMMYFUNCTION("""COMPUTED_VALUE"""),8453.0)</f>
        <v>8453</v>
      </c>
      <c r="F261" s="14">
        <v>2.0</v>
      </c>
    </row>
    <row r="262">
      <c r="A262" s="13">
        <f>IFERROR(__xludf.DUMMYFUNCTION("""COMPUTED_VALUE"""),44617.0)</f>
        <v>44617</v>
      </c>
      <c r="B262" s="5" t="str">
        <f>IFERROR(__xludf.DUMMYFUNCTION("""COMPUTED_VALUE"""),"facebook")</f>
        <v>facebook</v>
      </c>
      <c r="C262" s="5" t="str">
        <f>IFERROR(__xludf.DUMMYFUNCTION("""COMPUTED_VALUE"""),"fb_campaign_1")</f>
        <v>fb_campaign_1</v>
      </c>
      <c r="D262" s="5" t="str">
        <f>IFERROR(__xludf.DUMMYFUNCTION("""COMPUTED_VALUE"""),"leads")</f>
        <v>leads</v>
      </c>
      <c r="E262" s="5">
        <f>IFERROR(__xludf.DUMMYFUNCTION("""COMPUTED_VALUE"""),66.0)</f>
        <v>66</v>
      </c>
      <c r="F262" s="14">
        <v>3.0</v>
      </c>
    </row>
    <row r="263">
      <c r="A263" s="13">
        <f>IFERROR(__xludf.DUMMYFUNCTION("""COMPUTED_VALUE"""),44617.0)</f>
        <v>44617</v>
      </c>
      <c r="B263" s="5" t="str">
        <f>IFERROR(__xludf.DUMMYFUNCTION("""COMPUTED_VALUE"""),"facebook")</f>
        <v>facebook</v>
      </c>
      <c r="C263" s="5" t="str">
        <f>IFERROR(__xludf.DUMMYFUNCTION("""COMPUTED_VALUE"""),"fb_campaign_2")</f>
        <v>fb_campaign_2</v>
      </c>
      <c r="D263" s="5" t="str">
        <f>IFERROR(__xludf.DUMMYFUNCTION("""COMPUTED_VALUE"""),"leads")</f>
        <v>leads</v>
      </c>
      <c r="E263" s="5">
        <f>IFERROR(__xludf.DUMMYFUNCTION("""COMPUTED_VALUE"""),8.0)</f>
        <v>8</v>
      </c>
      <c r="F263" s="14">
        <v>3.0</v>
      </c>
    </row>
    <row r="264">
      <c r="A264" s="13">
        <f>IFERROR(__xludf.DUMMYFUNCTION("""COMPUTED_VALUE"""),44617.0)</f>
        <v>44617</v>
      </c>
      <c r="B264" s="5" t="str">
        <f>IFERROR(__xludf.DUMMYFUNCTION("""COMPUTED_VALUE"""),"facebook")</f>
        <v>facebook</v>
      </c>
      <c r="C264" s="5" t="str">
        <f>IFERROR(__xludf.DUMMYFUNCTION("""COMPUTED_VALUE"""),"fb_campaign_3")</f>
        <v>fb_campaign_3</v>
      </c>
      <c r="D264" s="5" t="str">
        <f>IFERROR(__xludf.DUMMYFUNCTION("""COMPUTED_VALUE"""),"leads")</f>
        <v>leads</v>
      </c>
      <c r="E264" s="5">
        <f>IFERROR(__xludf.DUMMYFUNCTION("""COMPUTED_VALUE"""),22.0)</f>
        <v>22</v>
      </c>
      <c r="F264" s="14">
        <v>3.0</v>
      </c>
    </row>
    <row r="265">
      <c r="A265" s="13">
        <f>IFERROR(__xludf.DUMMYFUNCTION("""COMPUTED_VALUE"""),44617.0)</f>
        <v>44617</v>
      </c>
      <c r="B265" s="5" t="str">
        <f>IFERROR(__xludf.DUMMYFUNCTION("""COMPUTED_VALUE"""),"facebook")</f>
        <v>facebook</v>
      </c>
      <c r="C265" s="5" t="str">
        <f>IFERROR(__xludf.DUMMYFUNCTION("""COMPUTED_VALUE"""),"fb_campaign_4")</f>
        <v>fb_campaign_4</v>
      </c>
      <c r="D265" s="5" t="str">
        <f>IFERROR(__xludf.DUMMYFUNCTION("""COMPUTED_VALUE"""),"leads")</f>
        <v>leads</v>
      </c>
      <c r="E265" s="5">
        <f>IFERROR(__xludf.DUMMYFUNCTION("""COMPUTED_VALUE"""),14.0)</f>
        <v>14</v>
      </c>
      <c r="F265" s="14">
        <v>3.0</v>
      </c>
    </row>
    <row r="266">
      <c r="A266" s="13">
        <f>IFERROR(__xludf.DUMMYFUNCTION("""COMPUTED_VALUE"""),44617.0)</f>
        <v>44617</v>
      </c>
      <c r="B266" s="5" t="str">
        <f>IFERROR(__xludf.DUMMYFUNCTION("""COMPUTED_VALUE"""),"facebook")</f>
        <v>facebook</v>
      </c>
      <c r="C266" s="5" t="str">
        <f>IFERROR(__xludf.DUMMYFUNCTION("""COMPUTED_VALUE"""),"fb_campaign_5")</f>
        <v>fb_campaign_5</v>
      </c>
      <c r="D266" s="5" t="str">
        <f>IFERROR(__xludf.DUMMYFUNCTION("""COMPUTED_VALUE"""),"leads")</f>
        <v>leads</v>
      </c>
      <c r="E266" s="5">
        <f>IFERROR(__xludf.DUMMYFUNCTION("""COMPUTED_VALUE"""),15.0)</f>
        <v>15</v>
      </c>
      <c r="F266" s="14">
        <v>3.0</v>
      </c>
    </row>
    <row r="267">
      <c r="A267" s="13">
        <f>IFERROR(__xludf.DUMMYFUNCTION("""COMPUTED_VALUE"""),44617.0)</f>
        <v>44617</v>
      </c>
      <c r="B267" s="5" t="str">
        <f>IFERROR(__xludf.DUMMYFUNCTION("""COMPUTED_VALUE"""),"facebook")</f>
        <v>facebook</v>
      </c>
      <c r="C267" s="5" t="str">
        <f>IFERROR(__xludf.DUMMYFUNCTION("""COMPUTED_VALUE"""),"fb_campaign_1")</f>
        <v>fb_campaign_1</v>
      </c>
      <c r="D267" s="5" t="str">
        <f>IFERROR(__xludf.DUMMYFUNCTION("""COMPUTED_VALUE"""),"purchases")</f>
        <v>purchases</v>
      </c>
      <c r="E267" s="5">
        <f>IFERROR(__xludf.DUMMYFUNCTION("""COMPUTED_VALUE"""),2.0)</f>
        <v>2</v>
      </c>
      <c r="F267" s="14">
        <v>4.0</v>
      </c>
    </row>
    <row r="268">
      <c r="A268" s="13">
        <f>IFERROR(__xludf.DUMMYFUNCTION("""COMPUTED_VALUE"""),44617.0)</f>
        <v>44617</v>
      </c>
      <c r="B268" s="5" t="str">
        <f>IFERROR(__xludf.DUMMYFUNCTION("""COMPUTED_VALUE"""),"facebook")</f>
        <v>facebook</v>
      </c>
      <c r="C268" s="5" t="str">
        <f>IFERROR(__xludf.DUMMYFUNCTION("""COMPUTED_VALUE"""),"fb_campaign_2")</f>
        <v>fb_campaign_2</v>
      </c>
      <c r="D268" s="5" t="str">
        <f>IFERROR(__xludf.DUMMYFUNCTION("""COMPUTED_VALUE"""),"purchases")</f>
        <v>purchases</v>
      </c>
      <c r="E268" s="5">
        <f>IFERROR(__xludf.DUMMYFUNCTION("""COMPUTED_VALUE"""),4.0)</f>
        <v>4</v>
      </c>
      <c r="F268" s="14">
        <v>4.0</v>
      </c>
    </row>
    <row r="269">
      <c r="A269" s="13">
        <f>IFERROR(__xludf.DUMMYFUNCTION("""COMPUTED_VALUE"""),44617.0)</f>
        <v>44617</v>
      </c>
      <c r="B269" s="5" t="str">
        <f>IFERROR(__xludf.DUMMYFUNCTION("""COMPUTED_VALUE"""),"facebook")</f>
        <v>facebook</v>
      </c>
      <c r="C269" s="5" t="str">
        <f>IFERROR(__xludf.DUMMYFUNCTION("""COMPUTED_VALUE"""),"fb_campaign_3")</f>
        <v>fb_campaign_3</v>
      </c>
      <c r="D269" s="5" t="str">
        <f>IFERROR(__xludf.DUMMYFUNCTION("""COMPUTED_VALUE"""),"purchases")</f>
        <v>purchases</v>
      </c>
      <c r="E269" s="5">
        <f>IFERROR(__xludf.DUMMYFUNCTION("""COMPUTED_VALUE"""),5.0)</f>
        <v>5</v>
      </c>
      <c r="F269" s="14">
        <v>4.0</v>
      </c>
    </row>
    <row r="270">
      <c r="A270" s="13">
        <f>IFERROR(__xludf.DUMMYFUNCTION("""COMPUTED_VALUE"""),44617.0)</f>
        <v>44617</v>
      </c>
      <c r="B270" s="5" t="str">
        <f>IFERROR(__xludf.DUMMYFUNCTION("""COMPUTED_VALUE"""),"facebook")</f>
        <v>facebook</v>
      </c>
      <c r="C270" s="5" t="str">
        <f>IFERROR(__xludf.DUMMYFUNCTION("""COMPUTED_VALUE"""),"fb_campaign_4")</f>
        <v>fb_campaign_4</v>
      </c>
      <c r="D270" s="5" t="str">
        <f>IFERROR(__xludf.DUMMYFUNCTION("""COMPUTED_VALUE"""),"purchases")</f>
        <v>purchases</v>
      </c>
      <c r="E270" s="5">
        <f>IFERROR(__xludf.DUMMYFUNCTION("""COMPUTED_VALUE"""),4.0)</f>
        <v>4</v>
      </c>
      <c r="F270" s="14">
        <v>4.0</v>
      </c>
    </row>
    <row r="271">
      <c r="A271" s="13">
        <f>IFERROR(__xludf.DUMMYFUNCTION("""COMPUTED_VALUE"""),44617.0)</f>
        <v>44617</v>
      </c>
      <c r="B271" s="5" t="str">
        <f>IFERROR(__xludf.DUMMYFUNCTION("""COMPUTED_VALUE"""),"facebook")</f>
        <v>facebook</v>
      </c>
      <c r="C271" s="5" t="str">
        <f>IFERROR(__xludf.DUMMYFUNCTION("""COMPUTED_VALUE"""),"fb_campaign_5")</f>
        <v>fb_campaign_5</v>
      </c>
      <c r="D271" s="5" t="str">
        <f>IFERROR(__xludf.DUMMYFUNCTION("""COMPUTED_VALUE"""),"purchases")</f>
        <v>purchases</v>
      </c>
      <c r="E271" s="5">
        <f>IFERROR(__xludf.DUMMYFUNCTION("""COMPUTED_VALUE"""),5.0)</f>
        <v>5</v>
      </c>
      <c r="F271" s="14">
        <v>4.0</v>
      </c>
    </row>
    <row r="272">
      <c r="A272" s="13">
        <f>IFERROR(__xludf.DUMMYFUNCTION("""COMPUTED_VALUE"""),44617.0)</f>
        <v>44617</v>
      </c>
      <c r="B272" s="5" t="str">
        <f>IFERROR(__xludf.DUMMYFUNCTION("""COMPUTED_VALUE"""),"facebook")</f>
        <v>facebook</v>
      </c>
      <c r="C272" s="5" t="str">
        <f>IFERROR(__xludf.DUMMYFUNCTION("""COMPUTED_VALUE"""),"fb_campaign_1")</f>
        <v>fb_campaign_1</v>
      </c>
      <c r="D272" s="5" t="str">
        <f>IFERROR(__xludf.DUMMYFUNCTION("""COMPUTED_VALUE"""),"revenue")</f>
        <v>revenue</v>
      </c>
      <c r="E272" s="5">
        <f>IFERROR(__xludf.DUMMYFUNCTION("""COMPUTED_VALUE"""),23488.0)</f>
        <v>23488</v>
      </c>
      <c r="F272" s="14">
        <v>5.0</v>
      </c>
    </row>
    <row r="273">
      <c r="A273" s="13">
        <f>IFERROR(__xludf.DUMMYFUNCTION("""COMPUTED_VALUE"""),44617.0)</f>
        <v>44617</v>
      </c>
      <c r="B273" s="5" t="str">
        <f>IFERROR(__xludf.DUMMYFUNCTION("""COMPUTED_VALUE"""),"facebook")</f>
        <v>facebook</v>
      </c>
      <c r="C273" s="5" t="str">
        <f>IFERROR(__xludf.DUMMYFUNCTION("""COMPUTED_VALUE"""),"fb_campaign_2")</f>
        <v>fb_campaign_2</v>
      </c>
      <c r="D273" s="5" t="str">
        <f>IFERROR(__xludf.DUMMYFUNCTION("""COMPUTED_VALUE"""),"revenue")</f>
        <v>revenue</v>
      </c>
      <c r="E273" s="5">
        <f>IFERROR(__xludf.DUMMYFUNCTION("""COMPUTED_VALUE"""),93401.0)</f>
        <v>93401</v>
      </c>
      <c r="F273" s="14">
        <v>5.0</v>
      </c>
    </row>
    <row r="274">
      <c r="A274" s="13">
        <f>IFERROR(__xludf.DUMMYFUNCTION("""COMPUTED_VALUE"""),44617.0)</f>
        <v>44617</v>
      </c>
      <c r="B274" s="5" t="str">
        <f>IFERROR(__xludf.DUMMYFUNCTION("""COMPUTED_VALUE"""),"facebook")</f>
        <v>facebook</v>
      </c>
      <c r="C274" s="5" t="str">
        <f>IFERROR(__xludf.DUMMYFUNCTION("""COMPUTED_VALUE"""),"fb_campaign_3")</f>
        <v>fb_campaign_3</v>
      </c>
      <c r="D274" s="5" t="str">
        <f>IFERROR(__xludf.DUMMYFUNCTION("""COMPUTED_VALUE"""),"revenue")</f>
        <v>revenue</v>
      </c>
      <c r="E274" s="5">
        <f>IFERROR(__xludf.DUMMYFUNCTION("""COMPUTED_VALUE"""),92483.0)</f>
        <v>92483</v>
      </c>
      <c r="F274" s="14">
        <v>5.0</v>
      </c>
    </row>
    <row r="275">
      <c r="A275" s="13">
        <f>IFERROR(__xludf.DUMMYFUNCTION("""COMPUTED_VALUE"""),44617.0)</f>
        <v>44617</v>
      </c>
      <c r="B275" s="5" t="str">
        <f>IFERROR(__xludf.DUMMYFUNCTION("""COMPUTED_VALUE"""),"facebook")</f>
        <v>facebook</v>
      </c>
      <c r="C275" s="5" t="str">
        <f>IFERROR(__xludf.DUMMYFUNCTION("""COMPUTED_VALUE"""),"fb_campaign_4")</f>
        <v>fb_campaign_4</v>
      </c>
      <c r="D275" s="5" t="str">
        <f>IFERROR(__xludf.DUMMYFUNCTION("""COMPUTED_VALUE"""),"revenue")</f>
        <v>revenue</v>
      </c>
      <c r="E275" s="5">
        <f>IFERROR(__xludf.DUMMYFUNCTION("""COMPUTED_VALUE"""),45922.0)</f>
        <v>45922</v>
      </c>
      <c r="F275" s="14">
        <v>5.0</v>
      </c>
    </row>
    <row r="276">
      <c r="A276" s="13">
        <f>IFERROR(__xludf.DUMMYFUNCTION("""COMPUTED_VALUE"""),44617.0)</f>
        <v>44617</v>
      </c>
      <c r="B276" s="5" t="str">
        <f>IFERROR(__xludf.DUMMYFUNCTION("""COMPUTED_VALUE"""),"facebook")</f>
        <v>facebook</v>
      </c>
      <c r="C276" s="5" t="str">
        <f>IFERROR(__xludf.DUMMYFUNCTION("""COMPUTED_VALUE"""),"fb_campaign_5")</f>
        <v>fb_campaign_5</v>
      </c>
      <c r="D276" s="5" t="str">
        <f>IFERROR(__xludf.DUMMYFUNCTION("""COMPUTED_VALUE"""),"revenue")</f>
        <v>revenue</v>
      </c>
      <c r="E276" s="5">
        <f>IFERROR(__xludf.DUMMYFUNCTION("""COMPUTED_VALUE"""),88280.0)</f>
        <v>88280</v>
      </c>
      <c r="F276" s="14">
        <v>5.0</v>
      </c>
    </row>
    <row r="277">
      <c r="A277" s="13">
        <f>IFERROR(__xludf.DUMMYFUNCTION("""COMPUTED_VALUE"""),44607.0)</f>
        <v>44607</v>
      </c>
      <c r="B277" s="5" t="str">
        <f>IFERROR(__xludf.DUMMYFUNCTION("""COMPUTED_VALUE"""),"google")</f>
        <v>google</v>
      </c>
      <c r="C277" s="5" t="str">
        <f>IFERROR(__xludf.DUMMYFUNCTION("""COMPUTED_VALUE"""),"goog_campaign_1")</f>
        <v>goog_campaign_1</v>
      </c>
      <c r="D277" s="5" t="str">
        <f>IFERROR(__xludf.DUMMYFUNCTION("""COMPUTED_VALUE"""),"impressions")</f>
        <v>impressions</v>
      </c>
      <c r="E277" s="5">
        <f>IFERROR(__xludf.DUMMYFUNCTION("""COMPUTED_VALUE"""),547142.0)</f>
        <v>547142</v>
      </c>
      <c r="F277" s="14">
        <v>1.0</v>
      </c>
    </row>
    <row r="278">
      <c r="A278" s="13">
        <f>IFERROR(__xludf.DUMMYFUNCTION("""COMPUTED_VALUE"""),44607.0)</f>
        <v>44607</v>
      </c>
      <c r="B278" s="5" t="str">
        <f>IFERROR(__xludf.DUMMYFUNCTION("""COMPUTED_VALUE"""),"google")</f>
        <v>google</v>
      </c>
      <c r="C278" s="5" t="str">
        <f>IFERROR(__xludf.DUMMYFUNCTION("""COMPUTED_VALUE"""),"goog_campaign_2")</f>
        <v>goog_campaign_2</v>
      </c>
      <c r="D278" s="5" t="str">
        <f>IFERROR(__xludf.DUMMYFUNCTION("""COMPUTED_VALUE"""),"impressions")</f>
        <v>impressions</v>
      </c>
      <c r="E278" s="5">
        <f>IFERROR(__xludf.DUMMYFUNCTION("""COMPUTED_VALUE"""),942061.0)</f>
        <v>942061</v>
      </c>
      <c r="F278" s="14">
        <v>1.0</v>
      </c>
    </row>
    <row r="279">
      <c r="A279" s="13">
        <f>IFERROR(__xludf.DUMMYFUNCTION("""COMPUTED_VALUE"""),44607.0)</f>
        <v>44607</v>
      </c>
      <c r="B279" s="5" t="str">
        <f>IFERROR(__xludf.DUMMYFUNCTION("""COMPUTED_VALUE"""),"google")</f>
        <v>google</v>
      </c>
      <c r="C279" s="5" t="str">
        <f>IFERROR(__xludf.DUMMYFUNCTION("""COMPUTED_VALUE"""),"goog_campaign_3")</f>
        <v>goog_campaign_3</v>
      </c>
      <c r="D279" s="5" t="str">
        <f>IFERROR(__xludf.DUMMYFUNCTION("""COMPUTED_VALUE"""),"impressions")</f>
        <v>impressions</v>
      </c>
      <c r="E279" s="5">
        <f>IFERROR(__xludf.DUMMYFUNCTION("""COMPUTED_VALUE"""),975117.0)</f>
        <v>975117</v>
      </c>
      <c r="F279" s="14">
        <v>1.0</v>
      </c>
    </row>
    <row r="280">
      <c r="A280" s="13">
        <f>IFERROR(__xludf.DUMMYFUNCTION("""COMPUTED_VALUE"""),44607.0)</f>
        <v>44607</v>
      </c>
      <c r="B280" s="5" t="str">
        <f>IFERROR(__xludf.DUMMYFUNCTION("""COMPUTED_VALUE"""),"google")</f>
        <v>google</v>
      </c>
      <c r="C280" s="5" t="str">
        <f>IFERROR(__xludf.DUMMYFUNCTION("""COMPUTED_VALUE"""),"goog_campaign_4")</f>
        <v>goog_campaign_4</v>
      </c>
      <c r="D280" s="5" t="str">
        <f>IFERROR(__xludf.DUMMYFUNCTION("""COMPUTED_VALUE"""),"impressions")</f>
        <v>impressions</v>
      </c>
      <c r="E280" s="5">
        <f>IFERROR(__xludf.DUMMYFUNCTION("""COMPUTED_VALUE"""),6338.0)</f>
        <v>6338</v>
      </c>
      <c r="F280" s="14">
        <v>1.0</v>
      </c>
    </row>
    <row r="281">
      <c r="A281" s="13">
        <f>IFERROR(__xludf.DUMMYFUNCTION("""COMPUTED_VALUE"""),44607.0)</f>
        <v>44607</v>
      </c>
      <c r="B281" s="5" t="str">
        <f>IFERROR(__xludf.DUMMYFUNCTION("""COMPUTED_VALUE"""),"google")</f>
        <v>google</v>
      </c>
      <c r="C281" s="5" t="str">
        <f>IFERROR(__xludf.DUMMYFUNCTION("""COMPUTED_VALUE"""),"goog_campaign_5")</f>
        <v>goog_campaign_5</v>
      </c>
      <c r="D281" s="5" t="str">
        <f>IFERROR(__xludf.DUMMYFUNCTION("""COMPUTED_VALUE"""),"impressions")</f>
        <v>impressions</v>
      </c>
      <c r="E281" s="5">
        <f>IFERROR(__xludf.DUMMYFUNCTION("""COMPUTED_VALUE"""),909894.0)</f>
        <v>909894</v>
      </c>
      <c r="F281" s="14">
        <v>1.0</v>
      </c>
    </row>
    <row r="282">
      <c r="A282" s="13">
        <f>IFERROR(__xludf.DUMMYFUNCTION("""COMPUTED_VALUE"""),44607.0)</f>
        <v>44607</v>
      </c>
      <c r="B282" s="5" t="str">
        <f>IFERROR(__xludf.DUMMYFUNCTION("""COMPUTED_VALUE"""),"google")</f>
        <v>google</v>
      </c>
      <c r="C282" s="5" t="str">
        <f>IFERROR(__xludf.DUMMYFUNCTION("""COMPUTED_VALUE"""),"goog_campaign_1")</f>
        <v>goog_campaign_1</v>
      </c>
      <c r="D282" s="5" t="str">
        <f>IFERROR(__xludf.DUMMYFUNCTION("""COMPUTED_VALUE"""),"clicks")</f>
        <v>clicks</v>
      </c>
      <c r="E282" s="5">
        <f>IFERROR(__xludf.DUMMYFUNCTION("""COMPUTED_VALUE"""),8723.0)</f>
        <v>8723</v>
      </c>
      <c r="F282" s="14">
        <v>2.0</v>
      </c>
    </row>
    <row r="283">
      <c r="A283" s="13">
        <f>IFERROR(__xludf.DUMMYFUNCTION("""COMPUTED_VALUE"""),44607.0)</f>
        <v>44607</v>
      </c>
      <c r="B283" s="5" t="str">
        <f>IFERROR(__xludf.DUMMYFUNCTION("""COMPUTED_VALUE"""),"google")</f>
        <v>google</v>
      </c>
      <c r="C283" s="5" t="str">
        <f>IFERROR(__xludf.DUMMYFUNCTION("""COMPUTED_VALUE"""),"goog_campaign_2")</f>
        <v>goog_campaign_2</v>
      </c>
      <c r="D283" s="5" t="str">
        <f>IFERROR(__xludf.DUMMYFUNCTION("""COMPUTED_VALUE"""),"clicks")</f>
        <v>clicks</v>
      </c>
      <c r="E283" s="5">
        <f>IFERROR(__xludf.DUMMYFUNCTION("""COMPUTED_VALUE"""),2297.0)</f>
        <v>2297</v>
      </c>
      <c r="F283" s="14">
        <v>2.0</v>
      </c>
    </row>
    <row r="284">
      <c r="A284" s="13">
        <f>IFERROR(__xludf.DUMMYFUNCTION("""COMPUTED_VALUE"""),44607.0)</f>
        <v>44607</v>
      </c>
      <c r="B284" s="5" t="str">
        <f>IFERROR(__xludf.DUMMYFUNCTION("""COMPUTED_VALUE"""),"google")</f>
        <v>google</v>
      </c>
      <c r="C284" s="5" t="str">
        <f>IFERROR(__xludf.DUMMYFUNCTION("""COMPUTED_VALUE"""),"goog_campaign_3")</f>
        <v>goog_campaign_3</v>
      </c>
      <c r="D284" s="5" t="str">
        <f>IFERROR(__xludf.DUMMYFUNCTION("""COMPUTED_VALUE"""),"clicks")</f>
        <v>clicks</v>
      </c>
      <c r="E284" s="5">
        <f>IFERROR(__xludf.DUMMYFUNCTION("""COMPUTED_VALUE"""),5587.0)</f>
        <v>5587</v>
      </c>
      <c r="F284" s="14">
        <v>2.0</v>
      </c>
    </row>
    <row r="285">
      <c r="A285" s="13">
        <f>IFERROR(__xludf.DUMMYFUNCTION("""COMPUTED_VALUE"""),44607.0)</f>
        <v>44607</v>
      </c>
      <c r="B285" s="5" t="str">
        <f>IFERROR(__xludf.DUMMYFUNCTION("""COMPUTED_VALUE"""),"google")</f>
        <v>google</v>
      </c>
      <c r="C285" s="5" t="str">
        <f>IFERROR(__xludf.DUMMYFUNCTION("""COMPUTED_VALUE"""),"goog_campaign_4")</f>
        <v>goog_campaign_4</v>
      </c>
      <c r="D285" s="5" t="str">
        <f>IFERROR(__xludf.DUMMYFUNCTION("""COMPUTED_VALUE"""),"clicks")</f>
        <v>clicks</v>
      </c>
      <c r="E285" s="5">
        <f>IFERROR(__xludf.DUMMYFUNCTION("""COMPUTED_VALUE"""),334.0)</f>
        <v>334</v>
      </c>
      <c r="F285" s="14">
        <v>2.0</v>
      </c>
    </row>
    <row r="286">
      <c r="A286" s="13">
        <f>IFERROR(__xludf.DUMMYFUNCTION("""COMPUTED_VALUE"""),44607.0)</f>
        <v>44607</v>
      </c>
      <c r="B286" s="5" t="str">
        <f>IFERROR(__xludf.DUMMYFUNCTION("""COMPUTED_VALUE"""),"google")</f>
        <v>google</v>
      </c>
      <c r="C286" s="5" t="str">
        <f>IFERROR(__xludf.DUMMYFUNCTION("""COMPUTED_VALUE"""),"goog_campaign_5")</f>
        <v>goog_campaign_5</v>
      </c>
      <c r="D286" s="5" t="str">
        <f>IFERROR(__xludf.DUMMYFUNCTION("""COMPUTED_VALUE"""),"clicks")</f>
        <v>clicks</v>
      </c>
      <c r="E286" s="5">
        <f>IFERROR(__xludf.DUMMYFUNCTION("""COMPUTED_VALUE"""),9572.0)</f>
        <v>9572</v>
      </c>
      <c r="F286" s="14">
        <v>2.0</v>
      </c>
    </row>
    <row r="287">
      <c r="A287" s="13">
        <f>IFERROR(__xludf.DUMMYFUNCTION("""COMPUTED_VALUE"""),44607.0)</f>
        <v>44607</v>
      </c>
      <c r="B287" s="5" t="str">
        <f>IFERROR(__xludf.DUMMYFUNCTION("""COMPUTED_VALUE"""),"google")</f>
        <v>google</v>
      </c>
      <c r="C287" s="5" t="str">
        <f>IFERROR(__xludf.DUMMYFUNCTION("""COMPUTED_VALUE"""),"goog_campaign_1")</f>
        <v>goog_campaign_1</v>
      </c>
      <c r="D287" s="5" t="str">
        <f>IFERROR(__xludf.DUMMYFUNCTION("""COMPUTED_VALUE"""),"leads")</f>
        <v>leads</v>
      </c>
      <c r="E287" s="5">
        <f>IFERROR(__xludf.DUMMYFUNCTION("""COMPUTED_VALUE"""),48.0)</f>
        <v>48</v>
      </c>
      <c r="F287" s="14">
        <v>3.0</v>
      </c>
    </row>
    <row r="288">
      <c r="A288" s="13">
        <f>IFERROR(__xludf.DUMMYFUNCTION("""COMPUTED_VALUE"""),44607.0)</f>
        <v>44607</v>
      </c>
      <c r="B288" s="5" t="str">
        <f>IFERROR(__xludf.DUMMYFUNCTION("""COMPUTED_VALUE"""),"google")</f>
        <v>google</v>
      </c>
      <c r="C288" s="5" t="str">
        <f>IFERROR(__xludf.DUMMYFUNCTION("""COMPUTED_VALUE"""),"goog_campaign_2")</f>
        <v>goog_campaign_2</v>
      </c>
      <c r="D288" s="5" t="str">
        <f>IFERROR(__xludf.DUMMYFUNCTION("""COMPUTED_VALUE"""),"leads")</f>
        <v>leads</v>
      </c>
      <c r="E288" s="5">
        <f>IFERROR(__xludf.DUMMYFUNCTION("""COMPUTED_VALUE"""),51.0)</f>
        <v>51</v>
      </c>
      <c r="F288" s="14">
        <v>3.0</v>
      </c>
    </row>
    <row r="289">
      <c r="A289" s="13">
        <f>IFERROR(__xludf.DUMMYFUNCTION("""COMPUTED_VALUE"""),44607.0)</f>
        <v>44607</v>
      </c>
      <c r="B289" s="5" t="str">
        <f>IFERROR(__xludf.DUMMYFUNCTION("""COMPUTED_VALUE"""),"google")</f>
        <v>google</v>
      </c>
      <c r="C289" s="5" t="str">
        <f>IFERROR(__xludf.DUMMYFUNCTION("""COMPUTED_VALUE"""),"goog_campaign_3")</f>
        <v>goog_campaign_3</v>
      </c>
      <c r="D289" s="5" t="str">
        <f>IFERROR(__xludf.DUMMYFUNCTION("""COMPUTED_VALUE"""),"leads")</f>
        <v>leads</v>
      </c>
      <c r="E289" s="5">
        <f>IFERROR(__xludf.DUMMYFUNCTION("""COMPUTED_VALUE"""),91.0)</f>
        <v>91</v>
      </c>
      <c r="F289" s="14">
        <v>3.0</v>
      </c>
    </row>
    <row r="290">
      <c r="A290" s="13">
        <f>IFERROR(__xludf.DUMMYFUNCTION("""COMPUTED_VALUE"""),44607.0)</f>
        <v>44607</v>
      </c>
      <c r="B290" s="5" t="str">
        <f>IFERROR(__xludf.DUMMYFUNCTION("""COMPUTED_VALUE"""),"google")</f>
        <v>google</v>
      </c>
      <c r="C290" s="5" t="str">
        <f>IFERROR(__xludf.DUMMYFUNCTION("""COMPUTED_VALUE"""),"goog_campaign_4")</f>
        <v>goog_campaign_4</v>
      </c>
      <c r="D290" s="5" t="str">
        <f>IFERROR(__xludf.DUMMYFUNCTION("""COMPUTED_VALUE"""),"leads")</f>
        <v>leads</v>
      </c>
      <c r="E290" s="5">
        <f>IFERROR(__xludf.DUMMYFUNCTION("""COMPUTED_VALUE"""),66.0)</f>
        <v>66</v>
      </c>
      <c r="F290" s="14">
        <v>3.0</v>
      </c>
    </row>
    <row r="291">
      <c r="A291" s="13">
        <f>IFERROR(__xludf.DUMMYFUNCTION("""COMPUTED_VALUE"""),44607.0)</f>
        <v>44607</v>
      </c>
      <c r="B291" s="5" t="str">
        <f>IFERROR(__xludf.DUMMYFUNCTION("""COMPUTED_VALUE"""),"google")</f>
        <v>google</v>
      </c>
      <c r="C291" s="5" t="str">
        <f>IFERROR(__xludf.DUMMYFUNCTION("""COMPUTED_VALUE"""),"goog_campaign_5")</f>
        <v>goog_campaign_5</v>
      </c>
      <c r="D291" s="5" t="str">
        <f>IFERROR(__xludf.DUMMYFUNCTION("""COMPUTED_VALUE"""),"leads")</f>
        <v>leads</v>
      </c>
      <c r="E291" s="5">
        <f>IFERROR(__xludf.DUMMYFUNCTION("""COMPUTED_VALUE"""),96.0)</f>
        <v>96</v>
      </c>
      <c r="F291" s="14">
        <v>3.0</v>
      </c>
    </row>
    <row r="292">
      <c r="A292" s="13">
        <f>IFERROR(__xludf.DUMMYFUNCTION("""COMPUTED_VALUE"""),44607.0)</f>
        <v>44607</v>
      </c>
      <c r="B292" s="5" t="str">
        <f>IFERROR(__xludf.DUMMYFUNCTION("""COMPUTED_VALUE"""),"google")</f>
        <v>google</v>
      </c>
      <c r="C292" s="5" t="str">
        <f>IFERROR(__xludf.DUMMYFUNCTION("""COMPUTED_VALUE"""),"goog_campaign_1")</f>
        <v>goog_campaign_1</v>
      </c>
      <c r="D292" s="5" t="str">
        <f>IFERROR(__xludf.DUMMYFUNCTION("""COMPUTED_VALUE"""),"purchases")</f>
        <v>purchases</v>
      </c>
      <c r="E292" s="5">
        <f>IFERROR(__xludf.DUMMYFUNCTION("""COMPUTED_VALUE"""),6.0)</f>
        <v>6</v>
      </c>
      <c r="F292" s="14">
        <v>4.0</v>
      </c>
    </row>
    <row r="293">
      <c r="A293" s="13">
        <f>IFERROR(__xludf.DUMMYFUNCTION("""COMPUTED_VALUE"""),44607.0)</f>
        <v>44607</v>
      </c>
      <c r="B293" s="5" t="str">
        <f>IFERROR(__xludf.DUMMYFUNCTION("""COMPUTED_VALUE"""),"google")</f>
        <v>google</v>
      </c>
      <c r="C293" s="5" t="str">
        <f>IFERROR(__xludf.DUMMYFUNCTION("""COMPUTED_VALUE"""),"goog_campaign_2")</f>
        <v>goog_campaign_2</v>
      </c>
      <c r="D293" s="5" t="str">
        <f>IFERROR(__xludf.DUMMYFUNCTION("""COMPUTED_VALUE"""),"purchases")</f>
        <v>purchases</v>
      </c>
      <c r="E293" s="5">
        <f>IFERROR(__xludf.DUMMYFUNCTION("""COMPUTED_VALUE"""),1.0)</f>
        <v>1</v>
      </c>
      <c r="F293" s="14">
        <v>4.0</v>
      </c>
    </row>
    <row r="294">
      <c r="A294" s="13">
        <f>IFERROR(__xludf.DUMMYFUNCTION("""COMPUTED_VALUE"""),44607.0)</f>
        <v>44607</v>
      </c>
      <c r="B294" s="5" t="str">
        <f>IFERROR(__xludf.DUMMYFUNCTION("""COMPUTED_VALUE"""),"google")</f>
        <v>google</v>
      </c>
      <c r="C294" s="5" t="str">
        <f>IFERROR(__xludf.DUMMYFUNCTION("""COMPUTED_VALUE"""),"goog_campaign_3")</f>
        <v>goog_campaign_3</v>
      </c>
      <c r="D294" s="5" t="str">
        <f>IFERROR(__xludf.DUMMYFUNCTION("""COMPUTED_VALUE"""),"purchases")</f>
        <v>purchases</v>
      </c>
      <c r="E294" s="5">
        <f>IFERROR(__xludf.DUMMYFUNCTION("""COMPUTED_VALUE"""),2.0)</f>
        <v>2</v>
      </c>
      <c r="F294" s="14">
        <v>4.0</v>
      </c>
    </row>
    <row r="295">
      <c r="A295" s="13">
        <f>IFERROR(__xludf.DUMMYFUNCTION("""COMPUTED_VALUE"""),44607.0)</f>
        <v>44607</v>
      </c>
      <c r="B295" s="5" t="str">
        <f>IFERROR(__xludf.DUMMYFUNCTION("""COMPUTED_VALUE"""),"google")</f>
        <v>google</v>
      </c>
      <c r="C295" s="5" t="str">
        <f>IFERROR(__xludf.DUMMYFUNCTION("""COMPUTED_VALUE"""),"goog_campaign_4")</f>
        <v>goog_campaign_4</v>
      </c>
      <c r="D295" s="5" t="str">
        <f>IFERROR(__xludf.DUMMYFUNCTION("""COMPUTED_VALUE"""),"purchases")</f>
        <v>purchases</v>
      </c>
      <c r="E295" s="5">
        <f>IFERROR(__xludf.DUMMYFUNCTION("""COMPUTED_VALUE"""),9.0)</f>
        <v>9</v>
      </c>
      <c r="F295" s="14">
        <v>4.0</v>
      </c>
    </row>
    <row r="296">
      <c r="A296" s="13">
        <f>IFERROR(__xludf.DUMMYFUNCTION("""COMPUTED_VALUE"""),44607.0)</f>
        <v>44607</v>
      </c>
      <c r="B296" s="5" t="str">
        <f>IFERROR(__xludf.DUMMYFUNCTION("""COMPUTED_VALUE"""),"google")</f>
        <v>google</v>
      </c>
      <c r="C296" s="5" t="str">
        <f>IFERROR(__xludf.DUMMYFUNCTION("""COMPUTED_VALUE"""),"goog_campaign_5")</f>
        <v>goog_campaign_5</v>
      </c>
      <c r="D296" s="5" t="str">
        <f>IFERROR(__xludf.DUMMYFUNCTION("""COMPUTED_VALUE"""),"purchases")</f>
        <v>purchases</v>
      </c>
      <c r="E296" s="5">
        <f>IFERROR(__xludf.DUMMYFUNCTION("""COMPUTED_VALUE"""),3.0)</f>
        <v>3</v>
      </c>
      <c r="F296" s="14">
        <v>4.0</v>
      </c>
    </row>
    <row r="297">
      <c r="A297" s="13">
        <f>IFERROR(__xludf.DUMMYFUNCTION("""COMPUTED_VALUE"""),44607.0)</f>
        <v>44607</v>
      </c>
      <c r="B297" s="5" t="str">
        <f>IFERROR(__xludf.DUMMYFUNCTION("""COMPUTED_VALUE"""),"google")</f>
        <v>google</v>
      </c>
      <c r="C297" s="5" t="str">
        <f>IFERROR(__xludf.DUMMYFUNCTION("""COMPUTED_VALUE"""),"goog_campaign_1")</f>
        <v>goog_campaign_1</v>
      </c>
      <c r="D297" s="5" t="str">
        <f>IFERROR(__xludf.DUMMYFUNCTION("""COMPUTED_VALUE"""),"revenue")</f>
        <v>revenue</v>
      </c>
      <c r="E297" s="5">
        <f>IFERROR(__xludf.DUMMYFUNCTION("""COMPUTED_VALUE"""),11457.0)</f>
        <v>11457</v>
      </c>
      <c r="F297" s="14">
        <v>5.0</v>
      </c>
    </row>
    <row r="298">
      <c r="A298" s="13">
        <f>IFERROR(__xludf.DUMMYFUNCTION("""COMPUTED_VALUE"""),44607.0)</f>
        <v>44607</v>
      </c>
      <c r="B298" s="5" t="str">
        <f>IFERROR(__xludf.DUMMYFUNCTION("""COMPUTED_VALUE"""),"google")</f>
        <v>google</v>
      </c>
      <c r="C298" s="5" t="str">
        <f>IFERROR(__xludf.DUMMYFUNCTION("""COMPUTED_VALUE"""),"goog_campaign_2")</f>
        <v>goog_campaign_2</v>
      </c>
      <c r="D298" s="5" t="str">
        <f>IFERROR(__xludf.DUMMYFUNCTION("""COMPUTED_VALUE"""),"revenue")</f>
        <v>revenue</v>
      </c>
      <c r="E298" s="5">
        <f>IFERROR(__xludf.DUMMYFUNCTION("""COMPUTED_VALUE"""),7959.0)</f>
        <v>7959</v>
      </c>
      <c r="F298" s="14">
        <v>5.0</v>
      </c>
    </row>
    <row r="299">
      <c r="A299" s="13">
        <f>IFERROR(__xludf.DUMMYFUNCTION("""COMPUTED_VALUE"""),44607.0)</f>
        <v>44607</v>
      </c>
      <c r="B299" s="5" t="str">
        <f>IFERROR(__xludf.DUMMYFUNCTION("""COMPUTED_VALUE"""),"google")</f>
        <v>google</v>
      </c>
      <c r="C299" s="5" t="str">
        <f>IFERROR(__xludf.DUMMYFUNCTION("""COMPUTED_VALUE"""),"goog_campaign_3")</f>
        <v>goog_campaign_3</v>
      </c>
      <c r="D299" s="5" t="str">
        <f>IFERROR(__xludf.DUMMYFUNCTION("""COMPUTED_VALUE"""),"revenue")</f>
        <v>revenue</v>
      </c>
      <c r="E299" s="5">
        <f>IFERROR(__xludf.DUMMYFUNCTION("""COMPUTED_VALUE"""),47988.0)</f>
        <v>47988</v>
      </c>
      <c r="F299" s="14">
        <v>5.0</v>
      </c>
    </row>
    <row r="300">
      <c r="A300" s="13">
        <f>IFERROR(__xludf.DUMMYFUNCTION("""COMPUTED_VALUE"""),44607.0)</f>
        <v>44607</v>
      </c>
      <c r="B300" s="5" t="str">
        <f>IFERROR(__xludf.DUMMYFUNCTION("""COMPUTED_VALUE"""),"google")</f>
        <v>google</v>
      </c>
      <c r="C300" s="5" t="str">
        <f>IFERROR(__xludf.DUMMYFUNCTION("""COMPUTED_VALUE"""),"goog_campaign_4")</f>
        <v>goog_campaign_4</v>
      </c>
      <c r="D300" s="5" t="str">
        <f>IFERROR(__xludf.DUMMYFUNCTION("""COMPUTED_VALUE"""),"revenue")</f>
        <v>revenue</v>
      </c>
      <c r="E300" s="5">
        <f>IFERROR(__xludf.DUMMYFUNCTION("""COMPUTED_VALUE"""),28106.0)</f>
        <v>28106</v>
      </c>
      <c r="F300" s="14">
        <v>5.0</v>
      </c>
    </row>
    <row r="301">
      <c r="A301" s="13">
        <f>IFERROR(__xludf.DUMMYFUNCTION("""COMPUTED_VALUE"""),44607.0)</f>
        <v>44607</v>
      </c>
      <c r="B301" s="5" t="str">
        <f>IFERROR(__xludf.DUMMYFUNCTION("""COMPUTED_VALUE"""),"google")</f>
        <v>google</v>
      </c>
      <c r="C301" s="5" t="str">
        <f>IFERROR(__xludf.DUMMYFUNCTION("""COMPUTED_VALUE"""),"goog_campaign_5")</f>
        <v>goog_campaign_5</v>
      </c>
      <c r="D301" s="5" t="str">
        <f>IFERROR(__xludf.DUMMYFUNCTION("""COMPUTED_VALUE"""),"revenue")</f>
        <v>revenue</v>
      </c>
      <c r="E301" s="5">
        <f>IFERROR(__xludf.DUMMYFUNCTION("""COMPUTED_VALUE"""),39566.0)</f>
        <v>39566</v>
      </c>
      <c r="F301" s="14">
        <v>5.0</v>
      </c>
    </row>
    <row r="302">
      <c r="A302" s="13">
        <f>IFERROR(__xludf.DUMMYFUNCTION("""COMPUTED_VALUE"""),44608.0)</f>
        <v>44608</v>
      </c>
      <c r="B302" s="5" t="str">
        <f>IFERROR(__xludf.DUMMYFUNCTION("""COMPUTED_VALUE"""),"google")</f>
        <v>google</v>
      </c>
      <c r="C302" s="5" t="str">
        <f>IFERROR(__xludf.DUMMYFUNCTION("""COMPUTED_VALUE"""),"goog_campaign_1")</f>
        <v>goog_campaign_1</v>
      </c>
      <c r="D302" s="5" t="str">
        <f>IFERROR(__xludf.DUMMYFUNCTION("""COMPUTED_VALUE"""),"impressions")</f>
        <v>impressions</v>
      </c>
      <c r="E302" s="5">
        <f>IFERROR(__xludf.DUMMYFUNCTION("""COMPUTED_VALUE"""),259809.0)</f>
        <v>259809</v>
      </c>
      <c r="F302" s="14">
        <v>1.0</v>
      </c>
    </row>
    <row r="303">
      <c r="A303" s="13">
        <f>IFERROR(__xludf.DUMMYFUNCTION("""COMPUTED_VALUE"""),44608.0)</f>
        <v>44608</v>
      </c>
      <c r="B303" s="5" t="str">
        <f>IFERROR(__xludf.DUMMYFUNCTION("""COMPUTED_VALUE"""),"google")</f>
        <v>google</v>
      </c>
      <c r="C303" s="5" t="str">
        <f>IFERROR(__xludf.DUMMYFUNCTION("""COMPUTED_VALUE"""),"goog_campaign_2")</f>
        <v>goog_campaign_2</v>
      </c>
      <c r="D303" s="5" t="str">
        <f>IFERROR(__xludf.DUMMYFUNCTION("""COMPUTED_VALUE"""),"impressions")</f>
        <v>impressions</v>
      </c>
      <c r="E303" s="5">
        <f>IFERROR(__xludf.DUMMYFUNCTION("""COMPUTED_VALUE"""),480003.0)</f>
        <v>480003</v>
      </c>
      <c r="F303" s="14">
        <v>1.0</v>
      </c>
    </row>
    <row r="304">
      <c r="A304" s="13">
        <f>IFERROR(__xludf.DUMMYFUNCTION("""COMPUTED_VALUE"""),44608.0)</f>
        <v>44608</v>
      </c>
      <c r="B304" s="5" t="str">
        <f>IFERROR(__xludf.DUMMYFUNCTION("""COMPUTED_VALUE"""),"google")</f>
        <v>google</v>
      </c>
      <c r="C304" s="5" t="str">
        <f>IFERROR(__xludf.DUMMYFUNCTION("""COMPUTED_VALUE"""),"goog_campaign_3")</f>
        <v>goog_campaign_3</v>
      </c>
      <c r="D304" s="5" t="str">
        <f>IFERROR(__xludf.DUMMYFUNCTION("""COMPUTED_VALUE"""),"impressions")</f>
        <v>impressions</v>
      </c>
      <c r="E304" s="5">
        <f>IFERROR(__xludf.DUMMYFUNCTION("""COMPUTED_VALUE"""),295423.0)</f>
        <v>295423</v>
      </c>
      <c r="F304" s="14">
        <v>1.0</v>
      </c>
    </row>
    <row r="305">
      <c r="A305" s="13">
        <f>IFERROR(__xludf.DUMMYFUNCTION("""COMPUTED_VALUE"""),44608.0)</f>
        <v>44608</v>
      </c>
      <c r="B305" s="5" t="str">
        <f>IFERROR(__xludf.DUMMYFUNCTION("""COMPUTED_VALUE"""),"google")</f>
        <v>google</v>
      </c>
      <c r="C305" s="5" t="str">
        <f>IFERROR(__xludf.DUMMYFUNCTION("""COMPUTED_VALUE"""),"goog_campaign_4")</f>
        <v>goog_campaign_4</v>
      </c>
      <c r="D305" s="5" t="str">
        <f>IFERROR(__xludf.DUMMYFUNCTION("""COMPUTED_VALUE"""),"impressions")</f>
        <v>impressions</v>
      </c>
      <c r="E305" s="5">
        <f>IFERROR(__xludf.DUMMYFUNCTION("""COMPUTED_VALUE"""),420927.0)</f>
        <v>420927</v>
      </c>
      <c r="F305" s="14">
        <v>1.0</v>
      </c>
    </row>
    <row r="306">
      <c r="A306" s="13">
        <f>IFERROR(__xludf.DUMMYFUNCTION("""COMPUTED_VALUE"""),44608.0)</f>
        <v>44608</v>
      </c>
      <c r="B306" s="5" t="str">
        <f>IFERROR(__xludf.DUMMYFUNCTION("""COMPUTED_VALUE"""),"google")</f>
        <v>google</v>
      </c>
      <c r="C306" s="5" t="str">
        <f>IFERROR(__xludf.DUMMYFUNCTION("""COMPUTED_VALUE"""),"goog_campaign_5")</f>
        <v>goog_campaign_5</v>
      </c>
      <c r="D306" s="5" t="str">
        <f>IFERROR(__xludf.DUMMYFUNCTION("""COMPUTED_VALUE"""),"impressions")</f>
        <v>impressions</v>
      </c>
      <c r="E306" s="5">
        <f>IFERROR(__xludf.DUMMYFUNCTION("""COMPUTED_VALUE"""),851050.0)</f>
        <v>851050</v>
      </c>
      <c r="F306" s="14">
        <v>1.0</v>
      </c>
    </row>
    <row r="307">
      <c r="A307" s="13">
        <f>IFERROR(__xludf.DUMMYFUNCTION("""COMPUTED_VALUE"""),44608.0)</f>
        <v>44608</v>
      </c>
      <c r="B307" s="5" t="str">
        <f>IFERROR(__xludf.DUMMYFUNCTION("""COMPUTED_VALUE"""),"google")</f>
        <v>google</v>
      </c>
      <c r="C307" s="5" t="str">
        <f>IFERROR(__xludf.DUMMYFUNCTION("""COMPUTED_VALUE"""),"goog_campaign_1")</f>
        <v>goog_campaign_1</v>
      </c>
      <c r="D307" s="5" t="str">
        <f>IFERROR(__xludf.DUMMYFUNCTION("""COMPUTED_VALUE"""),"clicks")</f>
        <v>clicks</v>
      </c>
      <c r="E307" s="5">
        <f>IFERROR(__xludf.DUMMYFUNCTION("""COMPUTED_VALUE"""),5110.0)</f>
        <v>5110</v>
      </c>
      <c r="F307" s="14">
        <v>2.0</v>
      </c>
    </row>
    <row r="308">
      <c r="A308" s="13">
        <f>IFERROR(__xludf.DUMMYFUNCTION("""COMPUTED_VALUE"""),44608.0)</f>
        <v>44608</v>
      </c>
      <c r="B308" s="5" t="str">
        <f>IFERROR(__xludf.DUMMYFUNCTION("""COMPUTED_VALUE"""),"google")</f>
        <v>google</v>
      </c>
      <c r="C308" s="5" t="str">
        <f>IFERROR(__xludf.DUMMYFUNCTION("""COMPUTED_VALUE"""),"goog_campaign_2")</f>
        <v>goog_campaign_2</v>
      </c>
      <c r="D308" s="5" t="str">
        <f>IFERROR(__xludf.DUMMYFUNCTION("""COMPUTED_VALUE"""),"clicks")</f>
        <v>clicks</v>
      </c>
      <c r="E308" s="5">
        <f>IFERROR(__xludf.DUMMYFUNCTION("""COMPUTED_VALUE"""),7851.0)</f>
        <v>7851</v>
      </c>
      <c r="F308" s="14">
        <v>2.0</v>
      </c>
    </row>
    <row r="309">
      <c r="A309" s="13">
        <f>IFERROR(__xludf.DUMMYFUNCTION("""COMPUTED_VALUE"""),44608.0)</f>
        <v>44608</v>
      </c>
      <c r="B309" s="5" t="str">
        <f>IFERROR(__xludf.DUMMYFUNCTION("""COMPUTED_VALUE"""),"google")</f>
        <v>google</v>
      </c>
      <c r="C309" s="5" t="str">
        <f>IFERROR(__xludf.DUMMYFUNCTION("""COMPUTED_VALUE"""),"goog_campaign_3")</f>
        <v>goog_campaign_3</v>
      </c>
      <c r="D309" s="5" t="str">
        <f>IFERROR(__xludf.DUMMYFUNCTION("""COMPUTED_VALUE"""),"clicks")</f>
        <v>clicks</v>
      </c>
      <c r="E309" s="5">
        <f>IFERROR(__xludf.DUMMYFUNCTION("""COMPUTED_VALUE"""),5838.0)</f>
        <v>5838</v>
      </c>
      <c r="F309" s="14">
        <v>2.0</v>
      </c>
    </row>
    <row r="310">
      <c r="A310" s="13">
        <f>IFERROR(__xludf.DUMMYFUNCTION("""COMPUTED_VALUE"""),44608.0)</f>
        <v>44608</v>
      </c>
      <c r="B310" s="5" t="str">
        <f>IFERROR(__xludf.DUMMYFUNCTION("""COMPUTED_VALUE"""),"google")</f>
        <v>google</v>
      </c>
      <c r="C310" s="5" t="str">
        <f>IFERROR(__xludf.DUMMYFUNCTION("""COMPUTED_VALUE"""),"goog_campaign_4")</f>
        <v>goog_campaign_4</v>
      </c>
      <c r="D310" s="5" t="str">
        <f>IFERROR(__xludf.DUMMYFUNCTION("""COMPUTED_VALUE"""),"clicks")</f>
        <v>clicks</v>
      </c>
      <c r="E310" s="5">
        <f>IFERROR(__xludf.DUMMYFUNCTION("""COMPUTED_VALUE"""),45.0)</f>
        <v>45</v>
      </c>
      <c r="F310" s="14">
        <v>2.0</v>
      </c>
    </row>
    <row r="311">
      <c r="A311" s="13">
        <f>IFERROR(__xludf.DUMMYFUNCTION("""COMPUTED_VALUE"""),44608.0)</f>
        <v>44608</v>
      </c>
      <c r="B311" s="5" t="str">
        <f>IFERROR(__xludf.DUMMYFUNCTION("""COMPUTED_VALUE"""),"google")</f>
        <v>google</v>
      </c>
      <c r="C311" s="5" t="str">
        <f>IFERROR(__xludf.DUMMYFUNCTION("""COMPUTED_VALUE"""),"goog_campaign_5")</f>
        <v>goog_campaign_5</v>
      </c>
      <c r="D311" s="5" t="str">
        <f>IFERROR(__xludf.DUMMYFUNCTION("""COMPUTED_VALUE"""),"clicks")</f>
        <v>clicks</v>
      </c>
      <c r="E311" s="5">
        <f>IFERROR(__xludf.DUMMYFUNCTION("""COMPUTED_VALUE"""),8774.0)</f>
        <v>8774</v>
      </c>
      <c r="F311" s="14">
        <v>2.0</v>
      </c>
    </row>
    <row r="312">
      <c r="A312" s="13">
        <f>IFERROR(__xludf.DUMMYFUNCTION("""COMPUTED_VALUE"""),44608.0)</f>
        <v>44608</v>
      </c>
      <c r="B312" s="5" t="str">
        <f>IFERROR(__xludf.DUMMYFUNCTION("""COMPUTED_VALUE"""),"google")</f>
        <v>google</v>
      </c>
      <c r="C312" s="5" t="str">
        <f>IFERROR(__xludf.DUMMYFUNCTION("""COMPUTED_VALUE"""),"goog_campaign_1")</f>
        <v>goog_campaign_1</v>
      </c>
      <c r="D312" s="5" t="str">
        <f>IFERROR(__xludf.DUMMYFUNCTION("""COMPUTED_VALUE"""),"leads")</f>
        <v>leads</v>
      </c>
      <c r="E312" s="5">
        <f>IFERROR(__xludf.DUMMYFUNCTION("""COMPUTED_VALUE"""),83.0)</f>
        <v>83</v>
      </c>
      <c r="F312" s="14">
        <v>3.0</v>
      </c>
    </row>
    <row r="313">
      <c r="A313" s="13">
        <f>IFERROR(__xludf.DUMMYFUNCTION("""COMPUTED_VALUE"""),44608.0)</f>
        <v>44608</v>
      </c>
      <c r="B313" s="5" t="str">
        <f>IFERROR(__xludf.DUMMYFUNCTION("""COMPUTED_VALUE"""),"google")</f>
        <v>google</v>
      </c>
      <c r="C313" s="5" t="str">
        <f>IFERROR(__xludf.DUMMYFUNCTION("""COMPUTED_VALUE"""),"goog_campaign_2")</f>
        <v>goog_campaign_2</v>
      </c>
      <c r="D313" s="5" t="str">
        <f>IFERROR(__xludf.DUMMYFUNCTION("""COMPUTED_VALUE"""),"leads")</f>
        <v>leads</v>
      </c>
      <c r="E313" s="5">
        <f>IFERROR(__xludf.DUMMYFUNCTION("""COMPUTED_VALUE"""),8.0)</f>
        <v>8</v>
      </c>
      <c r="F313" s="14">
        <v>3.0</v>
      </c>
    </row>
    <row r="314">
      <c r="A314" s="13">
        <f>IFERROR(__xludf.DUMMYFUNCTION("""COMPUTED_VALUE"""),44608.0)</f>
        <v>44608</v>
      </c>
      <c r="B314" s="5" t="str">
        <f>IFERROR(__xludf.DUMMYFUNCTION("""COMPUTED_VALUE"""),"google")</f>
        <v>google</v>
      </c>
      <c r="C314" s="5" t="str">
        <f>IFERROR(__xludf.DUMMYFUNCTION("""COMPUTED_VALUE"""),"goog_campaign_3")</f>
        <v>goog_campaign_3</v>
      </c>
      <c r="D314" s="5" t="str">
        <f>IFERROR(__xludf.DUMMYFUNCTION("""COMPUTED_VALUE"""),"leads")</f>
        <v>leads</v>
      </c>
      <c r="E314" s="5">
        <f>IFERROR(__xludf.DUMMYFUNCTION("""COMPUTED_VALUE"""),73.0)</f>
        <v>73</v>
      </c>
      <c r="F314" s="14">
        <v>3.0</v>
      </c>
    </row>
    <row r="315">
      <c r="A315" s="13">
        <f>IFERROR(__xludf.DUMMYFUNCTION("""COMPUTED_VALUE"""),44608.0)</f>
        <v>44608</v>
      </c>
      <c r="B315" s="5" t="str">
        <f>IFERROR(__xludf.DUMMYFUNCTION("""COMPUTED_VALUE"""),"google")</f>
        <v>google</v>
      </c>
      <c r="C315" s="5" t="str">
        <f>IFERROR(__xludf.DUMMYFUNCTION("""COMPUTED_VALUE"""),"goog_campaign_4")</f>
        <v>goog_campaign_4</v>
      </c>
      <c r="D315" s="5" t="str">
        <f>IFERROR(__xludf.DUMMYFUNCTION("""COMPUTED_VALUE"""),"leads")</f>
        <v>leads</v>
      </c>
      <c r="E315" s="5">
        <f>IFERROR(__xludf.DUMMYFUNCTION("""COMPUTED_VALUE"""),6.0)</f>
        <v>6</v>
      </c>
      <c r="F315" s="14">
        <v>3.0</v>
      </c>
    </row>
    <row r="316">
      <c r="A316" s="13">
        <f>IFERROR(__xludf.DUMMYFUNCTION("""COMPUTED_VALUE"""),44608.0)</f>
        <v>44608</v>
      </c>
      <c r="B316" s="5" t="str">
        <f>IFERROR(__xludf.DUMMYFUNCTION("""COMPUTED_VALUE"""),"google")</f>
        <v>google</v>
      </c>
      <c r="C316" s="5" t="str">
        <f>IFERROR(__xludf.DUMMYFUNCTION("""COMPUTED_VALUE"""),"goog_campaign_5")</f>
        <v>goog_campaign_5</v>
      </c>
      <c r="D316" s="5" t="str">
        <f>IFERROR(__xludf.DUMMYFUNCTION("""COMPUTED_VALUE"""),"leads")</f>
        <v>leads</v>
      </c>
      <c r="E316" s="5">
        <f>IFERROR(__xludf.DUMMYFUNCTION("""COMPUTED_VALUE"""),28.0)</f>
        <v>28</v>
      </c>
      <c r="F316" s="14">
        <v>3.0</v>
      </c>
    </row>
    <row r="317">
      <c r="A317" s="13">
        <f>IFERROR(__xludf.DUMMYFUNCTION("""COMPUTED_VALUE"""),44608.0)</f>
        <v>44608</v>
      </c>
      <c r="B317" s="5" t="str">
        <f>IFERROR(__xludf.DUMMYFUNCTION("""COMPUTED_VALUE"""),"google")</f>
        <v>google</v>
      </c>
      <c r="C317" s="5" t="str">
        <f>IFERROR(__xludf.DUMMYFUNCTION("""COMPUTED_VALUE"""),"goog_campaign_1")</f>
        <v>goog_campaign_1</v>
      </c>
      <c r="D317" s="5" t="str">
        <f>IFERROR(__xludf.DUMMYFUNCTION("""COMPUTED_VALUE"""),"purchases")</f>
        <v>purchases</v>
      </c>
      <c r="E317" s="5">
        <f>IFERROR(__xludf.DUMMYFUNCTION("""COMPUTED_VALUE"""),4.0)</f>
        <v>4</v>
      </c>
      <c r="F317" s="14">
        <v>4.0</v>
      </c>
    </row>
    <row r="318">
      <c r="A318" s="13">
        <f>IFERROR(__xludf.DUMMYFUNCTION("""COMPUTED_VALUE"""),44608.0)</f>
        <v>44608</v>
      </c>
      <c r="B318" s="5" t="str">
        <f>IFERROR(__xludf.DUMMYFUNCTION("""COMPUTED_VALUE"""),"google")</f>
        <v>google</v>
      </c>
      <c r="C318" s="5" t="str">
        <f>IFERROR(__xludf.DUMMYFUNCTION("""COMPUTED_VALUE"""),"goog_campaign_2")</f>
        <v>goog_campaign_2</v>
      </c>
      <c r="D318" s="5" t="str">
        <f>IFERROR(__xludf.DUMMYFUNCTION("""COMPUTED_VALUE"""),"purchases")</f>
        <v>purchases</v>
      </c>
      <c r="E318" s="5">
        <f>IFERROR(__xludf.DUMMYFUNCTION("""COMPUTED_VALUE"""),2.0)</f>
        <v>2</v>
      </c>
      <c r="F318" s="14">
        <v>4.0</v>
      </c>
    </row>
    <row r="319">
      <c r="A319" s="13">
        <f>IFERROR(__xludf.DUMMYFUNCTION("""COMPUTED_VALUE"""),44608.0)</f>
        <v>44608</v>
      </c>
      <c r="B319" s="5" t="str">
        <f>IFERROR(__xludf.DUMMYFUNCTION("""COMPUTED_VALUE"""),"google")</f>
        <v>google</v>
      </c>
      <c r="C319" s="5" t="str">
        <f>IFERROR(__xludf.DUMMYFUNCTION("""COMPUTED_VALUE"""),"goog_campaign_3")</f>
        <v>goog_campaign_3</v>
      </c>
      <c r="D319" s="5" t="str">
        <f>IFERROR(__xludf.DUMMYFUNCTION("""COMPUTED_VALUE"""),"purchases")</f>
        <v>purchases</v>
      </c>
      <c r="E319" s="5">
        <f>IFERROR(__xludf.DUMMYFUNCTION("""COMPUTED_VALUE"""),3.0)</f>
        <v>3</v>
      </c>
      <c r="F319" s="14">
        <v>4.0</v>
      </c>
    </row>
    <row r="320">
      <c r="A320" s="13">
        <f>IFERROR(__xludf.DUMMYFUNCTION("""COMPUTED_VALUE"""),44608.0)</f>
        <v>44608</v>
      </c>
      <c r="B320" s="5" t="str">
        <f>IFERROR(__xludf.DUMMYFUNCTION("""COMPUTED_VALUE"""),"google")</f>
        <v>google</v>
      </c>
      <c r="C320" s="5" t="str">
        <f>IFERROR(__xludf.DUMMYFUNCTION("""COMPUTED_VALUE"""),"goog_campaign_4")</f>
        <v>goog_campaign_4</v>
      </c>
      <c r="D320" s="5" t="str">
        <f>IFERROR(__xludf.DUMMYFUNCTION("""COMPUTED_VALUE"""),"purchases")</f>
        <v>purchases</v>
      </c>
      <c r="E320" s="5">
        <f>IFERROR(__xludf.DUMMYFUNCTION("""COMPUTED_VALUE"""),3.0)</f>
        <v>3</v>
      </c>
      <c r="F320" s="14">
        <v>4.0</v>
      </c>
    </row>
    <row r="321">
      <c r="A321" s="13">
        <f>IFERROR(__xludf.DUMMYFUNCTION("""COMPUTED_VALUE"""),44608.0)</f>
        <v>44608</v>
      </c>
      <c r="B321" s="5" t="str">
        <f>IFERROR(__xludf.DUMMYFUNCTION("""COMPUTED_VALUE"""),"google")</f>
        <v>google</v>
      </c>
      <c r="C321" s="5" t="str">
        <f>IFERROR(__xludf.DUMMYFUNCTION("""COMPUTED_VALUE"""),"goog_campaign_5")</f>
        <v>goog_campaign_5</v>
      </c>
      <c r="D321" s="5" t="str">
        <f>IFERROR(__xludf.DUMMYFUNCTION("""COMPUTED_VALUE"""),"purchases")</f>
        <v>purchases</v>
      </c>
      <c r="E321" s="5">
        <f>IFERROR(__xludf.DUMMYFUNCTION("""COMPUTED_VALUE"""),4.0)</f>
        <v>4</v>
      </c>
      <c r="F321" s="14">
        <v>4.0</v>
      </c>
    </row>
    <row r="322">
      <c r="A322" s="13">
        <f>IFERROR(__xludf.DUMMYFUNCTION("""COMPUTED_VALUE"""),44608.0)</f>
        <v>44608</v>
      </c>
      <c r="B322" s="5" t="str">
        <f>IFERROR(__xludf.DUMMYFUNCTION("""COMPUTED_VALUE"""),"google")</f>
        <v>google</v>
      </c>
      <c r="C322" s="5" t="str">
        <f>IFERROR(__xludf.DUMMYFUNCTION("""COMPUTED_VALUE"""),"goog_campaign_1")</f>
        <v>goog_campaign_1</v>
      </c>
      <c r="D322" s="5" t="str">
        <f>IFERROR(__xludf.DUMMYFUNCTION("""COMPUTED_VALUE"""),"revenue")</f>
        <v>revenue</v>
      </c>
      <c r="E322" s="5">
        <f>IFERROR(__xludf.DUMMYFUNCTION("""COMPUTED_VALUE"""),15695.0)</f>
        <v>15695</v>
      </c>
      <c r="F322" s="14">
        <v>5.0</v>
      </c>
    </row>
    <row r="323">
      <c r="A323" s="13">
        <f>IFERROR(__xludf.DUMMYFUNCTION("""COMPUTED_VALUE"""),44608.0)</f>
        <v>44608</v>
      </c>
      <c r="B323" s="5" t="str">
        <f>IFERROR(__xludf.DUMMYFUNCTION("""COMPUTED_VALUE"""),"google")</f>
        <v>google</v>
      </c>
      <c r="C323" s="5" t="str">
        <f>IFERROR(__xludf.DUMMYFUNCTION("""COMPUTED_VALUE"""),"goog_campaign_2")</f>
        <v>goog_campaign_2</v>
      </c>
      <c r="D323" s="5" t="str">
        <f>IFERROR(__xludf.DUMMYFUNCTION("""COMPUTED_VALUE"""),"revenue")</f>
        <v>revenue</v>
      </c>
      <c r="E323" s="5">
        <f>IFERROR(__xludf.DUMMYFUNCTION("""COMPUTED_VALUE"""),57731.0)</f>
        <v>57731</v>
      </c>
      <c r="F323" s="14">
        <v>5.0</v>
      </c>
    </row>
    <row r="324">
      <c r="A324" s="13">
        <f>IFERROR(__xludf.DUMMYFUNCTION("""COMPUTED_VALUE"""),44608.0)</f>
        <v>44608</v>
      </c>
      <c r="B324" s="5" t="str">
        <f>IFERROR(__xludf.DUMMYFUNCTION("""COMPUTED_VALUE"""),"google")</f>
        <v>google</v>
      </c>
      <c r="C324" s="5" t="str">
        <f>IFERROR(__xludf.DUMMYFUNCTION("""COMPUTED_VALUE"""),"goog_campaign_3")</f>
        <v>goog_campaign_3</v>
      </c>
      <c r="D324" s="5" t="str">
        <f>IFERROR(__xludf.DUMMYFUNCTION("""COMPUTED_VALUE"""),"revenue")</f>
        <v>revenue</v>
      </c>
      <c r="E324" s="5">
        <f>IFERROR(__xludf.DUMMYFUNCTION("""COMPUTED_VALUE"""),98290.0)</f>
        <v>98290</v>
      </c>
      <c r="F324" s="14">
        <v>5.0</v>
      </c>
    </row>
    <row r="325">
      <c r="A325" s="13">
        <f>IFERROR(__xludf.DUMMYFUNCTION("""COMPUTED_VALUE"""),44608.0)</f>
        <v>44608</v>
      </c>
      <c r="B325" s="5" t="str">
        <f>IFERROR(__xludf.DUMMYFUNCTION("""COMPUTED_VALUE"""),"google")</f>
        <v>google</v>
      </c>
      <c r="C325" s="5" t="str">
        <f>IFERROR(__xludf.DUMMYFUNCTION("""COMPUTED_VALUE"""),"goog_campaign_4")</f>
        <v>goog_campaign_4</v>
      </c>
      <c r="D325" s="5" t="str">
        <f>IFERROR(__xludf.DUMMYFUNCTION("""COMPUTED_VALUE"""),"revenue")</f>
        <v>revenue</v>
      </c>
      <c r="E325" s="5">
        <f>IFERROR(__xludf.DUMMYFUNCTION("""COMPUTED_VALUE"""),40684.0)</f>
        <v>40684</v>
      </c>
      <c r="F325" s="14">
        <v>5.0</v>
      </c>
    </row>
    <row r="326">
      <c r="A326" s="13">
        <f>IFERROR(__xludf.DUMMYFUNCTION("""COMPUTED_VALUE"""),44608.0)</f>
        <v>44608</v>
      </c>
      <c r="B326" s="5" t="str">
        <f>IFERROR(__xludf.DUMMYFUNCTION("""COMPUTED_VALUE"""),"google")</f>
        <v>google</v>
      </c>
      <c r="C326" s="5" t="str">
        <f>IFERROR(__xludf.DUMMYFUNCTION("""COMPUTED_VALUE"""),"goog_campaign_5")</f>
        <v>goog_campaign_5</v>
      </c>
      <c r="D326" s="5" t="str">
        <f>IFERROR(__xludf.DUMMYFUNCTION("""COMPUTED_VALUE"""),"revenue")</f>
        <v>revenue</v>
      </c>
      <c r="E326" s="5">
        <f>IFERROR(__xludf.DUMMYFUNCTION("""COMPUTED_VALUE"""),67572.0)</f>
        <v>67572</v>
      </c>
      <c r="F326" s="14">
        <v>5.0</v>
      </c>
    </row>
    <row r="327">
      <c r="A327" s="13">
        <f>IFERROR(__xludf.DUMMYFUNCTION("""COMPUTED_VALUE"""),44609.0)</f>
        <v>44609</v>
      </c>
      <c r="B327" s="5" t="str">
        <f>IFERROR(__xludf.DUMMYFUNCTION("""COMPUTED_VALUE"""),"google")</f>
        <v>google</v>
      </c>
      <c r="C327" s="5" t="str">
        <f>IFERROR(__xludf.DUMMYFUNCTION("""COMPUTED_VALUE"""),"goog_campaign_1")</f>
        <v>goog_campaign_1</v>
      </c>
      <c r="D327" s="5" t="str">
        <f>IFERROR(__xludf.DUMMYFUNCTION("""COMPUTED_VALUE"""),"impressions")</f>
        <v>impressions</v>
      </c>
      <c r="E327" s="5">
        <f>IFERROR(__xludf.DUMMYFUNCTION("""COMPUTED_VALUE"""),557367.0)</f>
        <v>557367</v>
      </c>
      <c r="F327" s="14">
        <v>1.0</v>
      </c>
    </row>
    <row r="328">
      <c r="A328" s="13">
        <f>IFERROR(__xludf.DUMMYFUNCTION("""COMPUTED_VALUE"""),44609.0)</f>
        <v>44609</v>
      </c>
      <c r="B328" s="5" t="str">
        <f>IFERROR(__xludf.DUMMYFUNCTION("""COMPUTED_VALUE"""),"google")</f>
        <v>google</v>
      </c>
      <c r="C328" s="5" t="str">
        <f>IFERROR(__xludf.DUMMYFUNCTION("""COMPUTED_VALUE"""),"goog_campaign_2")</f>
        <v>goog_campaign_2</v>
      </c>
      <c r="D328" s="5" t="str">
        <f>IFERROR(__xludf.DUMMYFUNCTION("""COMPUTED_VALUE"""),"impressions")</f>
        <v>impressions</v>
      </c>
      <c r="E328" s="5">
        <f>IFERROR(__xludf.DUMMYFUNCTION("""COMPUTED_VALUE"""),722553.0)</f>
        <v>722553</v>
      </c>
      <c r="F328" s="14">
        <v>1.0</v>
      </c>
    </row>
    <row r="329">
      <c r="A329" s="13">
        <f>IFERROR(__xludf.DUMMYFUNCTION("""COMPUTED_VALUE"""),44609.0)</f>
        <v>44609</v>
      </c>
      <c r="B329" s="5" t="str">
        <f>IFERROR(__xludf.DUMMYFUNCTION("""COMPUTED_VALUE"""),"google")</f>
        <v>google</v>
      </c>
      <c r="C329" s="5" t="str">
        <f>IFERROR(__xludf.DUMMYFUNCTION("""COMPUTED_VALUE"""),"goog_campaign_3")</f>
        <v>goog_campaign_3</v>
      </c>
      <c r="D329" s="5" t="str">
        <f>IFERROR(__xludf.DUMMYFUNCTION("""COMPUTED_VALUE"""),"impressions")</f>
        <v>impressions</v>
      </c>
      <c r="E329" s="5">
        <f>IFERROR(__xludf.DUMMYFUNCTION("""COMPUTED_VALUE"""),384031.0)</f>
        <v>384031</v>
      </c>
      <c r="F329" s="14">
        <v>1.0</v>
      </c>
    </row>
    <row r="330">
      <c r="A330" s="13">
        <f>IFERROR(__xludf.DUMMYFUNCTION("""COMPUTED_VALUE"""),44609.0)</f>
        <v>44609</v>
      </c>
      <c r="B330" s="5" t="str">
        <f>IFERROR(__xludf.DUMMYFUNCTION("""COMPUTED_VALUE"""),"google")</f>
        <v>google</v>
      </c>
      <c r="C330" s="5" t="str">
        <f>IFERROR(__xludf.DUMMYFUNCTION("""COMPUTED_VALUE"""),"goog_campaign_4")</f>
        <v>goog_campaign_4</v>
      </c>
      <c r="D330" s="5" t="str">
        <f>IFERROR(__xludf.DUMMYFUNCTION("""COMPUTED_VALUE"""),"impressions")</f>
        <v>impressions</v>
      </c>
      <c r="E330" s="5">
        <f>IFERROR(__xludf.DUMMYFUNCTION("""COMPUTED_VALUE"""),673287.0)</f>
        <v>673287</v>
      </c>
      <c r="F330" s="14">
        <v>1.0</v>
      </c>
    </row>
    <row r="331">
      <c r="A331" s="13">
        <f>IFERROR(__xludf.DUMMYFUNCTION("""COMPUTED_VALUE"""),44609.0)</f>
        <v>44609</v>
      </c>
      <c r="B331" s="5" t="str">
        <f>IFERROR(__xludf.DUMMYFUNCTION("""COMPUTED_VALUE"""),"google")</f>
        <v>google</v>
      </c>
      <c r="C331" s="5" t="str">
        <f>IFERROR(__xludf.DUMMYFUNCTION("""COMPUTED_VALUE"""),"goog_campaign_5")</f>
        <v>goog_campaign_5</v>
      </c>
      <c r="D331" s="5" t="str">
        <f>IFERROR(__xludf.DUMMYFUNCTION("""COMPUTED_VALUE"""),"impressions")</f>
        <v>impressions</v>
      </c>
      <c r="E331" s="5">
        <f>IFERROR(__xludf.DUMMYFUNCTION("""COMPUTED_VALUE"""),814872.0)</f>
        <v>814872</v>
      </c>
      <c r="F331" s="14">
        <v>1.0</v>
      </c>
    </row>
    <row r="332">
      <c r="A332" s="13">
        <f>IFERROR(__xludf.DUMMYFUNCTION("""COMPUTED_VALUE"""),44609.0)</f>
        <v>44609</v>
      </c>
      <c r="B332" s="5" t="str">
        <f>IFERROR(__xludf.DUMMYFUNCTION("""COMPUTED_VALUE"""),"google")</f>
        <v>google</v>
      </c>
      <c r="C332" s="5" t="str">
        <f>IFERROR(__xludf.DUMMYFUNCTION("""COMPUTED_VALUE"""),"goog_campaign_1")</f>
        <v>goog_campaign_1</v>
      </c>
      <c r="D332" s="5" t="str">
        <f>IFERROR(__xludf.DUMMYFUNCTION("""COMPUTED_VALUE"""),"clicks")</f>
        <v>clicks</v>
      </c>
      <c r="E332" s="5">
        <f>IFERROR(__xludf.DUMMYFUNCTION("""COMPUTED_VALUE"""),8490.0)</f>
        <v>8490</v>
      </c>
      <c r="F332" s="14">
        <v>2.0</v>
      </c>
    </row>
    <row r="333">
      <c r="A333" s="13">
        <f>IFERROR(__xludf.DUMMYFUNCTION("""COMPUTED_VALUE"""),44609.0)</f>
        <v>44609</v>
      </c>
      <c r="B333" s="5" t="str">
        <f>IFERROR(__xludf.DUMMYFUNCTION("""COMPUTED_VALUE"""),"google")</f>
        <v>google</v>
      </c>
      <c r="C333" s="5" t="str">
        <f>IFERROR(__xludf.DUMMYFUNCTION("""COMPUTED_VALUE"""),"goog_campaign_2")</f>
        <v>goog_campaign_2</v>
      </c>
      <c r="D333" s="5" t="str">
        <f>IFERROR(__xludf.DUMMYFUNCTION("""COMPUTED_VALUE"""),"clicks")</f>
        <v>clicks</v>
      </c>
      <c r="E333" s="5">
        <f>IFERROR(__xludf.DUMMYFUNCTION("""COMPUTED_VALUE"""),8827.0)</f>
        <v>8827</v>
      </c>
      <c r="F333" s="14">
        <v>2.0</v>
      </c>
    </row>
    <row r="334">
      <c r="A334" s="13">
        <f>IFERROR(__xludf.DUMMYFUNCTION("""COMPUTED_VALUE"""),44609.0)</f>
        <v>44609</v>
      </c>
      <c r="B334" s="5" t="str">
        <f>IFERROR(__xludf.DUMMYFUNCTION("""COMPUTED_VALUE"""),"google")</f>
        <v>google</v>
      </c>
      <c r="C334" s="5" t="str">
        <f>IFERROR(__xludf.DUMMYFUNCTION("""COMPUTED_VALUE"""),"goog_campaign_3")</f>
        <v>goog_campaign_3</v>
      </c>
      <c r="D334" s="5" t="str">
        <f>IFERROR(__xludf.DUMMYFUNCTION("""COMPUTED_VALUE"""),"clicks")</f>
        <v>clicks</v>
      </c>
      <c r="E334" s="5">
        <f>IFERROR(__xludf.DUMMYFUNCTION("""COMPUTED_VALUE"""),7121.0)</f>
        <v>7121</v>
      </c>
      <c r="F334" s="14">
        <v>2.0</v>
      </c>
    </row>
    <row r="335">
      <c r="A335" s="13">
        <f>IFERROR(__xludf.DUMMYFUNCTION("""COMPUTED_VALUE"""),44609.0)</f>
        <v>44609</v>
      </c>
      <c r="B335" s="5" t="str">
        <f>IFERROR(__xludf.DUMMYFUNCTION("""COMPUTED_VALUE"""),"google")</f>
        <v>google</v>
      </c>
      <c r="C335" s="5" t="str">
        <f>IFERROR(__xludf.DUMMYFUNCTION("""COMPUTED_VALUE"""),"goog_campaign_4")</f>
        <v>goog_campaign_4</v>
      </c>
      <c r="D335" s="5" t="str">
        <f>IFERROR(__xludf.DUMMYFUNCTION("""COMPUTED_VALUE"""),"clicks")</f>
        <v>clicks</v>
      </c>
      <c r="E335" s="5">
        <f>IFERROR(__xludf.DUMMYFUNCTION("""COMPUTED_VALUE"""),9749.0)</f>
        <v>9749</v>
      </c>
      <c r="F335" s="14">
        <v>2.0</v>
      </c>
    </row>
    <row r="336">
      <c r="A336" s="13">
        <f>IFERROR(__xludf.DUMMYFUNCTION("""COMPUTED_VALUE"""),44609.0)</f>
        <v>44609</v>
      </c>
      <c r="B336" s="5" t="str">
        <f>IFERROR(__xludf.DUMMYFUNCTION("""COMPUTED_VALUE"""),"google")</f>
        <v>google</v>
      </c>
      <c r="C336" s="5" t="str">
        <f>IFERROR(__xludf.DUMMYFUNCTION("""COMPUTED_VALUE"""),"goog_campaign_5")</f>
        <v>goog_campaign_5</v>
      </c>
      <c r="D336" s="5" t="str">
        <f>IFERROR(__xludf.DUMMYFUNCTION("""COMPUTED_VALUE"""),"clicks")</f>
        <v>clicks</v>
      </c>
      <c r="E336" s="5">
        <f>IFERROR(__xludf.DUMMYFUNCTION("""COMPUTED_VALUE"""),3984.0)</f>
        <v>3984</v>
      </c>
      <c r="F336" s="14">
        <v>2.0</v>
      </c>
    </row>
    <row r="337">
      <c r="A337" s="13">
        <f>IFERROR(__xludf.DUMMYFUNCTION("""COMPUTED_VALUE"""),44609.0)</f>
        <v>44609</v>
      </c>
      <c r="B337" s="5" t="str">
        <f>IFERROR(__xludf.DUMMYFUNCTION("""COMPUTED_VALUE"""),"google")</f>
        <v>google</v>
      </c>
      <c r="C337" s="5" t="str">
        <f>IFERROR(__xludf.DUMMYFUNCTION("""COMPUTED_VALUE"""),"goog_campaign_1")</f>
        <v>goog_campaign_1</v>
      </c>
      <c r="D337" s="5" t="str">
        <f>IFERROR(__xludf.DUMMYFUNCTION("""COMPUTED_VALUE"""),"leads")</f>
        <v>leads</v>
      </c>
      <c r="E337" s="5">
        <f>IFERROR(__xludf.DUMMYFUNCTION("""COMPUTED_VALUE"""),13.0)</f>
        <v>13</v>
      </c>
      <c r="F337" s="14">
        <v>3.0</v>
      </c>
    </row>
    <row r="338">
      <c r="A338" s="13">
        <f>IFERROR(__xludf.DUMMYFUNCTION("""COMPUTED_VALUE"""),44609.0)</f>
        <v>44609</v>
      </c>
      <c r="B338" s="5" t="str">
        <f>IFERROR(__xludf.DUMMYFUNCTION("""COMPUTED_VALUE"""),"google")</f>
        <v>google</v>
      </c>
      <c r="C338" s="5" t="str">
        <f>IFERROR(__xludf.DUMMYFUNCTION("""COMPUTED_VALUE"""),"goog_campaign_2")</f>
        <v>goog_campaign_2</v>
      </c>
      <c r="D338" s="5" t="str">
        <f>IFERROR(__xludf.DUMMYFUNCTION("""COMPUTED_VALUE"""),"leads")</f>
        <v>leads</v>
      </c>
      <c r="E338" s="5">
        <f>IFERROR(__xludf.DUMMYFUNCTION("""COMPUTED_VALUE"""),21.0)</f>
        <v>21</v>
      </c>
      <c r="F338" s="14">
        <v>3.0</v>
      </c>
    </row>
    <row r="339">
      <c r="A339" s="13">
        <f>IFERROR(__xludf.DUMMYFUNCTION("""COMPUTED_VALUE"""),44609.0)</f>
        <v>44609</v>
      </c>
      <c r="B339" s="5" t="str">
        <f>IFERROR(__xludf.DUMMYFUNCTION("""COMPUTED_VALUE"""),"google")</f>
        <v>google</v>
      </c>
      <c r="C339" s="5" t="str">
        <f>IFERROR(__xludf.DUMMYFUNCTION("""COMPUTED_VALUE"""),"goog_campaign_3")</f>
        <v>goog_campaign_3</v>
      </c>
      <c r="D339" s="5" t="str">
        <f>IFERROR(__xludf.DUMMYFUNCTION("""COMPUTED_VALUE"""),"leads")</f>
        <v>leads</v>
      </c>
      <c r="E339" s="5">
        <f>IFERROR(__xludf.DUMMYFUNCTION("""COMPUTED_VALUE"""),10.0)</f>
        <v>10</v>
      </c>
      <c r="F339" s="14">
        <v>3.0</v>
      </c>
    </row>
    <row r="340">
      <c r="A340" s="13">
        <f>IFERROR(__xludf.DUMMYFUNCTION("""COMPUTED_VALUE"""),44609.0)</f>
        <v>44609</v>
      </c>
      <c r="B340" s="5" t="str">
        <f>IFERROR(__xludf.DUMMYFUNCTION("""COMPUTED_VALUE"""),"google")</f>
        <v>google</v>
      </c>
      <c r="C340" s="5" t="str">
        <f>IFERROR(__xludf.DUMMYFUNCTION("""COMPUTED_VALUE"""),"goog_campaign_4")</f>
        <v>goog_campaign_4</v>
      </c>
      <c r="D340" s="5" t="str">
        <f>IFERROR(__xludf.DUMMYFUNCTION("""COMPUTED_VALUE"""),"leads")</f>
        <v>leads</v>
      </c>
      <c r="E340" s="5">
        <f>IFERROR(__xludf.DUMMYFUNCTION("""COMPUTED_VALUE"""),38.0)</f>
        <v>38</v>
      </c>
      <c r="F340" s="14">
        <v>3.0</v>
      </c>
    </row>
    <row r="341">
      <c r="A341" s="13">
        <f>IFERROR(__xludf.DUMMYFUNCTION("""COMPUTED_VALUE"""),44609.0)</f>
        <v>44609</v>
      </c>
      <c r="B341" s="5" t="str">
        <f>IFERROR(__xludf.DUMMYFUNCTION("""COMPUTED_VALUE"""),"google")</f>
        <v>google</v>
      </c>
      <c r="C341" s="5" t="str">
        <f>IFERROR(__xludf.DUMMYFUNCTION("""COMPUTED_VALUE"""),"goog_campaign_5")</f>
        <v>goog_campaign_5</v>
      </c>
      <c r="D341" s="5" t="str">
        <f>IFERROR(__xludf.DUMMYFUNCTION("""COMPUTED_VALUE"""),"leads")</f>
        <v>leads</v>
      </c>
      <c r="E341" s="5">
        <f>IFERROR(__xludf.DUMMYFUNCTION("""COMPUTED_VALUE"""),52.0)</f>
        <v>52</v>
      </c>
      <c r="F341" s="14">
        <v>3.0</v>
      </c>
    </row>
    <row r="342">
      <c r="A342" s="13">
        <f>IFERROR(__xludf.DUMMYFUNCTION("""COMPUTED_VALUE"""),44609.0)</f>
        <v>44609</v>
      </c>
      <c r="B342" s="5" t="str">
        <f>IFERROR(__xludf.DUMMYFUNCTION("""COMPUTED_VALUE"""),"google")</f>
        <v>google</v>
      </c>
      <c r="C342" s="5" t="str">
        <f>IFERROR(__xludf.DUMMYFUNCTION("""COMPUTED_VALUE"""),"goog_campaign_1")</f>
        <v>goog_campaign_1</v>
      </c>
      <c r="D342" s="5" t="str">
        <f>IFERROR(__xludf.DUMMYFUNCTION("""COMPUTED_VALUE"""),"purchases")</f>
        <v>purchases</v>
      </c>
      <c r="E342" s="5">
        <f>IFERROR(__xludf.DUMMYFUNCTION("""COMPUTED_VALUE"""),2.0)</f>
        <v>2</v>
      </c>
      <c r="F342" s="14">
        <v>4.0</v>
      </c>
    </row>
    <row r="343">
      <c r="A343" s="13">
        <f>IFERROR(__xludf.DUMMYFUNCTION("""COMPUTED_VALUE"""),44609.0)</f>
        <v>44609</v>
      </c>
      <c r="B343" s="5" t="str">
        <f>IFERROR(__xludf.DUMMYFUNCTION("""COMPUTED_VALUE"""),"google")</f>
        <v>google</v>
      </c>
      <c r="C343" s="5" t="str">
        <f>IFERROR(__xludf.DUMMYFUNCTION("""COMPUTED_VALUE"""),"goog_campaign_2")</f>
        <v>goog_campaign_2</v>
      </c>
      <c r="D343" s="5" t="str">
        <f>IFERROR(__xludf.DUMMYFUNCTION("""COMPUTED_VALUE"""),"purchases")</f>
        <v>purchases</v>
      </c>
      <c r="E343" s="5">
        <f>IFERROR(__xludf.DUMMYFUNCTION("""COMPUTED_VALUE"""),5.0)</f>
        <v>5</v>
      </c>
      <c r="F343" s="14">
        <v>4.0</v>
      </c>
    </row>
    <row r="344">
      <c r="A344" s="13">
        <f>IFERROR(__xludf.DUMMYFUNCTION("""COMPUTED_VALUE"""),44609.0)</f>
        <v>44609</v>
      </c>
      <c r="B344" s="5" t="str">
        <f>IFERROR(__xludf.DUMMYFUNCTION("""COMPUTED_VALUE"""),"google")</f>
        <v>google</v>
      </c>
      <c r="C344" s="5" t="str">
        <f>IFERROR(__xludf.DUMMYFUNCTION("""COMPUTED_VALUE"""),"goog_campaign_3")</f>
        <v>goog_campaign_3</v>
      </c>
      <c r="D344" s="5" t="str">
        <f>IFERROR(__xludf.DUMMYFUNCTION("""COMPUTED_VALUE"""),"purchases")</f>
        <v>purchases</v>
      </c>
      <c r="E344" s="5">
        <f>IFERROR(__xludf.DUMMYFUNCTION("""COMPUTED_VALUE"""),1.0)</f>
        <v>1</v>
      </c>
      <c r="F344" s="14">
        <v>4.0</v>
      </c>
    </row>
    <row r="345">
      <c r="A345" s="13">
        <f>IFERROR(__xludf.DUMMYFUNCTION("""COMPUTED_VALUE"""),44609.0)</f>
        <v>44609</v>
      </c>
      <c r="B345" s="5" t="str">
        <f>IFERROR(__xludf.DUMMYFUNCTION("""COMPUTED_VALUE"""),"google")</f>
        <v>google</v>
      </c>
      <c r="C345" s="5" t="str">
        <f>IFERROR(__xludf.DUMMYFUNCTION("""COMPUTED_VALUE"""),"goog_campaign_4")</f>
        <v>goog_campaign_4</v>
      </c>
      <c r="D345" s="5" t="str">
        <f>IFERROR(__xludf.DUMMYFUNCTION("""COMPUTED_VALUE"""),"purchases")</f>
        <v>purchases</v>
      </c>
      <c r="E345" s="5">
        <f>IFERROR(__xludf.DUMMYFUNCTION("""COMPUTED_VALUE"""),7.0)</f>
        <v>7</v>
      </c>
      <c r="F345" s="14">
        <v>4.0</v>
      </c>
    </row>
    <row r="346">
      <c r="A346" s="13">
        <f>IFERROR(__xludf.DUMMYFUNCTION("""COMPUTED_VALUE"""),44609.0)</f>
        <v>44609</v>
      </c>
      <c r="B346" s="5" t="str">
        <f>IFERROR(__xludf.DUMMYFUNCTION("""COMPUTED_VALUE"""),"google")</f>
        <v>google</v>
      </c>
      <c r="C346" s="5" t="str">
        <f>IFERROR(__xludf.DUMMYFUNCTION("""COMPUTED_VALUE"""),"goog_campaign_5")</f>
        <v>goog_campaign_5</v>
      </c>
      <c r="D346" s="5" t="str">
        <f>IFERROR(__xludf.DUMMYFUNCTION("""COMPUTED_VALUE"""),"purchases")</f>
        <v>purchases</v>
      </c>
      <c r="E346" s="5">
        <f>IFERROR(__xludf.DUMMYFUNCTION("""COMPUTED_VALUE"""),8.0)</f>
        <v>8</v>
      </c>
      <c r="F346" s="14">
        <v>4.0</v>
      </c>
    </row>
    <row r="347">
      <c r="A347" s="13">
        <f>IFERROR(__xludf.DUMMYFUNCTION("""COMPUTED_VALUE"""),44609.0)</f>
        <v>44609</v>
      </c>
      <c r="B347" s="5" t="str">
        <f>IFERROR(__xludf.DUMMYFUNCTION("""COMPUTED_VALUE"""),"google")</f>
        <v>google</v>
      </c>
      <c r="C347" s="5" t="str">
        <f>IFERROR(__xludf.DUMMYFUNCTION("""COMPUTED_VALUE"""),"goog_campaign_1")</f>
        <v>goog_campaign_1</v>
      </c>
      <c r="D347" s="5" t="str">
        <f>IFERROR(__xludf.DUMMYFUNCTION("""COMPUTED_VALUE"""),"revenue")</f>
        <v>revenue</v>
      </c>
      <c r="E347" s="5">
        <f>IFERROR(__xludf.DUMMYFUNCTION("""COMPUTED_VALUE"""),86905.0)</f>
        <v>86905</v>
      </c>
      <c r="F347" s="14">
        <v>5.0</v>
      </c>
    </row>
    <row r="348">
      <c r="A348" s="13">
        <f>IFERROR(__xludf.DUMMYFUNCTION("""COMPUTED_VALUE"""),44609.0)</f>
        <v>44609</v>
      </c>
      <c r="B348" s="5" t="str">
        <f>IFERROR(__xludf.DUMMYFUNCTION("""COMPUTED_VALUE"""),"google")</f>
        <v>google</v>
      </c>
      <c r="C348" s="5" t="str">
        <f>IFERROR(__xludf.DUMMYFUNCTION("""COMPUTED_VALUE"""),"goog_campaign_2")</f>
        <v>goog_campaign_2</v>
      </c>
      <c r="D348" s="5" t="str">
        <f>IFERROR(__xludf.DUMMYFUNCTION("""COMPUTED_VALUE"""),"revenue")</f>
        <v>revenue</v>
      </c>
      <c r="E348" s="5">
        <f>IFERROR(__xludf.DUMMYFUNCTION("""COMPUTED_VALUE"""),49787.0)</f>
        <v>49787</v>
      </c>
      <c r="F348" s="14">
        <v>5.0</v>
      </c>
    </row>
    <row r="349">
      <c r="A349" s="13">
        <f>IFERROR(__xludf.DUMMYFUNCTION("""COMPUTED_VALUE"""),44609.0)</f>
        <v>44609</v>
      </c>
      <c r="B349" s="5" t="str">
        <f>IFERROR(__xludf.DUMMYFUNCTION("""COMPUTED_VALUE"""),"google")</f>
        <v>google</v>
      </c>
      <c r="C349" s="5" t="str">
        <f>IFERROR(__xludf.DUMMYFUNCTION("""COMPUTED_VALUE"""),"goog_campaign_3")</f>
        <v>goog_campaign_3</v>
      </c>
      <c r="D349" s="5" t="str">
        <f>IFERROR(__xludf.DUMMYFUNCTION("""COMPUTED_VALUE"""),"revenue")</f>
        <v>revenue</v>
      </c>
      <c r="E349" s="5">
        <f>IFERROR(__xludf.DUMMYFUNCTION("""COMPUTED_VALUE"""),72930.0)</f>
        <v>72930</v>
      </c>
      <c r="F349" s="14">
        <v>5.0</v>
      </c>
    </row>
    <row r="350">
      <c r="A350" s="13">
        <f>IFERROR(__xludf.DUMMYFUNCTION("""COMPUTED_VALUE"""),44609.0)</f>
        <v>44609</v>
      </c>
      <c r="B350" s="5" t="str">
        <f>IFERROR(__xludf.DUMMYFUNCTION("""COMPUTED_VALUE"""),"google")</f>
        <v>google</v>
      </c>
      <c r="C350" s="5" t="str">
        <f>IFERROR(__xludf.DUMMYFUNCTION("""COMPUTED_VALUE"""),"goog_campaign_4")</f>
        <v>goog_campaign_4</v>
      </c>
      <c r="D350" s="5" t="str">
        <f>IFERROR(__xludf.DUMMYFUNCTION("""COMPUTED_VALUE"""),"revenue")</f>
        <v>revenue</v>
      </c>
      <c r="E350" s="5">
        <f>IFERROR(__xludf.DUMMYFUNCTION("""COMPUTED_VALUE"""),95272.0)</f>
        <v>95272</v>
      </c>
      <c r="F350" s="14">
        <v>5.0</v>
      </c>
    </row>
    <row r="351">
      <c r="A351" s="13">
        <f>IFERROR(__xludf.DUMMYFUNCTION("""COMPUTED_VALUE"""),44609.0)</f>
        <v>44609</v>
      </c>
      <c r="B351" s="5" t="str">
        <f>IFERROR(__xludf.DUMMYFUNCTION("""COMPUTED_VALUE"""),"google")</f>
        <v>google</v>
      </c>
      <c r="C351" s="5" t="str">
        <f>IFERROR(__xludf.DUMMYFUNCTION("""COMPUTED_VALUE"""),"goog_campaign_5")</f>
        <v>goog_campaign_5</v>
      </c>
      <c r="D351" s="5" t="str">
        <f>IFERROR(__xludf.DUMMYFUNCTION("""COMPUTED_VALUE"""),"revenue")</f>
        <v>revenue</v>
      </c>
      <c r="E351" s="5">
        <f>IFERROR(__xludf.DUMMYFUNCTION("""COMPUTED_VALUE"""),575.0)</f>
        <v>575</v>
      </c>
      <c r="F351" s="14">
        <v>5.0</v>
      </c>
    </row>
    <row r="352">
      <c r="A352" s="13">
        <f>IFERROR(__xludf.DUMMYFUNCTION("""COMPUTED_VALUE"""),44610.0)</f>
        <v>44610</v>
      </c>
      <c r="B352" s="5" t="str">
        <f>IFERROR(__xludf.DUMMYFUNCTION("""COMPUTED_VALUE"""),"google")</f>
        <v>google</v>
      </c>
      <c r="C352" s="5" t="str">
        <f>IFERROR(__xludf.DUMMYFUNCTION("""COMPUTED_VALUE"""),"goog_campaign_1")</f>
        <v>goog_campaign_1</v>
      </c>
      <c r="D352" s="5" t="str">
        <f>IFERROR(__xludf.DUMMYFUNCTION("""COMPUTED_VALUE"""),"impressions")</f>
        <v>impressions</v>
      </c>
      <c r="E352" s="5">
        <f>IFERROR(__xludf.DUMMYFUNCTION("""COMPUTED_VALUE"""),895791.0)</f>
        <v>895791</v>
      </c>
      <c r="F352" s="14">
        <v>1.0</v>
      </c>
    </row>
    <row r="353">
      <c r="A353" s="13">
        <f>IFERROR(__xludf.DUMMYFUNCTION("""COMPUTED_VALUE"""),44610.0)</f>
        <v>44610</v>
      </c>
      <c r="B353" s="5" t="str">
        <f>IFERROR(__xludf.DUMMYFUNCTION("""COMPUTED_VALUE"""),"google")</f>
        <v>google</v>
      </c>
      <c r="C353" s="5" t="str">
        <f>IFERROR(__xludf.DUMMYFUNCTION("""COMPUTED_VALUE"""),"goog_campaign_2")</f>
        <v>goog_campaign_2</v>
      </c>
      <c r="D353" s="5" t="str">
        <f>IFERROR(__xludf.DUMMYFUNCTION("""COMPUTED_VALUE"""),"impressions")</f>
        <v>impressions</v>
      </c>
      <c r="E353" s="5">
        <f>IFERROR(__xludf.DUMMYFUNCTION("""COMPUTED_VALUE"""),177054.0)</f>
        <v>177054</v>
      </c>
      <c r="F353" s="14">
        <v>1.0</v>
      </c>
    </row>
    <row r="354">
      <c r="A354" s="13">
        <f>IFERROR(__xludf.DUMMYFUNCTION("""COMPUTED_VALUE"""),44610.0)</f>
        <v>44610</v>
      </c>
      <c r="B354" s="5" t="str">
        <f>IFERROR(__xludf.DUMMYFUNCTION("""COMPUTED_VALUE"""),"google")</f>
        <v>google</v>
      </c>
      <c r="C354" s="5" t="str">
        <f>IFERROR(__xludf.DUMMYFUNCTION("""COMPUTED_VALUE"""),"goog_campaign_3")</f>
        <v>goog_campaign_3</v>
      </c>
      <c r="D354" s="5" t="str">
        <f>IFERROR(__xludf.DUMMYFUNCTION("""COMPUTED_VALUE"""),"impressions")</f>
        <v>impressions</v>
      </c>
      <c r="E354" s="5">
        <f>IFERROR(__xludf.DUMMYFUNCTION("""COMPUTED_VALUE"""),874540.0)</f>
        <v>874540</v>
      </c>
      <c r="F354" s="14">
        <v>1.0</v>
      </c>
    </row>
    <row r="355">
      <c r="A355" s="13">
        <f>IFERROR(__xludf.DUMMYFUNCTION("""COMPUTED_VALUE"""),44610.0)</f>
        <v>44610</v>
      </c>
      <c r="B355" s="5" t="str">
        <f>IFERROR(__xludf.DUMMYFUNCTION("""COMPUTED_VALUE"""),"google")</f>
        <v>google</v>
      </c>
      <c r="C355" s="5" t="str">
        <f>IFERROR(__xludf.DUMMYFUNCTION("""COMPUTED_VALUE"""),"goog_campaign_4")</f>
        <v>goog_campaign_4</v>
      </c>
      <c r="D355" s="5" t="str">
        <f>IFERROR(__xludf.DUMMYFUNCTION("""COMPUTED_VALUE"""),"impressions")</f>
        <v>impressions</v>
      </c>
      <c r="E355" s="5">
        <f>IFERROR(__xludf.DUMMYFUNCTION("""COMPUTED_VALUE"""),3002.0)</f>
        <v>3002</v>
      </c>
      <c r="F355" s="14">
        <v>1.0</v>
      </c>
    </row>
    <row r="356">
      <c r="A356" s="13">
        <f>IFERROR(__xludf.DUMMYFUNCTION("""COMPUTED_VALUE"""),44610.0)</f>
        <v>44610</v>
      </c>
      <c r="B356" s="5" t="str">
        <f>IFERROR(__xludf.DUMMYFUNCTION("""COMPUTED_VALUE"""),"google")</f>
        <v>google</v>
      </c>
      <c r="C356" s="5" t="str">
        <f>IFERROR(__xludf.DUMMYFUNCTION("""COMPUTED_VALUE"""),"goog_campaign_5")</f>
        <v>goog_campaign_5</v>
      </c>
      <c r="D356" s="5" t="str">
        <f>IFERROR(__xludf.DUMMYFUNCTION("""COMPUTED_VALUE"""),"impressions")</f>
        <v>impressions</v>
      </c>
      <c r="E356" s="5">
        <f>IFERROR(__xludf.DUMMYFUNCTION("""COMPUTED_VALUE"""),494350.0)</f>
        <v>494350</v>
      </c>
      <c r="F356" s="14">
        <v>1.0</v>
      </c>
    </row>
    <row r="357">
      <c r="A357" s="13">
        <f>IFERROR(__xludf.DUMMYFUNCTION("""COMPUTED_VALUE"""),44610.0)</f>
        <v>44610</v>
      </c>
      <c r="B357" s="5" t="str">
        <f>IFERROR(__xludf.DUMMYFUNCTION("""COMPUTED_VALUE"""),"google")</f>
        <v>google</v>
      </c>
      <c r="C357" s="5" t="str">
        <f>IFERROR(__xludf.DUMMYFUNCTION("""COMPUTED_VALUE"""),"goog_campaign_1")</f>
        <v>goog_campaign_1</v>
      </c>
      <c r="D357" s="5" t="str">
        <f>IFERROR(__xludf.DUMMYFUNCTION("""COMPUTED_VALUE"""),"clicks")</f>
        <v>clicks</v>
      </c>
      <c r="E357" s="5">
        <f>IFERROR(__xludf.DUMMYFUNCTION("""COMPUTED_VALUE"""),5191.0)</f>
        <v>5191</v>
      </c>
      <c r="F357" s="14">
        <v>2.0</v>
      </c>
    </row>
    <row r="358">
      <c r="A358" s="13">
        <f>IFERROR(__xludf.DUMMYFUNCTION("""COMPUTED_VALUE"""),44610.0)</f>
        <v>44610</v>
      </c>
      <c r="B358" s="5" t="str">
        <f>IFERROR(__xludf.DUMMYFUNCTION("""COMPUTED_VALUE"""),"google")</f>
        <v>google</v>
      </c>
      <c r="C358" s="5" t="str">
        <f>IFERROR(__xludf.DUMMYFUNCTION("""COMPUTED_VALUE"""),"goog_campaign_2")</f>
        <v>goog_campaign_2</v>
      </c>
      <c r="D358" s="5" t="str">
        <f>IFERROR(__xludf.DUMMYFUNCTION("""COMPUTED_VALUE"""),"clicks")</f>
        <v>clicks</v>
      </c>
      <c r="E358" s="5">
        <f>IFERROR(__xludf.DUMMYFUNCTION("""COMPUTED_VALUE"""),6937.0)</f>
        <v>6937</v>
      </c>
      <c r="F358" s="14">
        <v>2.0</v>
      </c>
    </row>
    <row r="359">
      <c r="A359" s="13">
        <f>IFERROR(__xludf.DUMMYFUNCTION("""COMPUTED_VALUE"""),44610.0)</f>
        <v>44610</v>
      </c>
      <c r="B359" s="5" t="str">
        <f>IFERROR(__xludf.DUMMYFUNCTION("""COMPUTED_VALUE"""),"google")</f>
        <v>google</v>
      </c>
      <c r="C359" s="5" t="str">
        <f>IFERROR(__xludf.DUMMYFUNCTION("""COMPUTED_VALUE"""),"goog_campaign_3")</f>
        <v>goog_campaign_3</v>
      </c>
      <c r="D359" s="5" t="str">
        <f>IFERROR(__xludf.DUMMYFUNCTION("""COMPUTED_VALUE"""),"clicks")</f>
        <v>clicks</v>
      </c>
      <c r="E359" s="5">
        <f>IFERROR(__xludf.DUMMYFUNCTION("""COMPUTED_VALUE"""),3508.0)</f>
        <v>3508</v>
      </c>
      <c r="F359" s="14">
        <v>2.0</v>
      </c>
    </row>
    <row r="360">
      <c r="A360" s="13">
        <f>IFERROR(__xludf.DUMMYFUNCTION("""COMPUTED_VALUE"""),44610.0)</f>
        <v>44610</v>
      </c>
      <c r="B360" s="5" t="str">
        <f>IFERROR(__xludf.DUMMYFUNCTION("""COMPUTED_VALUE"""),"google")</f>
        <v>google</v>
      </c>
      <c r="C360" s="5" t="str">
        <f>IFERROR(__xludf.DUMMYFUNCTION("""COMPUTED_VALUE"""),"goog_campaign_4")</f>
        <v>goog_campaign_4</v>
      </c>
      <c r="D360" s="5" t="str">
        <f>IFERROR(__xludf.DUMMYFUNCTION("""COMPUTED_VALUE"""),"clicks")</f>
        <v>clicks</v>
      </c>
      <c r="E360" s="5">
        <f>IFERROR(__xludf.DUMMYFUNCTION("""COMPUTED_VALUE"""),8923.0)</f>
        <v>8923</v>
      </c>
      <c r="F360" s="14">
        <v>2.0</v>
      </c>
    </row>
    <row r="361">
      <c r="A361" s="13">
        <f>IFERROR(__xludf.DUMMYFUNCTION("""COMPUTED_VALUE"""),44610.0)</f>
        <v>44610</v>
      </c>
      <c r="B361" s="5" t="str">
        <f>IFERROR(__xludf.DUMMYFUNCTION("""COMPUTED_VALUE"""),"google")</f>
        <v>google</v>
      </c>
      <c r="C361" s="5" t="str">
        <f>IFERROR(__xludf.DUMMYFUNCTION("""COMPUTED_VALUE"""),"goog_campaign_5")</f>
        <v>goog_campaign_5</v>
      </c>
      <c r="D361" s="5" t="str">
        <f>IFERROR(__xludf.DUMMYFUNCTION("""COMPUTED_VALUE"""),"clicks")</f>
        <v>clicks</v>
      </c>
      <c r="E361" s="5">
        <f>IFERROR(__xludf.DUMMYFUNCTION("""COMPUTED_VALUE"""),5214.0)</f>
        <v>5214</v>
      </c>
      <c r="F361" s="14">
        <v>2.0</v>
      </c>
    </row>
    <row r="362">
      <c r="A362" s="13">
        <f>IFERROR(__xludf.DUMMYFUNCTION("""COMPUTED_VALUE"""),44610.0)</f>
        <v>44610</v>
      </c>
      <c r="B362" s="5" t="str">
        <f>IFERROR(__xludf.DUMMYFUNCTION("""COMPUTED_VALUE"""),"google")</f>
        <v>google</v>
      </c>
      <c r="C362" s="5" t="str">
        <f>IFERROR(__xludf.DUMMYFUNCTION("""COMPUTED_VALUE"""),"goog_campaign_1")</f>
        <v>goog_campaign_1</v>
      </c>
      <c r="D362" s="5" t="str">
        <f>IFERROR(__xludf.DUMMYFUNCTION("""COMPUTED_VALUE"""),"leads")</f>
        <v>leads</v>
      </c>
      <c r="E362" s="5">
        <f>IFERROR(__xludf.DUMMYFUNCTION("""COMPUTED_VALUE"""),75.0)</f>
        <v>75</v>
      </c>
      <c r="F362" s="14">
        <v>3.0</v>
      </c>
    </row>
    <row r="363">
      <c r="A363" s="13">
        <f>IFERROR(__xludf.DUMMYFUNCTION("""COMPUTED_VALUE"""),44610.0)</f>
        <v>44610</v>
      </c>
      <c r="B363" s="5" t="str">
        <f>IFERROR(__xludf.DUMMYFUNCTION("""COMPUTED_VALUE"""),"google")</f>
        <v>google</v>
      </c>
      <c r="C363" s="5" t="str">
        <f>IFERROR(__xludf.DUMMYFUNCTION("""COMPUTED_VALUE"""),"goog_campaign_2")</f>
        <v>goog_campaign_2</v>
      </c>
      <c r="D363" s="5" t="str">
        <f>IFERROR(__xludf.DUMMYFUNCTION("""COMPUTED_VALUE"""),"leads")</f>
        <v>leads</v>
      </c>
      <c r="E363" s="5">
        <f>IFERROR(__xludf.DUMMYFUNCTION("""COMPUTED_VALUE"""),98.0)</f>
        <v>98</v>
      </c>
      <c r="F363" s="14">
        <v>3.0</v>
      </c>
    </row>
    <row r="364">
      <c r="A364" s="13">
        <f>IFERROR(__xludf.DUMMYFUNCTION("""COMPUTED_VALUE"""),44610.0)</f>
        <v>44610</v>
      </c>
      <c r="B364" s="5" t="str">
        <f>IFERROR(__xludf.DUMMYFUNCTION("""COMPUTED_VALUE"""),"google")</f>
        <v>google</v>
      </c>
      <c r="C364" s="5" t="str">
        <f>IFERROR(__xludf.DUMMYFUNCTION("""COMPUTED_VALUE"""),"goog_campaign_3")</f>
        <v>goog_campaign_3</v>
      </c>
      <c r="D364" s="5" t="str">
        <f>IFERROR(__xludf.DUMMYFUNCTION("""COMPUTED_VALUE"""),"leads")</f>
        <v>leads</v>
      </c>
      <c r="E364" s="5">
        <f>IFERROR(__xludf.DUMMYFUNCTION("""COMPUTED_VALUE"""),58.0)</f>
        <v>58</v>
      </c>
      <c r="F364" s="14">
        <v>3.0</v>
      </c>
    </row>
    <row r="365">
      <c r="A365" s="13">
        <f>IFERROR(__xludf.DUMMYFUNCTION("""COMPUTED_VALUE"""),44610.0)</f>
        <v>44610</v>
      </c>
      <c r="B365" s="5" t="str">
        <f>IFERROR(__xludf.DUMMYFUNCTION("""COMPUTED_VALUE"""),"google")</f>
        <v>google</v>
      </c>
      <c r="C365" s="5" t="str">
        <f>IFERROR(__xludf.DUMMYFUNCTION("""COMPUTED_VALUE"""),"goog_campaign_4")</f>
        <v>goog_campaign_4</v>
      </c>
      <c r="D365" s="5" t="str">
        <f>IFERROR(__xludf.DUMMYFUNCTION("""COMPUTED_VALUE"""),"leads")</f>
        <v>leads</v>
      </c>
      <c r="E365" s="5">
        <f>IFERROR(__xludf.DUMMYFUNCTION("""COMPUTED_VALUE"""),92.0)</f>
        <v>92</v>
      </c>
      <c r="F365" s="14">
        <v>3.0</v>
      </c>
    </row>
    <row r="366">
      <c r="A366" s="13">
        <f>IFERROR(__xludf.DUMMYFUNCTION("""COMPUTED_VALUE"""),44610.0)</f>
        <v>44610</v>
      </c>
      <c r="B366" s="5" t="str">
        <f>IFERROR(__xludf.DUMMYFUNCTION("""COMPUTED_VALUE"""),"google")</f>
        <v>google</v>
      </c>
      <c r="C366" s="5" t="str">
        <f>IFERROR(__xludf.DUMMYFUNCTION("""COMPUTED_VALUE"""),"goog_campaign_5")</f>
        <v>goog_campaign_5</v>
      </c>
      <c r="D366" s="5" t="str">
        <f>IFERROR(__xludf.DUMMYFUNCTION("""COMPUTED_VALUE"""),"leads")</f>
        <v>leads</v>
      </c>
      <c r="E366" s="5">
        <f>IFERROR(__xludf.DUMMYFUNCTION("""COMPUTED_VALUE"""),93.0)</f>
        <v>93</v>
      </c>
      <c r="F366" s="14">
        <v>3.0</v>
      </c>
    </row>
    <row r="367">
      <c r="A367" s="13">
        <f>IFERROR(__xludf.DUMMYFUNCTION("""COMPUTED_VALUE"""),44610.0)</f>
        <v>44610</v>
      </c>
      <c r="B367" s="5" t="str">
        <f>IFERROR(__xludf.DUMMYFUNCTION("""COMPUTED_VALUE"""),"google")</f>
        <v>google</v>
      </c>
      <c r="C367" s="5" t="str">
        <f>IFERROR(__xludf.DUMMYFUNCTION("""COMPUTED_VALUE"""),"goog_campaign_1")</f>
        <v>goog_campaign_1</v>
      </c>
      <c r="D367" s="5" t="str">
        <f>IFERROR(__xludf.DUMMYFUNCTION("""COMPUTED_VALUE"""),"purchases")</f>
        <v>purchases</v>
      </c>
      <c r="E367" s="5">
        <f>IFERROR(__xludf.DUMMYFUNCTION("""COMPUTED_VALUE"""),2.0)</f>
        <v>2</v>
      </c>
      <c r="F367" s="14">
        <v>4.0</v>
      </c>
    </row>
    <row r="368">
      <c r="A368" s="13">
        <f>IFERROR(__xludf.DUMMYFUNCTION("""COMPUTED_VALUE"""),44610.0)</f>
        <v>44610</v>
      </c>
      <c r="B368" s="5" t="str">
        <f>IFERROR(__xludf.DUMMYFUNCTION("""COMPUTED_VALUE"""),"google")</f>
        <v>google</v>
      </c>
      <c r="C368" s="5" t="str">
        <f>IFERROR(__xludf.DUMMYFUNCTION("""COMPUTED_VALUE"""),"goog_campaign_2")</f>
        <v>goog_campaign_2</v>
      </c>
      <c r="D368" s="5" t="str">
        <f>IFERROR(__xludf.DUMMYFUNCTION("""COMPUTED_VALUE"""),"purchases")</f>
        <v>purchases</v>
      </c>
      <c r="E368" s="5">
        <f>IFERROR(__xludf.DUMMYFUNCTION("""COMPUTED_VALUE"""),1.0)</f>
        <v>1</v>
      </c>
      <c r="F368" s="14">
        <v>4.0</v>
      </c>
    </row>
    <row r="369">
      <c r="A369" s="13">
        <f>IFERROR(__xludf.DUMMYFUNCTION("""COMPUTED_VALUE"""),44610.0)</f>
        <v>44610</v>
      </c>
      <c r="B369" s="5" t="str">
        <f>IFERROR(__xludf.DUMMYFUNCTION("""COMPUTED_VALUE"""),"google")</f>
        <v>google</v>
      </c>
      <c r="C369" s="5" t="str">
        <f>IFERROR(__xludf.DUMMYFUNCTION("""COMPUTED_VALUE"""),"goog_campaign_3")</f>
        <v>goog_campaign_3</v>
      </c>
      <c r="D369" s="5" t="str">
        <f>IFERROR(__xludf.DUMMYFUNCTION("""COMPUTED_VALUE"""),"purchases")</f>
        <v>purchases</v>
      </c>
      <c r="E369" s="5">
        <f>IFERROR(__xludf.DUMMYFUNCTION("""COMPUTED_VALUE"""),8.0)</f>
        <v>8</v>
      </c>
      <c r="F369" s="14">
        <v>4.0</v>
      </c>
    </row>
    <row r="370">
      <c r="A370" s="13">
        <f>IFERROR(__xludf.DUMMYFUNCTION("""COMPUTED_VALUE"""),44610.0)</f>
        <v>44610</v>
      </c>
      <c r="B370" s="5" t="str">
        <f>IFERROR(__xludf.DUMMYFUNCTION("""COMPUTED_VALUE"""),"google")</f>
        <v>google</v>
      </c>
      <c r="C370" s="5" t="str">
        <f>IFERROR(__xludf.DUMMYFUNCTION("""COMPUTED_VALUE"""),"goog_campaign_4")</f>
        <v>goog_campaign_4</v>
      </c>
      <c r="D370" s="5" t="str">
        <f>IFERROR(__xludf.DUMMYFUNCTION("""COMPUTED_VALUE"""),"purchases")</f>
        <v>purchases</v>
      </c>
      <c r="E370" s="5">
        <f>IFERROR(__xludf.DUMMYFUNCTION("""COMPUTED_VALUE"""),3.0)</f>
        <v>3</v>
      </c>
      <c r="F370" s="14">
        <v>4.0</v>
      </c>
    </row>
    <row r="371">
      <c r="A371" s="13">
        <f>IFERROR(__xludf.DUMMYFUNCTION("""COMPUTED_VALUE"""),44610.0)</f>
        <v>44610</v>
      </c>
      <c r="B371" s="5" t="str">
        <f>IFERROR(__xludf.DUMMYFUNCTION("""COMPUTED_VALUE"""),"google")</f>
        <v>google</v>
      </c>
      <c r="C371" s="5" t="str">
        <f>IFERROR(__xludf.DUMMYFUNCTION("""COMPUTED_VALUE"""),"goog_campaign_5")</f>
        <v>goog_campaign_5</v>
      </c>
      <c r="D371" s="5" t="str">
        <f>IFERROR(__xludf.DUMMYFUNCTION("""COMPUTED_VALUE"""),"purchases")</f>
        <v>purchases</v>
      </c>
      <c r="E371" s="5">
        <f>IFERROR(__xludf.DUMMYFUNCTION("""COMPUTED_VALUE"""),0.0)</f>
        <v>0</v>
      </c>
      <c r="F371" s="14">
        <v>4.0</v>
      </c>
    </row>
    <row r="372">
      <c r="A372" s="13">
        <f>IFERROR(__xludf.DUMMYFUNCTION("""COMPUTED_VALUE"""),44610.0)</f>
        <v>44610</v>
      </c>
      <c r="B372" s="5" t="str">
        <f>IFERROR(__xludf.DUMMYFUNCTION("""COMPUTED_VALUE"""),"google")</f>
        <v>google</v>
      </c>
      <c r="C372" s="5" t="str">
        <f>IFERROR(__xludf.DUMMYFUNCTION("""COMPUTED_VALUE"""),"goog_campaign_1")</f>
        <v>goog_campaign_1</v>
      </c>
      <c r="D372" s="5" t="str">
        <f>IFERROR(__xludf.DUMMYFUNCTION("""COMPUTED_VALUE"""),"revenue")</f>
        <v>revenue</v>
      </c>
      <c r="E372" s="5">
        <f>IFERROR(__xludf.DUMMYFUNCTION("""COMPUTED_VALUE"""),14896.0)</f>
        <v>14896</v>
      </c>
      <c r="F372" s="14">
        <v>5.0</v>
      </c>
    </row>
    <row r="373">
      <c r="A373" s="13">
        <f>IFERROR(__xludf.DUMMYFUNCTION("""COMPUTED_VALUE"""),44610.0)</f>
        <v>44610</v>
      </c>
      <c r="B373" s="5" t="str">
        <f>IFERROR(__xludf.DUMMYFUNCTION("""COMPUTED_VALUE"""),"google")</f>
        <v>google</v>
      </c>
      <c r="C373" s="5" t="str">
        <f>IFERROR(__xludf.DUMMYFUNCTION("""COMPUTED_VALUE"""),"goog_campaign_2")</f>
        <v>goog_campaign_2</v>
      </c>
      <c r="D373" s="5" t="str">
        <f>IFERROR(__xludf.DUMMYFUNCTION("""COMPUTED_VALUE"""),"revenue")</f>
        <v>revenue</v>
      </c>
      <c r="E373" s="5">
        <f>IFERROR(__xludf.DUMMYFUNCTION("""COMPUTED_VALUE"""),71376.0)</f>
        <v>71376</v>
      </c>
      <c r="F373" s="14">
        <v>5.0</v>
      </c>
    </row>
    <row r="374">
      <c r="A374" s="13">
        <f>IFERROR(__xludf.DUMMYFUNCTION("""COMPUTED_VALUE"""),44610.0)</f>
        <v>44610</v>
      </c>
      <c r="B374" s="5" t="str">
        <f>IFERROR(__xludf.DUMMYFUNCTION("""COMPUTED_VALUE"""),"google")</f>
        <v>google</v>
      </c>
      <c r="C374" s="5" t="str">
        <f>IFERROR(__xludf.DUMMYFUNCTION("""COMPUTED_VALUE"""),"goog_campaign_3")</f>
        <v>goog_campaign_3</v>
      </c>
      <c r="D374" s="5" t="str">
        <f>IFERROR(__xludf.DUMMYFUNCTION("""COMPUTED_VALUE"""),"revenue")</f>
        <v>revenue</v>
      </c>
      <c r="E374" s="5">
        <f>IFERROR(__xludf.DUMMYFUNCTION("""COMPUTED_VALUE"""),87488.0)</f>
        <v>87488</v>
      </c>
      <c r="F374" s="14">
        <v>5.0</v>
      </c>
    </row>
    <row r="375">
      <c r="A375" s="13">
        <f>IFERROR(__xludf.DUMMYFUNCTION("""COMPUTED_VALUE"""),44610.0)</f>
        <v>44610</v>
      </c>
      <c r="B375" s="5" t="str">
        <f>IFERROR(__xludf.DUMMYFUNCTION("""COMPUTED_VALUE"""),"google")</f>
        <v>google</v>
      </c>
      <c r="C375" s="5" t="str">
        <f>IFERROR(__xludf.DUMMYFUNCTION("""COMPUTED_VALUE"""),"goog_campaign_4")</f>
        <v>goog_campaign_4</v>
      </c>
      <c r="D375" s="5" t="str">
        <f>IFERROR(__xludf.DUMMYFUNCTION("""COMPUTED_VALUE"""),"revenue")</f>
        <v>revenue</v>
      </c>
      <c r="E375" s="5">
        <f>IFERROR(__xludf.DUMMYFUNCTION("""COMPUTED_VALUE"""),64209.0)</f>
        <v>64209</v>
      </c>
      <c r="F375" s="14">
        <v>5.0</v>
      </c>
    </row>
    <row r="376">
      <c r="A376" s="13">
        <f>IFERROR(__xludf.DUMMYFUNCTION("""COMPUTED_VALUE"""),44610.0)</f>
        <v>44610</v>
      </c>
      <c r="B376" s="5" t="str">
        <f>IFERROR(__xludf.DUMMYFUNCTION("""COMPUTED_VALUE"""),"google")</f>
        <v>google</v>
      </c>
      <c r="C376" s="5" t="str">
        <f>IFERROR(__xludf.DUMMYFUNCTION("""COMPUTED_VALUE"""),"goog_campaign_5")</f>
        <v>goog_campaign_5</v>
      </c>
      <c r="D376" s="5" t="str">
        <f>IFERROR(__xludf.DUMMYFUNCTION("""COMPUTED_VALUE"""),"revenue")</f>
        <v>revenue</v>
      </c>
      <c r="E376" s="5">
        <f>IFERROR(__xludf.DUMMYFUNCTION("""COMPUTED_VALUE"""),30608.0)</f>
        <v>30608</v>
      </c>
      <c r="F376" s="14">
        <v>5.0</v>
      </c>
    </row>
    <row r="377">
      <c r="A377" s="13">
        <f>IFERROR(__xludf.DUMMYFUNCTION("""COMPUTED_VALUE"""),44611.0)</f>
        <v>44611</v>
      </c>
      <c r="B377" s="5" t="str">
        <f>IFERROR(__xludf.DUMMYFUNCTION("""COMPUTED_VALUE"""),"google")</f>
        <v>google</v>
      </c>
      <c r="C377" s="5" t="str">
        <f>IFERROR(__xludf.DUMMYFUNCTION("""COMPUTED_VALUE"""),"goog_campaign_1")</f>
        <v>goog_campaign_1</v>
      </c>
      <c r="D377" s="5" t="str">
        <f>IFERROR(__xludf.DUMMYFUNCTION("""COMPUTED_VALUE"""),"impressions")</f>
        <v>impressions</v>
      </c>
      <c r="E377" s="5">
        <f>IFERROR(__xludf.DUMMYFUNCTION("""COMPUTED_VALUE"""),732885.0)</f>
        <v>732885</v>
      </c>
      <c r="F377" s="14">
        <v>1.0</v>
      </c>
    </row>
    <row r="378">
      <c r="A378" s="13">
        <f>IFERROR(__xludf.DUMMYFUNCTION("""COMPUTED_VALUE"""),44611.0)</f>
        <v>44611</v>
      </c>
      <c r="B378" s="5" t="str">
        <f>IFERROR(__xludf.DUMMYFUNCTION("""COMPUTED_VALUE"""),"google")</f>
        <v>google</v>
      </c>
      <c r="C378" s="5" t="str">
        <f>IFERROR(__xludf.DUMMYFUNCTION("""COMPUTED_VALUE"""),"goog_campaign_2")</f>
        <v>goog_campaign_2</v>
      </c>
      <c r="D378" s="5" t="str">
        <f>IFERROR(__xludf.DUMMYFUNCTION("""COMPUTED_VALUE"""),"impressions")</f>
        <v>impressions</v>
      </c>
      <c r="E378" s="5">
        <f>IFERROR(__xludf.DUMMYFUNCTION("""COMPUTED_VALUE"""),740503.0)</f>
        <v>740503</v>
      </c>
      <c r="F378" s="14">
        <v>1.0</v>
      </c>
    </row>
    <row r="379">
      <c r="A379" s="13">
        <f>IFERROR(__xludf.DUMMYFUNCTION("""COMPUTED_VALUE"""),44611.0)</f>
        <v>44611</v>
      </c>
      <c r="B379" s="5" t="str">
        <f>IFERROR(__xludf.DUMMYFUNCTION("""COMPUTED_VALUE"""),"google")</f>
        <v>google</v>
      </c>
      <c r="C379" s="5" t="str">
        <f>IFERROR(__xludf.DUMMYFUNCTION("""COMPUTED_VALUE"""),"goog_campaign_3")</f>
        <v>goog_campaign_3</v>
      </c>
      <c r="D379" s="5" t="str">
        <f>IFERROR(__xludf.DUMMYFUNCTION("""COMPUTED_VALUE"""),"impressions")</f>
        <v>impressions</v>
      </c>
      <c r="E379" s="5">
        <f>IFERROR(__xludf.DUMMYFUNCTION("""COMPUTED_VALUE"""),255223.0)</f>
        <v>255223</v>
      </c>
      <c r="F379" s="14">
        <v>1.0</v>
      </c>
    </row>
    <row r="380">
      <c r="A380" s="13">
        <f>IFERROR(__xludf.DUMMYFUNCTION("""COMPUTED_VALUE"""),44611.0)</f>
        <v>44611</v>
      </c>
      <c r="B380" s="5" t="str">
        <f>IFERROR(__xludf.DUMMYFUNCTION("""COMPUTED_VALUE"""),"google")</f>
        <v>google</v>
      </c>
      <c r="C380" s="5" t="str">
        <f>IFERROR(__xludf.DUMMYFUNCTION("""COMPUTED_VALUE"""),"goog_campaign_4")</f>
        <v>goog_campaign_4</v>
      </c>
      <c r="D380" s="5" t="str">
        <f>IFERROR(__xludf.DUMMYFUNCTION("""COMPUTED_VALUE"""),"impressions")</f>
        <v>impressions</v>
      </c>
      <c r="E380" s="5">
        <f>IFERROR(__xludf.DUMMYFUNCTION("""COMPUTED_VALUE"""),951131.0)</f>
        <v>951131</v>
      </c>
      <c r="F380" s="14">
        <v>1.0</v>
      </c>
    </row>
    <row r="381">
      <c r="A381" s="13">
        <f>IFERROR(__xludf.DUMMYFUNCTION("""COMPUTED_VALUE"""),44611.0)</f>
        <v>44611</v>
      </c>
      <c r="B381" s="5" t="str">
        <f>IFERROR(__xludf.DUMMYFUNCTION("""COMPUTED_VALUE"""),"google")</f>
        <v>google</v>
      </c>
      <c r="C381" s="5" t="str">
        <f>IFERROR(__xludf.DUMMYFUNCTION("""COMPUTED_VALUE"""),"goog_campaign_5")</f>
        <v>goog_campaign_5</v>
      </c>
      <c r="D381" s="5" t="str">
        <f>IFERROR(__xludf.DUMMYFUNCTION("""COMPUTED_VALUE"""),"impressions")</f>
        <v>impressions</v>
      </c>
      <c r="E381" s="5">
        <f>IFERROR(__xludf.DUMMYFUNCTION("""COMPUTED_VALUE"""),448812.0)</f>
        <v>448812</v>
      </c>
      <c r="F381" s="14">
        <v>1.0</v>
      </c>
    </row>
    <row r="382">
      <c r="A382" s="13">
        <f>IFERROR(__xludf.DUMMYFUNCTION("""COMPUTED_VALUE"""),44611.0)</f>
        <v>44611</v>
      </c>
      <c r="B382" s="5" t="str">
        <f>IFERROR(__xludf.DUMMYFUNCTION("""COMPUTED_VALUE"""),"google")</f>
        <v>google</v>
      </c>
      <c r="C382" s="5" t="str">
        <f>IFERROR(__xludf.DUMMYFUNCTION("""COMPUTED_VALUE"""),"goog_campaign_1")</f>
        <v>goog_campaign_1</v>
      </c>
      <c r="D382" s="5" t="str">
        <f>IFERROR(__xludf.DUMMYFUNCTION("""COMPUTED_VALUE"""),"clicks")</f>
        <v>clicks</v>
      </c>
      <c r="E382" s="5">
        <f>IFERROR(__xludf.DUMMYFUNCTION("""COMPUTED_VALUE"""),6463.0)</f>
        <v>6463</v>
      </c>
      <c r="F382" s="14">
        <v>2.0</v>
      </c>
    </row>
    <row r="383">
      <c r="A383" s="13">
        <f>IFERROR(__xludf.DUMMYFUNCTION("""COMPUTED_VALUE"""),44611.0)</f>
        <v>44611</v>
      </c>
      <c r="B383" s="5" t="str">
        <f>IFERROR(__xludf.DUMMYFUNCTION("""COMPUTED_VALUE"""),"google")</f>
        <v>google</v>
      </c>
      <c r="C383" s="5" t="str">
        <f>IFERROR(__xludf.DUMMYFUNCTION("""COMPUTED_VALUE"""),"goog_campaign_2")</f>
        <v>goog_campaign_2</v>
      </c>
      <c r="D383" s="5" t="str">
        <f>IFERROR(__xludf.DUMMYFUNCTION("""COMPUTED_VALUE"""),"clicks")</f>
        <v>clicks</v>
      </c>
      <c r="E383" s="5">
        <f>IFERROR(__xludf.DUMMYFUNCTION("""COMPUTED_VALUE"""),1409.0)</f>
        <v>1409</v>
      </c>
      <c r="F383" s="14">
        <v>2.0</v>
      </c>
    </row>
    <row r="384">
      <c r="A384" s="13">
        <f>IFERROR(__xludf.DUMMYFUNCTION("""COMPUTED_VALUE"""),44611.0)</f>
        <v>44611</v>
      </c>
      <c r="B384" s="5" t="str">
        <f>IFERROR(__xludf.DUMMYFUNCTION("""COMPUTED_VALUE"""),"google")</f>
        <v>google</v>
      </c>
      <c r="C384" s="5" t="str">
        <f>IFERROR(__xludf.DUMMYFUNCTION("""COMPUTED_VALUE"""),"goog_campaign_3")</f>
        <v>goog_campaign_3</v>
      </c>
      <c r="D384" s="5" t="str">
        <f>IFERROR(__xludf.DUMMYFUNCTION("""COMPUTED_VALUE"""),"clicks")</f>
        <v>clicks</v>
      </c>
      <c r="E384" s="5">
        <f>IFERROR(__xludf.DUMMYFUNCTION("""COMPUTED_VALUE"""),5468.0)</f>
        <v>5468</v>
      </c>
      <c r="F384" s="14">
        <v>2.0</v>
      </c>
    </row>
    <row r="385">
      <c r="A385" s="13">
        <f>IFERROR(__xludf.DUMMYFUNCTION("""COMPUTED_VALUE"""),44611.0)</f>
        <v>44611</v>
      </c>
      <c r="B385" s="5" t="str">
        <f>IFERROR(__xludf.DUMMYFUNCTION("""COMPUTED_VALUE"""),"google")</f>
        <v>google</v>
      </c>
      <c r="C385" s="5" t="str">
        <f>IFERROR(__xludf.DUMMYFUNCTION("""COMPUTED_VALUE"""),"goog_campaign_4")</f>
        <v>goog_campaign_4</v>
      </c>
      <c r="D385" s="5" t="str">
        <f>IFERROR(__xludf.DUMMYFUNCTION("""COMPUTED_VALUE"""),"clicks")</f>
        <v>clicks</v>
      </c>
      <c r="E385" s="5">
        <f>IFERROR(__xludf.DUMMYFUNCTION("""COMPUTED_VALUE"""),9475.0)</f>
        <v>9475</v>
      </c>
      <c r="F385" s="14">
        <v>2.0</v>
      </c>
    </row>
    <row r="386">
      <c r="A386" s="13">
        <f>IFERROR(__xludf.DUMMYFUNCTION("""COMPUTED_VALUE"""),44611.0)</f>
        <v>44611</v>
      </c>
      <c r="B386" s="5" t="str">
        <f>IFERROR(__xludf.DUMMYFUNCTION("""COMPUTED_VALUE"""),"google")</f>
        <v>google</v>
      </c>
      <c r="C386" s="5" t="str">
        <f>IFERROR(__xludf.DUMMYFUNCTION("""COMPUTED_VALUE"""),"goog_campaign_5")</f>
        <v>goog_campaign_5</v>
      </c>
      <c r="D386" s="5" t="str">
        <f>IFERROR(__xludf.DUMMYFUNCTION("""COMPUTED_VALUE"""),"clicks")</f>
        <v>clicks</v>
      </c>
      <c r="E386" s="5">
        <f>IFERROR(__xludf.DUMMYFUNCTION("""COMPUTED_VALUE"""),1360.0)</f>
        <v>1360</v>
      </c>
      <c r="F386" s="14">
        <v>2.0</v>
      </c>
    </row>
    <row r="387">
      <c r="A387" s="13">
        <f>IFERROR(__xludf.DUMMYFUNCTION("""COMPUTED_VALUE"""),44611.0)</f>
        <v>44611</v>
      </c>
      <c r="B387" s="5" t="str">
        <f>IFERROR(__xludf.DUMMYFUNCTION("""COMPUTED_VALUE"""),"google")</f>
        <v>google</v>
      </c>
      <c r="C387" s="5" t="str">
        <f>IFERROR(__xludf.DUMMYFUNCTION("""COMPUTED_VALUE"""),"goog_campaign_1")</f>
        <v>goog_campaign_1</v>
      </c>
      <c r="D387" s="5" t="str">
        <f>IFERROR(__xludf.DUMMYFUNCTION("""COMPUTED_VALUE"""),"leads")</f>
        <v>leads</v>
      </c>
      <c r="E387" s="5">
        <f>IFERROR(__xludf.DUMMYFUNCTION("""COMPUTED_VALUE"""),90.0)</f>
        <v>90</v>
      </c>
      <c r="F387" s="14">
        <v>3.0</v>
      </c>
    </row>
    <row r="388">
      <c r="A388" s="13">
        <f>IFERROR(__xludf.DUMMYFUNCTION("""COMPUTED_VALUE"""),44611.0)</f>
        <v>44611</v>
      </c>
      <c r="B388" s="5" t="str">
        <f>IFERROR(__xludf.DUMMYFUNCTION("""COMPUTED_VALUE"""),"google")</f>
        <v>google</v>
      </c>
      <c r="C388" s="5" t="str">
        <f>IFERROR(__xludf.DUMMYFUNCTION("""COMPUTED_VALUE"""),"goog_campaign_2")</f>
        <v>goog_campaign_2</v>
      </c>
      <c r="D388" s="5" t="str">
        <f>IFERROR(__xludf.DUMMYFUNCTION("""COMPUTED_VALUE"""),"leads")</f>
        <v>leads</v>
      </c>
      <c r="E388" s="5">
        <f>IFERROR(__xludf.DUMMYFUNCTION("""COMPUTED_VALUE"""),46.0)</f>
        <v>46</v>
      </c>
      <c r="F388" s="14">
        <v>3.0</v>
      </c>
    </row>
    <row r="389">
      <c r="A389" s="13">
        <f>IFERROR(__xludf.DUMMYFUNCTION("""COMPUTED_VALUE"""),44611.0)</f>
        <v>44611</v>
      </c>
      <c r="B389" s="5" t="str">
        <f>IFERROR(__xludf.DUMMYFUNCTION("""COMPUTED_VALUE"""),"google")</f>
        <v>google</v>
      </c>
      <c r="C389" s="5" t="str">
        <f>IFERROR(__xludf.DUMMYFUNCTION("""COMPUTED_VALUE"""),"goog_campaign_3")</f>
        <v>goog_campaign_3</v>
      </c>
      <c r="D389" s="5" t="str">
        <f>IFERROR(__xludf.DUMMYFUNCTION("""COMPUTED_VALUE"""),"leads")</f>
        <v>leads</v>
      </c>
      <c r="E389" s="5">
        <f>IFERROR(__xludf.DUMMYFUNCTION("""COMPUTED_VALUE"""),10.0)</f>
        <v>10</v>
      </c>
      <c r="F389" s="14">
        <v>3.0</v>
      </c>
    </row>
    <row r="390">
      <c r="A390" s="13">
        <f>IFERROR(__xludf.DUMMYFUNCTION("""COMPUTED_VALUE"""),44611.0)</f>
        <v>44611</v>
      </c>
      <c r="B390" s="5" t="str">
        <f>IFERROR(__xludf.DUMMYFUNCTION("""COMPUTED_VALUE"""),"google")</f>
        <v>google</v>
      </c>
      <c r="C390" s="5" t="str">
        <f>IFERROR(__xludf.DUMMYFUNCTION("""COMPUTED_VALUE"""),"goog_campaign_4")</f>
        <v>goog_campaign_4</v>
      </c>
      <c r="D390" s="5" t="str">
        <f>IFERROR(__xludf.DUMMYFUNCTION("""COMPUTED_VALUE"""),"leads")</f>
        <v>leads</v>
      </c>
      <c r="E390" s="5">
        <f>IFERROR(__xludf.DUMMYFUNCTION("""COMPUTED_VALUE"""),40.0)</f>
        <v>40</v>
      </c>
      <c r="F390" s="14">
        <v>3.0</v>
      </c>
    </row>
    <row r="391">
      <c r="A391" s="13">
        <f>IFERROR(__xludf.DUMMYFUNCTION("""COMPUTED_VALUE"""),44611.0)</f>
        <v>44611</v>
      </c>
      <c r="B391" s="5" t="str">
        <f>IFERROR(__xludf.DUMMYFUNCTION("""COMPUTED_VALUE"""),"google")</f>
        <v>google</v>
      </c>
      <c r="C391" s="5" t="str">
        <f>IFERROR(__xludf.DUMMYFUNCTION("""COMPUTED_VALUE"""),"goog_campaign_5")</f>
        <v>goog_campaign_5</v>
      </c>
      <c r="D391" s="5" t="str">
        <f>IFERROR(__xludf.DUMMYFUNCTION("""COMPUTED_VALUE"""),"leads")</f>
        <v>leads</v>
      </c>
      <c r="E391" s="5">
        <f>IFERROR(__xludf.DUMMYFUNCTION("""COMPUTED_VALUE"""),94.0)</f>
        <v>94</v>
      </c>
      <c r="F391" s="14">
        <v>3.0</v>
      </c>
    </row>
    <row r="392">
      <c r="A392" s="13">
        <f>IFERROR(__xludf.DUMMYFUNCTION("""COMPUTED_VALUE"""),44611.0)</f>
        <v>44611</v>
      </c>
      <c r="B392" s="5" t="str">
        <f>IFERROR(__xludf.DUMMYFUNCTION("""COMPUTED_VALUE"""),"google")</f>
        <v>google</v>
      </c>
      <c r="C392" s="5" t="str">
        <f>IFERROR(__xludf.DUMMYFUNCTION("""COMPUTED_VALUE"""),"goog_campaign_1")</f>
        <v>goog_campaign_1</v>
      </c>
      <c r="D392" s="5" t="str">
        <f>IFERROR(__xludf.DUMMYFUNCTION("""COMPUTED_VALUE"""),"purchases")</f>
        <v>purchases</v>
      </c>
      <c r="E392" s="5">
        <f>IFERROR(__xludf.DUMMYFUNCTION("""COMPUTED_VALUE"""),10.0)</f>
        <v>10</v>
      </c>
      <c r="F392" s="14">
        <v>4.0</v>
      </c>
    </row>
    <row r="393">
      <c r="A393" s="13">
        <f>IFERROR(__xludf.DUMMYFUNCTION("""COMPUTED_VALUE"""),44611.0)</f>
        <v>44611</v>
      </c>
      <c r="B393" s="5" t="str">
        <f>IFERROR(__xludf.DUMMYFUNCTION("""COMPUTED_VALUE"""),"google")</f>
        <v>google</v>
      </c>
      <c r="C393" s="5" t="str">
        <f>IFERROR(__xludf.DUMMYFUNCTION("""COMPUTED_VALUE"""),"goog_campaign_2")</f>
        <v>goog_campaign_2</v>
      </c>
      <c r="D393" s="5" t="str">
        <f>IFERROR(__xludf.DUMMYFUNCTION("""COMPUTED_VALUE"""),"purchases")</f>
        <v>purchases</v>
      </c>
      <c r="E393" s="5">
        <f>IFERROR(__xludf.DUMMYFUNCTION("""COMPUTED_VALUE"""),6.0)</f>
        <v>6</v>
      </c>
      <c r="F393" s="14">
        <v>4.0</v>
      </c>
    </row>
    <row r="394">
      <c r="A394" s="13">
        <f>IFERROR(__xludf.DUMMYFUNCTION("""COMPUTED_VALUE"""),44611.0)</f>
        <v>44611</v>
      </c>
      <c r="B394" s="5" t="str">
        <f>IFERROR(__xludf.DUMMYFUNCTION("""COMPUTED_VALUE"""),"google")</f>
        <v>google</v>
      </c>
      <c r="C394" s="5" t="str">
        <f>IFERROR(__xludf.DUMMYFUNCTION("""COMPUTED_VALUE"""),"goog_campaign_3")</f>
        <v>goog_campaign_3</v>
      </c>
      <c r="D394" s="5" t="str">
        <f>IFERROR(__xludf.DUMMYFUNCTION("""COMPUTED_VALUE"""),"purchases")</f>
        <v>purchases</v>
      </c>
      <c r="E394" s="5">
        <f>IFERROR(__xludf.DUMMYFUNCTION("""COMPUTED_VALUE"""),1.0)</f>
        <v>1</v>
      </c>
      <c r="F394" s="14">
        <v>4.0</v>
      </c>
    </row>
    <row r="395">
      <c r="A395" s="13">
        <f>IFERROR(__xludf.DUMMYFUNCTION("""COMPUTED_VALUE"""),44611.0)</f>
        <v>44611</v>
      </c>
      <c r="B395" s="5" t="str">
        <f>IFERROR(__xludf.DUMMYFUNCTION("""COMPUTED_VALUE"""),"google")</f>
        <v>google</v>
      </c>
      <c r="C395" s="5" t="str">
        <f>IFERROR(__xludf.DUMMYFUNCTION("""COMPUTED_VALUE"""),"goog_campaign_4")</f>
        <v>goog_campaign_4</v>
      </c>
      <c r="D395" s="5" t="str">
        <f>IFERROR(__xludf.DUMMYFUNCTION("""COMPUTED_VALUE"""),"purchases")</f>
        <v>purchases</v>
      </c>
      <c r="E395" s="5">
        <f>IFERROR(__xludf.DUMMYFUNCTION("""COMPUTED_VALUE"""),4.0)</f>
        <v>4</v>
      </c>
      <c r="F395" s="14">
        <v>4.0</v>
      </c>
    </row>
    <row r="396">
      <c r="A396" s="13">
        <f>IFERROR(__xludf.DUMMYFUNCTION("""COMPUTED_VALUE"""),44611.0)</f>
        <v>44611</v>
      </c>
      <c r="B396" s="5" t="str">
        <f>IFERROR(__xludf.DUMMYFUNCTION("""COMPUTED_VALUE"""),"google")</f>
        <v>google</v>
      </c>
      <c r="C396" s="5" t="str">
        <f>IFERROR(__xludf.DUMMYFUNCTION("""COMPUTED_VALUE"""),"goog_campaign_5")</f>
        <v>goog_campaign_5</v>
      </c>
      <c r="D396" s="5" t="str">
        <f>IFERROR(__xludf.DUMMYFUNCTION("""COMPUTED_VALUE"""),"purchases")</f>
        <v>purchases</v>
      </c>
      <c r="E396" s="5">
        <f>IFERROR(__xludf.DUMMYFUNCTION("""COMPUTED_VALUE"""),3.0)</f>
        <v>3</v>
      </c>
      <c r="F396" s="14">
        <v>4.0</v>
      </c>
    </row>
    <row r="397">
      <c r="A397" s="13">
        <f>IFERROR(__xludf.DUMMYFUNCTION("""COMPUTED_VALUE"""),44611.0)</f>
        <v>44611</v>
      </c>
      <c r="B397" s="5" t="str">
        <f>IFERROR(__xludf.DUMMYFUNCTION("""COMPUTED_VALUE"""),"google")</f>
        <v>google</v>
      </c>
      <c r="C397" s="5" t="str">
        <f>IFERROR(__xludf.DUMMYFUNCTION("""COMPUTED_VALUE"""),"goog_campaign_1")</f>
        <v>goog_campaign_1</v>
      </c>
      <c r="D397" s="5" t="str">
        <f>IFERROR(__xludf.DUMMYFUNCTION("""COMPUTED_VALUE"""),"revenue")</f>
        <v>revenue</v>
      </c>
      <c r="E397" s="5">
        <f>IFERROR(__xludf.DUMMYFUNCTION("""COMPUTED_VALUE"""),50057.0)</f>
        <v>50057</v>
      </c>
      <c r="F397" s="14">
        <v>5.0</v>
      </c>
    </row>
    <row r="398">
      <c r="A398" s="13">
        <f>IFERROR(__xludf.DUMMYFUNCTION("""COMPUTED_VALUE"""),44611.0)</f>
        <v>44611</v>
      </c>
      <c r="B398" s="5" t="str">
        <f>IFERROR(__xludf.DUMMYFUNCTION("""COMPUTED_VALUE"""),"google")</f>
        <v>google</v>
      </c>
      <c r="C398" s="5" t="str">
        <f>IFERROR(__xludf.DUMMYFUNCTION("""COMPUTED_VALUE"""),"goog_campaign_2")</f>
        <v>goog_campaign_2</v>
      </c>
      <c r="D398" s="5" t="str">
        <f>IFERROR(__xludf.DUMMYFUNCTION("""COMPUTED_VALUE"""),"revenue")</f>
        <v>revenue</v>
      </c>
      <c r="E398" s="5">
        <f>IFERROR(__xludf.DUMMYFUNCTION("""COMPUTED_VALUE"""),61958.0)</f>
        <v>61958</v>
      </c>
      <c r="F398" s="14">
        <v>5.0</v>
      </c>
    </row>
    <row r="399">
      <c r="A399" s="13">
        <f>IFERROR(__xludf.DUMMYFUNCTION("""COMPUTED_VALUE"""),44611.0)</f>
        <v>44611</v>
      </c>
      <c r="B399" s="5" t="str">
        <f>IFERROR(__xludf.DUMMYFUNCTION("""COMPUTED_VALUE"""),"google")</f>
        <v>google</v>
      </c>
      <c r="C399" s="5" t="str">
        <f>IFERROR(__xludf.DUMMYFUNCTION("""COMPUTED_VALUE"""),"goog_campaign_3")</f>
        <v>goog_campaign_3</v>
      </c>
      <c r="D399" s="5" t="str">
        <f>IFERROR(__xludf.DUMMYFUNCTION("""COMPUTED_VALUE"""),"revenue")</f>
        <v>revenue</v>
      </c>
      <c r="E399" s="5">
        <f>IFERROR(__xludf.DUMMYFUNCTION("""COMPUTED_VALUE"""),80483.0)</f>
        <v>80483</v>
      </c>
      <c r="F399" s="14">
        <v>5.0</v>
      </c>
    </row>
    <row r="400">
      <c r="A400" s="13">
        <f>IFERROR(__xludf.DUMMYFUNCTION("""COMPUTED_VALUE"""),44611.0)</f>
        <v>44611</v>
      </c>
      <c r="B400" s="5" t="str">
        <f>IFERROR(__xludf.DUMMYFUNCTION("""COMPUTED_VALUE"""),"google")</f>
        <v>google</v>
      </c>
      <c r="C400" s="5" t="str">
        <f>IFERROR(__xludf.DUMMYFUNCTION("""COMPUTED_VALUE"""),"goog_campaign_4")</f>
        <v>goog_campaign_4</v>
      </c>
      <c r="D400" s="5" t="str">
        <f>IFERROR(__xludf.DUMMYFUNCTION("""COMPUTED_VALUE"""),"revenue")</f>
        <v>revenue</v>
      </c>
      <c r="E400" s="5">
        <f>IFERROR(__xludf.DUMMYFUNCTION("""COMPUTED_VALUE"""),56960.0)</f>
        <v>56960</v>
      </c>
      <c r="F400" s="14">
        <v>5.0</v>
      </c>
    </row>
    <row r="401">
      <c r="A401" s="13">
        <f>IFERROR(__xludf.DUMMYFUNCTION("""COMPUTED_VALUE"""),44611.0)</f>
        <v>44611</v>
      </c>
      <c r="B401" s="5" t="str">
        <f>IFERROR(__xludf.DUMMYFUNCTION("""COMPUTED_VALUE"""),"google")</f>
        <v>google</v>
      </c>
      <c r="C401" s="5" t="str">
        <f>IFERROR(__xludf.DUMMYFUNCTION("""COMPUTED_VALUE"""),"goog_campaign_5")</f>
        <v>goog_campaign_5</v>
      </c>
      <c r="D401" s="5" t="str">
        <f>IFERROR(__xludf.DUMMYFUNCTION("""COMPUTED_VALUE"""),"revenue")</f>
        <v>revenue</v>
      </c>
      <c r="E401" s="5">
        <f>IFERROR(__xludf.DUMMYFUNCTION("""COMPUTED_VALUE"""),66795.0)</f>
        <v>66795</v>
      </c>
      <c r="F401" s="14">
        <v>5.0</v>
      </c>
    </row>
    <row r="402">
      <c r="A402" s="13">
        <f>IFERROR(__xludf.DUMMYFUNCTION("""COMPUTED_VALUE"""),44612.0)</f>
        <v>44612</v>
      </c>
      <c r="B402" s="5" t="str">
        <f>IFERROR(__xludf.DUMMYFUNCTION("""COMPUTED_VALUE"""),"google")</f>
        <v>google</v>
      </c>
      <c r="C402" s="5" t="str">
        <f>IFERROR(__xludf.DUMMYFUNCTION("""COMPUTED_VALUE"""),"goog_campaign_1")</f>
        <v>goog_campaign_1</v>
      </c>
      <c r="D402" s="5" t="str">
        <f>IFERROR(__xludf.DUMMYFUNCTION("""COMPUTED_VALUE"""),"impressions")</f>
        <v>impressions</v>
      </c>
      <c r="E402" s="5">
        <f>IFERROR(__xludf.DUMMYFUNCTION("""COMPUTED_VALUE"""),799633.0)</f>
        <v>799633</v>
      </c>
      <c r="F402" s="14">
        <v>1.0</v>
      </c>
    </row>
    <row r="403">
      <c r="A403" s="13">
        <f>IFERROR(__xludf.DUMMYFUNCTION("""COMPUTED_VALUE"""),44612.0)</f>
        <v>44612</v>
      </c>
      <c r="B403" s="5" t="str">
        <f>IFERROR(__xludf.DUMMYFUNCTION("""COMPUTED_VALUE"""),"google")</f>
        <v>google</v>
      </c>
      <c r="C403" s="5" t="str">
        <f>IFERROR(__xludf.DUMMYFUNCTION("""COMPUTED_VALUE"""),"goog_campaign_2")</f>
        <v>goog_campaign_2</v>
      </c>
      <c r="D403" s="5" t="str">
        <f>IFERROR(__xludf.DUMMYFUNCTION("""COMPUTED_VALUE"""),"impressions")</f>
        <v>impressions</v>
      </c>
      <c r="E403" s="5">
        <f>IFERROR(__xludf.DUMMYFUNCTION("""COMPUTED_VALUE"""),202790.0)</f>
        <v>202790</v>
      </c>
      <c r="F403" s="14">
        <v>1.0</v>
      </c>
    </row>
    <row r="404">
      <c r="A404" s="13">
        <f>IFERROR(__xludf.DUMMYFUNCTION("""COMPUTED_VALUE"""),44612.0)</f>
        <v>44612</v>
      </c>
      <c r="B404" s="5" t="str">
        <f>IFERROR(__xludf.DUMMYFUNCTION("""COMPUTED_VALUE"""),"google")</f>
        <v>google</v>
      </c>
      <c r="C404" s="5" t="str">
        <f>IFERROR(__xludf.DUMMYFUNCTION("""COMPUTED_VALUE"""),"goog_campaign_3")</f>
        <v>goog_campaign_3</v>
      </c>
      <c r="D404" s="5" t="str">
        <f>IFERROR(__xludf.DUMMYFUNCTION("""COMPUTED_VALUE"""),"impressions")</f>
        <v>impressions</v>
      </c>
      <c r="E404" s="5">
        <f>IFERROR(__xludf.DUMMYFUNCTION("""COMPUTED_VALUE"""),834439.0)</f>
        <v>834439</v>
      </c>
      <c r="F404" s="14">
        <v>1.0</v>
      </c>
    </row>
    <row r="405">
      <c r="A405" s="13">
        <f>IFERROR(__xludf.DUMMYFUNCTION("""COMPUTED_VALUE"""),44612.0)</f>
        <v>44612</v>
      </c>
      <c r="B405" s="5" t="str">
        <f>IFERROR(__xludf.DUMMYFUNCTION("""COMPUTED_VALUE"""),"google")</f>
        <v>google</v>
      </c>
      <c r="C405" s="5" t="str">
        <f>IFERROR(__xludf.DUMMYFUNCTION("""COMPUTED_VALUE"""),"goog_campaign_4")</f>
        <v>goog_campaign_4</v>
      </c>
      <c r="D405" s="5" t="str">
        <f>IFERROR(__xludf.DUMMYFUNCTION("""COMPUTED_VALUE"""),"impressions")</f>
        <v>impressions</v>
      </c>
      <c r="E405" s="5">
        <f>IFERROR(__xludf.DUMMYFUNCTION("""COMPUTED_VALUE"""),748777.0)</f>
        <v>748777</v>
      </c>
      <c r="F405" s="14">
        <v>1.0</v>
      </c>
    </row>
    <row r="406">
      <c r="A406" s="13">
        <f>IFERROR(__xludf.DUMMYFUNCTION("""COMPUTED_VALUE"""),44612.0)</f>
        <v>44612</v>
      </c>
      <c r="B406" s="5" t="str">
        <f>IFERROR(__xludf.DUMMYFUNCTION("""COMPUTED_VALUE"""),"google")</f>
        <v>google</v>
      </c>
      <c r="C406" s="5" t="str">
        <f>IFERROR(__xludf.DUMMYFUNCTION("""COMPUTED_VALUE"""),"goog_campaign_5")</f>
        <v>goog_campaign_5</v>
      </c>
      <c r="D406" s="5" t="str">
        <f>IFERROR(__xludf.DUMMYFUNCTION("""COMPUTED_VALUE"""),"impressions")</f>
        <v>impressions</v>
      </c>
      <c r="E406" s="5">
        <f>IFERROR(__xludf.DUMMYFUNCTION("""COMPUTED_VALUE"""),68716.0)</f>
        <v>68716</v>
      </c>
      <c r="F406" s="14">
        <v>1.0</v>
      </c>
    </row>
    <row r="407">
      <c r="A407" s="13">
        <f>IFERROR(__xludf.DUMMYFUNCTION("""COMPUTED_VALUE"""),44612.0)</f>
        <v>44612</v>
      </c>
      <c r="B407" s="5" t="str">
        <f>IFERROR(__xludf.DUMMYFUNCTION("""COMPUTED_VALUE"""),"google")</f>
        <v>google</v>
      </c>
      <c r="C407" s="5" t="str">
        <f>IFERROR(__xludf.DUMMYFUNCTION("""COMPUTED_VALUE"""),"goog_campaign_1")</f>
        <v>goog_campaign_1</v>
      </c>
      <c r="D407" s="5" t="str">
        <f>IFERROR(__xludf.DUMMYFUNCTION("""COMPUTED_VALUE"""),"clicks")</f>
        <v>clicks</v>
      </c>
      <c r="E407" s="5">
        <f>IFERROR(__xludf.DUMMYFUNCTION("""COMPUTED_VALUE"""),2000.0)</f>
        <v>2000</v>
      </c>
      <c r="F407" s="14">
        <v>2.0</v>
      </c>
    </row>
    <row r="408">
      <c r="A408" s="13">
        <f>IFERROR(__xludf.DUMMYFUNCTION("""COMPUTED_VALUE"""),44612.0)</f>
        <v>44612</v>
      </c>
      <c r="B408" s="5" t="str">
        <f>IFERROR(__xludf.DUMMYFUNCTION("""COMPUTED_VALUE"""),"google")</f>
        <v>google</v>
      </c>
      <c r="C408" s="5" t="str">
        <f>IFERROR(__xludf.DUMMYFUNCTION("""COMPUTED_VALUE"""),"goog_campaign_2")</f>
        <v>goog_campaign_2</v>
      </c>
      <c r="D408" s="5" t="str">
        <f>IFERROR(__xludf.DUMMYFUNCTION("""COMPUTED_VALUE"""),"clicks")</f>
        <v>clicks</v>
      </c>
      <c r="E408" s="5">
        <f>IFERROR(__xludf.DUMMYFUNCTION("""COMPUTED_VALUE"""),2080.0)</f>
        <v>2080</v>
      </c>
      <c r="F408" s="14">
        <v>2.0</v>
      </c>
    </row>
    <row r="409">
      <c r="A409" s="13">
        <f>IFERROR(__xludf.DUMMYFUNCTION("""COMPUTED_VALUE"""),44612.0)</f>
        <v>44612</v>
      </c>
      <c r="B409" s="5" t="str">
        <f>IFERROR(__xludf.DUMMYFUNCTION("""COMPUTED_VALUE"""),"google")</f>
        <v>google</v>
      </c>
      <c r="C409" s="5" t="str">
        <f>IFERROR(__xludf.DUMMYFUNCTION("""COMPUTED_VALUE"""),"goog_campaign_3")</f>
        <v>goog_campaign_3</v>
      </c>
      <c r="D409" s="5" t="str">
        <f>IFERROR(__xludf.DUMMYFUNCTION("""COMPUTED_VALUE"""),"clicks")</f>
        <v>clicks</v>
      </c>
      <c r="E409" s="5">
        <f>IFERROR(__xludf.DUMMYFUNCTION("""COMPUTED_VALUE"""),1438.0)</f>
        <v>1438</v>
      </c>
      <c r="F409" s="14">
        <v>2.0</v>
      </c>
    </row>
    <row r="410">
      <c r="A410" s="13">
        <f>IFERROR(__xludf.DUMMYFUNCTION("""COMPUTED_VALUE"""),44612.0)</f>
        <v>44612</v>
      </c>
      <c r="B410" s="5" t="str">
        <f>IFERROR(__xludf.DUMMYFUNCTION("""COMPUTED_VALUE"""),"google")</f>
        <v>google</v>
      </c>
      <c r="C410" s="5" t="str">
        <f>IFERROR(__xludf.DUMMYFUNCTION("""COMPUTED_VALUE"""),"goog_campaign_4")</f>
        <v>goog_campaign_4</v>
      </c>
      <c r="D410" s="5" t="str">
        <f>IFERROR(__xludf.DUMMYFUNCTION("""COMPUTED_VALUE"""),"clicks")</f>
        <v>clicks</v>
      </c>
      <c r="E410" s="5">
        <f>IFERROR(__xludf.DUMMYFUNCTION("""COMPUTED_VALUE"""),2988.0)</f>
        <v>2988</v>
      </c>
      <c r="F410" s="14">
        <v>2.0</v>
      </c>
    </row>
    <row r="411">
      <c r="A411" s="13">
        <f>IFERROR(__xludf.DUMMYFUNCTION("""COMPUTED_VALUE"""),44612.0)</f>
        <v>44612</v>
      </c>
      <c r="B411" s="5" t="str">
        <f>IFERROR(__xludf.DUMMYFUNCTION("""COMPUTED_VALUE"""),"google")</f>
        <v>google</v>
      </c>
      <c r="C411" s="5" t="str">
        <f>IFERROR(__xludf.DUMMYFUNCTION("""COMPUTED_VALUE"""),"goog_campaign_5")</f>
        <v>goog_campaign_5</v>
      </c>
      <c r="D411" s="5" t="str">
        <f>IFERROR(__xludf.DUMMYFUNCTION("""COMPUTED_VALUE"""),"clicks")</f>
        <v>clicks</v>
      </c>
      <c r="E411" s="5">
        <f>IFERROR(__xludf.DUMMYFUNCTION("""COMPUTED_VALUE"""),9727.0)</f>
        <v>9727</v>
      </c>
      <c r="F411" s="14">
        <v>2.0</v>
      </c>
    </row>
    <row r="412">
      <c r="A412" s="13">
        <f>IFERROR(__xludf.DUMMYFUNCTION("""COMPUTED_VALUE"""),44612.0)</f>
        <v>44612</v>
      </c>
      <c r="B412" s="5" t="str">
        <f>IFERROR(__xludf.DUMMYFUNCTION("""COMPUTED_VALUE"""),"google")</f>
        <v>google</v>
      </c>
      <c r="C412" s="5" t="str">
        <f>IFERROR(__xludf.DUMMYFUNCTION("""COMPUTED_VALUE"""),"goog_campaign_1")</f>
        <v>goog_campaign_1</v>
      </c>
      <c r="D412" s="5" t="str">
        <f>IFERROR(__xludf.DUMMYFUNCTION("""COMPUTED_VALUE"""),"leads")</f>
        <v>leads</v>
      </c>
      <c r="E412" s="5">
        <f>IFERROR(__xludf.DUMMYFUNCTION("""COMPUTED_VALUE"""),63.0)</f>
        <v>63</v>
      </c>
      <c r="F412" s="14">
        <v>3.0</v>
      </c>
    </row>
    <row r="413">
      <c r="A413" s="13">
        <f>IFERROR(__xludf.DUMMYFUNCTION("""COMPUTED_VALUE"""),44612.0)</f>
        <v>44612</v>
      </c>
      <c r="B413" s="5" t="str">
        <f>IFERROR(__xludf.DUMMYFUNCTION("""COMPUTED_VALUE"""),"google")</f>
        <v>google</v>
      </c>
      <c r="C413" s="5" t="str">
        <f>IFERROR(__xludf.DUMMYFUNCTION("""COMPUTED_VALUE"""),"goog_campaign_2")</f>
        <v>goog_campaign_2</v>
      </c>
      <c r="D413" s="5" t="str">
        <f>IFERROR(__xludf.DUMMYFUNCTION("""COMPUTED_VALUE"""),"leads")</f>
        <v>leads</v>
      </c>
      <c r="E413" s="5">
        <f>IFERROR(__xludf.DUMMYFUNCTION("""COMPUTED_VALUE"""),46.0)</f>
        <v>46</v>
      </c>
      <c r="F413" s="14">
        <v>3.0</v>
      </c>
    </row>
    <row r="414">
      <c r="A414" s="13">
        <f>IFERROR(__xludf.DUMMYFUNCTION("""COMPUTED_VALUE"""),44612.0)</f>
        <v>44612</v>
      </c>
      <c r="B414" s="5" t="str">
        <f>IFERROR(__xludf.DUMMYFUNCTION("""COMPUTED_VALUE"""),"google")</f>
        <v>google</v>
      </c>
      <c r="C414" s="5" t="str">
        <f>IFERROR(__xludf.DUMMYFUNCTION("""COMPUTED_VALUE"""),"goog_campaign_3")</f>
        <v>goog_campaign_3</v>
      </c>
      <c r="D414" s="5" t="str">
        <f>IFERROR(__xludf.DUMMYFUNCTION("""COMPUTED_VALUE"""),"leads")</f>
        <v>leads</v>
      </c>
      <c r="E414" s="5">
        <f>IFERROR(__xludf.DUMMYFUNCTION("""COMPUTED_VALUE"""),47.0)</f>
        <v>47</v>
      </c>
      <c r="F414" s="14">
        <v>3.0</v>
      </c>
    </row>
    <row r="415">
      <c r="A415" s="13">
        <f>IFERROR(__xludf.DUMMYFUNCTION("""COMPUTED_VALUE"""),44612.0)</f>
        <v>44612</v>
      </c>
      <c r="B415" s="5" t="str">
        <f>IFERROR(__xludf.DUMMYFUNCTION("""COMPUTED_VALUE"""),"google")</f>
        <v>google</v>
      </c>
      <c r="C415" s="5" t="str">
        <f>IFERROR(__xludf.DUMMYFUNCTION("""COMPUTED_VALUE"""),"goog_campaign_4")</f>
        <v>goog_campaign_4</v>
      </c>
      <c r="D415" s="5" t="str">
        <f>IFERROR(__xludf.DUMMYFUNCTION("""COMPUTED_VALUE"""),"leads")</f>
        <v>leads</v>
      </c>
      <c r="E415" s="5">
        <f>IFERROR(__xludf.DUMMYFUNCTION("""COMPUTED_VALUE"""),33.0)</f>
        <v>33</v>
      </c>
      <c r="F415" s="14">
        <v>3.0</v>
      </c>
    </row>
    <row r="416">
      <c r="A416" s="13">
        <f>IFERROR(__xludf.DUMMYFUNCTION("""COMPUTED_VALUE"""),44612.0)</f>
        <v>44612</v>
      </c>
      <c r="B416" s="5" t="str">
        <f>IFERROR(__xludf.DUMMYFUNCTION("""COMPUTED_VALUE"""),"google")</f>
        <v>google</v>
      </c>
      <c r="C416" s="5" t="str">
        <f>IFERROR(__xludf.DUMMYFUNCTION("""COMPUTED_VALUE"""),"goog_campaign_5")</f>
        <v>goog_campaign_5</v>
      </c>
      <c r="D416" s="5" t="str">
        <f>IFERROR(__xludf.DUMMYFUNCTION("""COMPUTED_VALUE"""),"leads")</f>
        <v>leads</v>
      </c>
      <c r="E416" s="5">
        <f>IFERROR(__xludf.DUMMYFUNCTION("""COMPUTED_VALUE"""),56.0)</f>
        <v>56</v>
      </c>
      <c r="F416" s="14">
        <v>3.0</v>
      </c>
    </row>
    <row r="417">
      <c r="A417" s="13">
        <f>IFERROR(__xludf.DUMMYFUNCTION("""COMPUTED_VALUE"""),44612.0)</f>
        <v>44612</v>
      </c>
      <c r="B417" s="5" t="str">
        <f>IFERROR(__xludf.DUMMYFUNCTION("""COMPUTED_VALUE"""),"google")</f>
        <v>google</v>
      </c>
      <c r="C417" s="5" t="str">
        <f>IFERROR(__xludf.DUMMYFUNCTION("""COMPUTED_VALUE"""),"goog_campaign_1")</f>
        <v>goog_campaign_1</v>
      </c>
      <c r="D417" s="5" t="str">
        <f>IFERROR(__xludf.DUMMYFUNCTION("""COMPUTED_VALUE"""),"purchases")</f>
        <v>purchases</v>
      </c>
      <c r="E417" s="5">
        <f>IFERROR(__xludf.DUMMYFUNCTION("""COMPUTED_VALUE"""),9.0)</f>
        <v>9</v>
      </c>
      <c r="F417" s="14">
        <v>4.0</v>
      </c>
    </row>
    <row r="418">
      <c r="A418" s="13">
        <f>IFERROR(__xludf.DUMMYFUNCTION("""COMPUTED_VALUE"""),44612.0)</f>
        <v>44612</v>
      </c>
      <c r="B418" s="5" t="str">
        <f>IFERROR(__xludf.DUMMYFUNCTION("""COMPUTED_VALUE"""),"google")</f>
        <v>google</v>
      </c>
      <c r="C418" s="5" t="str">
        <f>IFERROR(__xludf.DUMMYFUNCTION("""COMPUTED_VALUE"""),"goog_campaign_2")</f>
        <v>goog_campaign_2</v>
      </c>
      <c r="D418" s="5" t="str">
        <f>IFERROR(__xludf.DUMMYFUNCTION("""COMPUTED_VALUE"""),"purchases")</f>
        <v>purchases</v>
      </c>
      <c r="E418" s="5">
        <f>IFERROR(__xludf.DUMMYFUNCTION("""COMPUTED_VALUE"""),5.0)</f>
        <v>5</v>
      </c>
      <c r="F418" s="14">
        <v>4.0</v>
      </c>
    </row>
    <row r="419">
      <c r="A419" s="13">
        <f>IFERROR(__xludf.DUMMYFUNCTION("""COMPUTED_VALUE"""),44612.0)</f>
        <v>44612</v>
      </c>
      <c r="B419" s="5" t="str">
        <f>IFERROR(__xludf.DUMMYFUNCTION("""COMPUTED_VALUE"""),"google")</f>
        <v>google</v>
      </c>
      <c r="C419" s="5" t="str">
        <f>IFERROR(__xludf.DUMMYFUNCTION("""COMPUTED_VALUE"""),"goog_campaign_3")</f>
        <v>goog_campaign_3</v>
      </c>
      <c r="D419" s="5" t="str">
        <f>IFERROR(__xludf.DUMMYFUNCTION("""COMPUTED_VALUE"""),"purchases")</f>
        <v>purchases</v>
      </c>
      <c r="E419" s="5">
        <f>IFERROR(__xludf.DUMMYFUNCTION("""COMPUTED_VALUE"""),9.0)</f>
        <v>9</v>
      </c>
      <c r="F419" s="14">
        <v>4.0</v>
      </c>
    </row>
    <row r="420">
      <c r="A420" s="13">
        <f>IFERROR(__xludf.DUMMYFUNCTION("""COMPUTED_VALUE"""),44612.0)</f>
        <v>44612</v>
      </c>
      <c r="B420" s="5" t="str">
        <f>IFERROR(__xludf.DUMMYFUNCTION("""COMPUTED_VALUE"""),"google")</f>
        <v>google</v>
      </c>
      <c r="C420" s="5" t="str">
        <f>IFERROR(__xludf.DUMMYFUNCTION("""COMPUTED_VALUE"""),"goog_campaign_4")</f>
        <v>goog_campaign_4</v>
      </c>
      <c r="D420" s="5" t="str">
        <f>IFERROR(__xludf.DUMMYFUNCTION("""COMPUTED_VALUE"""),"purchases")</f>
        <v>purchases</v>
      </c>
      <c r="E420" s="5">
        <f>IFERROR(__xludf.DUMMYFUNCTION("""COMPUTED_VALUE"""),10.0)</f>
        <v>10</v>
      </c>
      <c r="F420" s="14">
        <v>4.0</v>
      </c>
    </row>
    <row r="421">
      <c r="A421" s="13">
        <f>IFERROR(__xludf.DUMMYFUNCTION("""COMPUTED_VALUE"""),44612.0)</f>
        <v>44612</v>
      </c>
      <c r="B421" s="5" t="str">
        <f>IFERROR(__xludf.DUMMYFUNCTION("""COMPUTED_VALUE"""),"google")</f>
        <v>google</v>
      </c>
      <c r="C421" s="5" t="str">
        <f>IFERROR(__xludf.DUMMYFUNCTION("""COMPUTED_VALUE"""),"goog_campaign_5")</f>
        <v>goog_campaign_5</v>
      </c>
      <c r="D421" s="5" t="str">
        <f>IFERROR(__xludf.DUMMYFUNCTION("""COMPUTED_VALUE"""),"purchases")</f>
        <v>purchases</v>
      </c>
      <c r="E421" s="5">
        <f>IFERROR(__xludf.DUMMYFUNCTION("""COMPUTED_VALUE"""),6.0)</f>
        <v>6</v>
      </c>
      <c r="F421" s="14">
        <v>4.0</v>
      </c>
    </row>
    <row r="422">
      <c r="A422" s="13">
        <f>IFERROR(__xludf.DUMMYFUNCTION("""COMPUTED_VALUE"""),44612.0)</f>
        <v>44612</v>
      </c>
      <c r="B422" s="5" t="str">
        <f>IFERROR(__xludf.DUMMYFUNCTION("""COMPUTED_VALUE"""),"google")</f>
        <v>google</v>
      </c>
      <c r="C422" s="5" t="str">
        <f>IFERROR(__xludf.DUMMYFUNCTION("""COMPUTED_VALUE"""),"goog_campaign_1")</f>
        <v>goog_campaign_1</v>
      </c>
      <c r="D422" s="5" t="str">
        <f>IFERROR(__xludf.DUMMYFUNCTION("""COMPUTED_VALUE"""),"revenue")</f>
        <v>revenue</v>
      </c>
      <c r="E422" s="5">
        <f>IFERROR(__xludf.DUMMYFUNCTION("""COMPUTED_VALUE"""),3377.0)</f>
        <v>3377</v>
      </c>
      <c r="F422" s="14">
        <v>5.0</v>
      </c>
    </row>
    <row r="423">
      <c r="A423" s="13">
        <f>IFERROR(__xludf.DUMMYFUNCTION("""COMPUTED_VALUE"""),44612.0)</f>
        <v>44612</v>
      </c>
      <c r="B423" s="5" t="str">
        <f>IFERROR(__xludf.DUMMYFUNCTION("""COMPUTED_VALUE"""),"google")</f>
        <v>google</v>
      </c>
      <c r="C423" s="5" t="str">
        <f>IFERROR(__xludf.DUMMYFUNCTION("""COMPUTED_VALUE"""),"goog_campaign_2")</f>
        <v>goog_campaign_2</v>
      </c>
      <c r="D423" s="5" t="str">
        <f>IFERROR(__xludf.DUMMYFUNCTION("""COMPUTED_VALUE"""),"revenue")</f>
        <v>revenue</v>
      </c>
      <c r="E423" s="5">
        <f>IFERROR(__xludf.DUMMYFUNCTION("""COMPUTED_VALUE"""),9661.0)</f>
        <v>9661</v>
      </c>
      <c r="F423" s="14">
        <v>5.0</v>
      </c>
    </row>
    <row r="424">
      <c r="A424" s="13">
        <f>IFERROR(__xludf.DUMMYFUNCTION("""COMPUTED_VALUE"""),44612.0)</f>
        <v>44612</v>
      </c>
      <c r="B424" s="5" t="str">
        <f>IFERROR(__xludf.DUMMYFUNCTION("""COMPUTED_VALUE"""),"google")</f>
        <v>google</v>
      </c>
      <c r="C424" s="5" t="str">
        <f>IFERROR(__xludf.DUMMYFUNCTION("""COMPUTED_VALUE"""),"goog_campaign_3")</f>
        <v>goog_campaign_3</v>
      </c>
      <c r="D424" s="5" t="str">
        <f>IFERROR(__xludf.DUMMYFUNCTION("""COMPUTED_VALUE"""),"revenue")</f>
        <v>revenue</v>
      </c>
      <c r="E424" s="5">
        <f>IFERROR(__xludf.DUMMYFUNCTION("""COMPUTED_VALUE"""),86258.0)</f>
        <v>86258</v>
      </c>
      <c r="F424" s="14">
        <v>5.0</v>
      </c>
    </row>
    <row r="425">
      <c r="A425" s="13">
        <f>IFERROR(__xludf.DUMMYFUNCTION("""COMPUTED_VALUE"""),44612.0)</f>
        <v>44612</v>
      </c>
      <c r="B425" s="5" t="str">
        <f>IFERROR(__xludf.DUMMYFUNCTION("""COMPUTED_VALUE"""),"google")</f>
        <v>google</v>
      </c>
      <c r="C425" s="5" t="str">
        <f>IFERROR(__xludf.DUMMYFUNCTION("""COMPUTED_VALUE"""),"goog_campaign_4")</f>
        <v>goog_campaign_4</v>
      </c>
      <c r="D425" s="5" t="str">
        <f>IFERROR(__xludf.DUMMYFUNCTION("""COMPUTED_VALUE"""),"revenue")</f>
        <v>revenue</v>
      </c>
      <c r="E425" s="5">
        <f>IFERROR(__xludf.DUMMYFUNCTION("""COMPUTED_VALUE"""),64955.0)</f>
        <v>64955</v>
      </c>
      <c r="F425" s="14">
        <v>5.0</v>
      </c>
    </row>
    <row r="426">
      <c r="A426" s="13">
        <f>IFERROR(__xludf.DUMMYFUNCTION("""COMPUTED_VALUE"""),44612.0)</f>
        <v>44612</v>
      </c>
      <c r="B426" s="5" t="str">
        <f>IFERROR(__xludf.DUMMYFUNCTION("""COMPUTED_VALUE"""),"google")</f>
        <v>google</v>
      </c>
      <c r="C426" s="5" t="str">
        <f>IFERROR(__xludf.DUMMYFUNCTION("""COMPUTED_VALUE"""),"goog_campaign_5")</f>
        <v>goog_campaign_5</v>
      </c>
      <c r="D426" s="5" t="str">
        <f>IFERROR(__xludf.DUMMYFUNCTION("""COMPUTED_VALUE"""),"revenue")</f>
        <v>revenue</v>
      </c>
      <c r="E426" s="5">
        <f>IFERROR(__xludf.DUMMYFUNCTION("""COMPUTED_VALUE"""),3834.0)</f>
        <v>3834</v>
      </c>
      <c r="F426" s="14">
        <v>5.0</v>
      </c>
    </row>
    <row r="427">
      <c r="A427" s="13">
        <f>IFERROR(__xludf.DUMMYFUNCTION("""COMPUTED_VALUE"""),44613.0)</f>
        <v>44613</v>
      </c>
      <c r="B427" s="5" t="str">
        <f>IFERROR(__xludf.DUMMYFUNCTION("""COMPUTED_VALUE"""),"google")</f>
        <v>google</v>
      </c>
      <c r="C427" s="5" t="str">
        <f>IFERROR(__xludf.DUMMYFUNCTION("""COMPUTED_VALUE"""),"goog_campaign_1")</f>
        <v>goog_campaign_1</v>
      </c>
      <c r="D427" s="5" t="str">
        <f>IFERROR(__xludf.DUMMYFUNCTION("""COMPUTED_VALUE"""),"impressions")</f>
        <v>impressions</v>
      </c>
      <c r="E427" s="5">
        <f>IFERROR(__xludf.DUMMYFUNCTION("""COMPUTED_VALUE"""),713823.0)</f>
        <v>713823</v>
      </c>
      <c r="F427" s="14">
        <v>1.0</v>
      </c>
    </row>
    <row r="428">
      <c r="A428" s="13">
        <f>IFERROR(__xludf.DUMMYFUNCTION("""COMPUTED_VALUE"""),44613.0)</f>
        <v>44613</v>
      </c>
      <c r="B428" s="5" t="str">
        <f>IFERROR(__xludf.DUMMYFUNCTION("""COMPUTED_VALUE"""),"google")</f>
        <v>google</v>
      </c>
      <c r="C428" s="5" t="str">
        <f>IFERROR(__xludf.DUMMYFUNCTION("""COMPUTED_VALUE"""),"goog_campaign_2")</f>
        <v>goog_campaign_2</v>
      </c>
      <c r="D428" s="5" t="str">
        <f>IFERROR(__xludf.DUMMYFUNCTION("""COMPUTED_VALUE"""),"impressions")</f>
        <v>impressions</v>
      </c>
      <c r="E428" s="5">
        <f>IFERROR(__xludf.DUMMYFUNCTION("""COMPUTED_VALUE"""),348369.0)</f>
        <v>348369</v>
      </c>
      <c r="F428" s="14">
        <v>1.0</v>
      </c>
    </row>
    <row r="429">
      <c r="A429" s="13">
        <f>IFERROR(__xludf.DUMMYFUNCTION("""COMPUTED_VALUE"""),44613.0)</f>
        <v>44613</v>
      </c>
      <c r="B429" s="5" t="str">
        <f>IFERROR(__xludf.DUMMYFUNCTION("""COMPUTED_VALUE"""),"google")</f>
        <v>google</v>
      </c>
      <c r="C429" s="5" t="str">
        <f>IFERROR(__xludf.DUMMYFUNCTION("""COMPUTED_VALUE"""),"goog_campaign_3")</f>
        <v>goog_campaign_3</v>
      </c>
      <c r="D429" s="5" t="str">
        <f>IFERROR(__xludf.DUMMYFUNCTION("""COMPUTED_VALUE"""),"impressions")</f>
        <v>impressions</v>
      </c>
      <c r="E429" s="5">
        <f>IFERROR(__xludf.DUMMYFUNCTION("""COMPUTED_VALUE"""),579802.0)</f>
        <v>579802</v>
      </c>
      <c r="F429" s="14">
        <v>1.0</v>
      </c>
    </row>
    <row r="430">
      <c r="A430" s="13">
        <f>IFERROR(__xludf.DUMMYFUNCTION("""COMPUTED_VALUE"""),44613.0)</f>
        <v>44613</v>
      </c>
      <c r="B430" s="5" t="str">
        <f>IFERROR(__xludf.DUMMYFUNCTION("""COMPUTED_VALUE"""),"google")</f>
        <v>google</v>
      </c>
      <c r="C430" s="5" t="str">
        <f>IFERROR(__xludf.DUMMYFUNCTION("""COMPUTED_VALUE"""),"goog_campaign_4")</f>
        <v>goog_campaign_4</v>
      </c>
      <c r="D430" s="5" t="str">
        <f>IFERROR(__xludf.DUMMYFUNCTION("""COMPUTED_VALUE"""),"impressions")</f>
        <v>impressions</v>
      </c>
      <c r="E430" s="5">
        <f>IFERROR(__xludf.DUMMYFUNCTION("""COMPUTED_VALUE"""),937547.0)</f>
        <v>937547</v>
      </c>
      <c r="F430" s="14">
        <v>1.0</v>
      </c>
    </row>
    <row r="431">
      <c r="A431" s="13">
        <f>IFERROR(__xludf.DUMMYFUNCTION("""COMPUTED_VALUE"""),44613.0)</f>
        <v>44613</v>
      </c>
      <c r="B431" s="5" t="str">
        <f>IFERROR(__xludf.DUMMYFUNCTION("""COMPUTED_VALUE"""),"google")</f>
        <v>google</v>
      </c>
      <c r="C431" s="5" t="str">
        <f>IFERROR(__xludf.DUMMYFUNCTION("""COMPUTED_VALUE"""),"goog_campaign_5")</f>
        <v>goog_campaign_5</v>
      </c>
      <c r="D431" s="5" t="str">
        <f>IFERROR(__xludf.DUMMYFUNCTION("""COMPUTED_VALUE"""),"impressions")</f>
        <v>impressions</v>
      </c>
      <c r="E431" s="5">
        <f>IFERROR(__xludf.DUMMYFUNCTION("""COMPUTED_VALUE"""),122206.0)</f>
        <v>122206</v>
      </c>
      <c r="F431" s="14">
        <v>1.0</v>
      </c>
    </row>
    <row r="432">
      <c r="A432" s="13">
        <f>IFERROR(__xludf.DUMMYFUNCTION("""COMPUTED_VALUE"""),44613.0)</f>
        <v>44613</v>
      </c>
      <c r="B432" s="5" t="str">
        <f>IFERROR(__xludf.DUMMYFUNCTION("""COMPUTED_VALUE"""),"google")</f>
        <v>google</v>
      </c>
      <c r="C432" s="5" t="str">
        <f>IFERROR(__xludf.DUMMYFUNCTION("""COMPUTED_VALUE"""),"goog_campaign_1")</f>
        <v>goog_campaign_1</v>
      </c>
      <c r="D432" s="5" t="str">
        <f>IFERROR(__xludf.DUMMYFUNCTION("""COMPUTED_VALUE"""),"clicks")</f>
        <v>clicks</v>
      </c>
      <c r="E432" s="5">
        <f>IFERROR(__xludf.DUMMYFUNCTION("""COMPUTED_VALUE"""),8898.0)</f>
        <v>8898</v>
      </c>
      <c r="F432" s="14">
        <v>2.0</v>
      </c>
    </row>
    <row r="433">
      <c r="A433" s="13">
        <f>IFERROR(__xludf.DUMMYFUNCTION("""COMPUTED_VALUE"""),44613.0)</f>
        <v>44613</v>
      </c>
      <c r="B433" s="5" t="str">
        <f>IFERROR(__xludf.DUMMYFUNCTION("""COMPUTED_VALUE"""),"google")</f>
        <v>google</v>
      </c>
      <c r="C433" s="5" t="str">
        <f>IFERROR(__xludf.DUMMYFUNCTION("""COMPUTED_VALUE"""),"goog_campaign_2")</f>
        <v>goog_campaign_2</v>
      </c>
      <c r="D433" s="5" t="str">
        <f>IFERROR(__xludf.DUMMYFUNCTION("""COMPUTED_VALUE"""),"clicks")</f>
        <v>clicks</v>
      </c>
      <c r="E433" s="5">
        <f>IFERROR(__xludf.DUMMYFUNCTION("""COMPUTED_VALUE"""),7466.0)</f>
        <v>7466</v>
      </c>
      <c r="F433" s="14">
        <v>2.0</v>
      </c>
    </row>
    <row r="434">
      <c r="A434" s="13">
        <f>IFERROR(__xludf.DUMMYFUNCTION("""COMPUTED_VALUE"""),44613.0)</f>
        <v>44613</v>
      </c>
      <c r="B434" s="5" t="str">
        <f>IFERROR(__xludf.DUMMYFUNCTION("""COMPUTED_VALUE"""),"google")</f>
        <v>google</v>
      </c>
      <c r="C434" s="5" t="str">
        <f>IFERROR(__xludf.DUMMYFUNCTION("""COMPUTED_VALUE"""),"goog_campaign_3")</f>
        <v>goog_campaign_3</v>
      </c>
      <c r="D434" s="5" t="str">
        <f>IFERROR(__xludf.DUMMYFUNCTION("""COMPUTED_VALUE"""),"clicks")</f>
        <v>clicks</v>
      </c>
      <c r="E434" s="5">
        <f>IFERROR(__xludf.DUMMYFUNCTION("""COMPUTED_VALUE"""),5850.0)</f>
        <v>5850</v>
      </c>
      <c r="F434" s="14">
        <v>2.0</v>
      </c>
    </row>
    <row r="435">
      <c r="A435" s="13">
        <f>IFERROR(__xludf.DUMMYFUNCTION("""COMPUTED_VALUE"""),44613.0)</f>
        <v>44613</v>
      </c>
      <c r="B435" s="5" t="str">
        <f>IFERROR(__xludf.DUMMYFUNCTION("""COMPUTED_VALUE"""),"google")</f>
        <v>google</v>
      </c>
      <c r="C435" s="5" t="str">
        <f>IFERROR(__xludf.DUMMYFUNCTION("""COMPUTED_VALUE"""),"goog_campaign_4")</f>
        <v>goog_campaign_4</v>
      </c>
      <c r="D435" s="5" t="str">
        <f>IFERROR(__xludf.DUMMYFUNCTION("""COMPUTED_VALUE"""),"clicks")</f>
        <v>clicks</v>
      </c>
      <c r="E435" s="5">
        <f>IFERROR(__xludf.DUMMYFUNCTION("""COMPUTED_VALUE"""),796.0)</f>
        <v>796</v>
      </c>
      <c r="F435" s="14">
        <v>2.0</v>
      </c>
    </row>
    <row r="436">
      <c r="A436" s="13">
        <f>IFERROR(__xludf.DUMMYFUNCTION("""COMPUTED_VALUE"""),44613.0)</f>
        <v>44613</v>
      </c>
      <c r="B436" s="5" t="str">
        <f>IFERROR(__xludf.DUMMYFUNCTION("""COMPUTED_VALUE"""),"google")</f>
        <v>google</v>
      </c>
      <c r="C436" s="5" t="str">
        <f>IFERROR(__xludf.DUMMYFUNCTION("""COMPUTED_VALUE"""),"goog_campaign_5")</f>
        <v>goog_campaign_5</v>
      </c>
      <c r="D436" s="5" t="str">
        <f>IFERROR(__xludf.DUMMYFUNCTION("""COMPUTED_VALUE"""),"clicks")</f>
        <v>clicks</v>
      </c>
      <c r="E436" s="5">
        <f>IFERROR(__xludf.DUMMYFUNCTION("""COMPUTED_VALUE"""),6521.0)</f>
        <v>6521</v>
      </c>
      <c r="F436" s="14">
        <v>2.0</v>
      </c>
    </row>
    <row r="437">
      <c r="A437" s="13">
        <f>IFERROR(__xludf.DUMMYFUNCTION("""COMPUTED_VALUE"""),44613.0)</f>
        <v>44613</v>
      </c>
      <c r="B437" s="5" t="str">
        <f>IFERROR(__xludf.DUMMYFUNCTION("""COMPUTED_VALUE"""),"google")</f>
        <v>google</v>
      </c>
      <c r="C437" s="5" t="str">
        <f>IFERROR(__xludf.DUMMYFUNCTION("""COMPUTED_VALUE"""),"goog_campaign_1")</f>
        <v>goog_campaign_1</v>
      </c>
      <c r="D437" s="5" t="str">
        <f>IFERROR(__xludf.DUMMYFUNCTION("""COMPUTED_VALUE"""),"leads")</f>
        <v>leads</v>
      </c>
      <c r="E437" s="5">
        <f>IFERROR(__xludf.DUMMYFUNCTION("""COMPUTED_VALUE"""),14.0)</f>
        <v>14</v>
      </c>
      <c r="F437" s="14">
        <v>3.0</v>
      </c>
    </row>
    <row r="438">
      <c r="A438" s="13">
        <f>IFERROR(__xludf.DUMMYFUNCTION("""COMPUTED_VALUE"""),44613.0)</f>
        <v>44613</v>
      </c>
      <c r="B438" s="5" t="str">
        <f>IFERROR(__xludf.DUMMYFUNCTION("""COMPUTED_VALUE"""),"google")</f>
        <v>google</v>
      </c>
      <c r="C438" s="5" t="str">
        <f>IFERROR(__xludf.DUMMYFUNCTION("""COMPUTED_VALUE"""),"goog_campaign_2")</f>
        <v>goog_campaign_2</v>
      </c>
      <c r="D438" s="5" t="str">
        <f>IFERROR(__xludf.DUMMYFUNCTION("""COMPUTED_VALUE"""),"leads")</f>
        <v>leads</v>
      </c>
      <c r="E438" s="5">
        <f>IFERROR(__xludf.DUMMYFUNCTION("""COMPUTED_VALUE"""),98.0)</f>
        <v>98</v>
      </c>
      <c r="F438" s="14">
        <v>3.0</v>
      </c>
    </row>
    <row r="439">
      <c r="A439" s="13">
        <f>IFERROR(__xludf.DUMMYFUNCTION("""COMPUTED_VALUE"""),44613.0)</f>
        <v>44613</v>
      </c>
      <c r="B439" s="5" t="str">
        <f>IFERROR(__xludf.DUMMYFUNCTION("""COMPUTED_VALUE"""),"google")</f>
        <v>google</v>
      </c>
      <c r="C439" s="5" t="str">
        <f>IFERROR(__xludf.DUMMYFUNCTION("""COMPUTED_VALUE"""),"goog_campaign_3")</f>
        <v>goog_campaign_3</v>
      </c>
      <c r="D439" s="5" t="str">
        <f>IFERROR(__xludf.DUMMYFUNCTION("""COMPUTED_VALUE"""),"leads")</f>
        <v>leads</v>
      </c>
      <c r="E439" s="5">
        <f>IFERROR(__xludf.DUMMYFUNCTION("""COMPUTED_VALUE"""),84.0)</f>
        <v>84</v>
      </c>
      <c r="F439" s="14">
        <v>3.0</v>
      </c>
    </row>
    <row r="440">
      <c r="A440" s="13">
        <f>IFERROR(__xludf.DUMMYFUNCTION("""COMPUTED_VALUE"""),44613.0)</f>
        <v>44613</v>
      </c>
      <c r="B440" s="5" t="str">
        <f>IFERROR(__xludf.DUMMYFUNCTION("""COMPUTED_VALUE"""),"google")</f>
        <v>google</v>
      </c>
      <c r="C440" s="5" t="str">
        <f>IFERROR(__xludf.DUMMYFUNCTION("""COMPUTED_VALUE"""),"goog_campaign_4")</f>
        <v>goog_campaign_4</v>
      </c>
      <c r="D440" s="5" t="str">
        <f>IFERROR(__xludf.DUMMYFUNCTION("""COMPUTED_VALUE"""),"leads")</f>
        <v>leads</v>
      </c>
      <c r="E440" s="5">
        <f>IFERROR(__xludf.DUMMYFUNCTION("""COMPUTED_VALUE"""),53.0)</f>
        <v>53</v>
      </c>
      <c r="F440" s="14">
        <v>3.0</v>
      </c>
    </row>
    <row r="441">
      <c r="A441" s="13">
        <f>IFERROR(__xludf.DUMMYFUNCTION("""COMPUTED_VALUE"""),44613.0)</f>
        <v>44613</v>
      </c>
      <c r="B441" s="5" t="str">
        <f>IFERROR(__xludf.DUMMYFUNCTION("""COMPUTED_VALUE"""),"google")</f>
        <v>google</v>
      </c>
      <c r="C441" s="5" t="str">
        <f>IFERROR(__xludf.DUMMYFUNCTION("""COMPUTED_VALUE"""),"goog_campaign_5")</f>
        <v>goog_campaign_5</v>
      </c>
      <c r="D441" s="5" t="str">
        <f>IFERROR(__xludf.DUMMYFUNCTION("""COMPUTED_VALUE"""),"leads")</f>
        <v>leads</v>
      </c>
      <c r="E441" s="5">
        <f>IFERROR(__xludf.DUMMYFUNCTION("""COMPUTED_VALUE"""),68.0)</f>
        <v>68</v>
      </c>
      <c r="F441" s="14">
        <v>3.0</v>
      </c>
    </row>
    <row r="442">
      <c r="A442" s="13">
        <f>IFERROR(__xludf.DUMMYFUNCTION("""COMPUTED_VALUE"""),44613.0)</f>
        <v>44613</v>
      </c>
      <c r="B442" s="5" t="str">
        <f>IFERROR(__xludf.DUMMYFUNCTION("""COMPUTED_VALUE"""),"google")</f>
        <v>google</v>
      </c>
      <c r="C442" s="5" t="str">
        <f>IFERROR(__xludf.DUMMYFUNCTION("""COMPUTED_VALUE"""),"goog_campaign_1")</f>
        <v>goog_campaign_1</v>
      </c>
      <c r="D442" s="5" t="str">
        <f>IFERROR(__xludf.DUMMYFUNCTION("""COMPUTED_VALUE"""),"purchases")</f>
        <v>purchases</v>
      </c>
      <c r="E442" s="5">
        <f>IFERROR(__xludf.DUMMYFUNCTION("""COMPUTED_VALUE"""),5.0)</f>
        <v>5</v>
      </c>
      <c r="F442" s="14">
        <v>4.0</v>
      </c>
    </row>
    <row r="443">
      <c r="A443" s="13">
        <f>IFERROR(__xludf.DUMMYFUNCTION("""COMPUTED_VALUE"""),44613.0)</f>
        <v>44613</v>
      </c>
      <c r="B443" s="5" t="str">
        <f>IFERROR(__xludf.DUMMYFUNCTION("""COMPUTED_VALUE"""),"google")</f>
        <v>google</v>
      </c>
      <c r="C443" s="5" t="str">
        <f>IFERROR(__xludf.DUMMYFUNCTION("""COMPUTED_VALUE"""),"goog_campaign_2")</f>
        <v>goog_campaign_2</v>
      </c>
      <c r="D443" s="5" t="str">
        <f>IFERROR(__xludf.DUMMYFUNCTION("""COMPUTED_VALUE"""),"purchases")</f>
        <v>purchases</v>
      </c>
      <c r="E443" s="5">
        <f>IFERROR(__xludf.DUMMYFUNCTION("""COMPUTED_VALUE"""),3.0)</f>
        <v>3</v>
      </c>
      <c r="F443" s="14">
        <v>4.0</v>
      </c>
    </row>
    <row r="444">
      <c r="A444" s="13">
        <f>IFERROR(__xludf.DUMMYFUNCTION("""COMPUTED_VALUE"""),44613.0)</f>
        <v>44613</v>
      </c>
      <c r="B444" s="5" t="str">
        <f>IFERROR(__xludf.DUMMYFUNCTION("""COMPUTED_VALUE"""),"google")</f>
        <v>google</v>
      </c>
      <c r="C444" s="5" t="str">
        <f>IFERROR(__xludf.DUMMYFUNCTION("""COMPUTED_VALUE"""),"goog_campaign_3")</f>
        <v>goog_campaign_3</v>
      </c>
      <c r="D444" s="5" t="str">
        <f>IFERROR(__xludf.DUMMYFUNCTION("""COMPUTED_VALUE"""),"purchases")</f>
        <v>purchases</v>
      </c>
      <c r="E444" s="5">
        <f>IFERROR(__xludf.DUMMYFUNCTION("""COMPUTED_VALUE"""),1.0)</f>
        <v>1</v>
      </c>
      <c r="F444" s="14">
        <v>4.0</v>
      </c>
    </row>
    <row r="445">
      <c r="A445" s="13">
        <f>IFERROR(__xludf.DUMMYFUNCTION("""COMPUTED_VALUE"""),44613.0)</f>
        <v>44613</v>
      </c>
      <c r="B445" s="5" t="str">
        <f>IFERROR(__xludf.DUMMYFUNCTION("""COMPUTED_VALUE"""),"google")</f>
        <v>google</v>
      </c>
      <c r="C445" s="5" t="str">
        <f>IFERROR(__xludf.DUMMYFUNCTION("""COMPUTED_VALUE"""),"goog_campaign_4")</f>
        <v>goog_campaign_4</v>
      </c>
      <c r="D445" s="5" t="str">
        <f>IFERROR(__xludf.DUMMYFUNCTION("""COMPUTED_VALUE"""),"purchases")</f>
        <v>purchases</v>
      </c>
      <c r="E445" s="5">
        <f>IFERROR(__xludf.DUMMYFUNCTION("""COMPUTED_VALUE"""),7.0)</f>
        <v>7</v>
      </c>
      <c r="F445" s="14">
        <v>4.0</v>
      </c>
    </row>
    <row r="446">
      <c r="A446" s="13">
        <f>IFERROR(__xludf.DUMMYFUNCTION("""COMPUTED_VALUE"""),44613.0)</f>
        <v>44613</v>
      </c>
      <c r="B446" s="5" t="str">
        <f>IFERROR(__xludf.DUMMYFUNCTION("""COMPUTED_VALUE"""),"google")</f>
        <v>google</v>
      </c>
      <c r="C446" s="5" t="str">
        <f>IFERROR(__xludf.DUMMYFUNCTION("""COMPUTED_VALUE"""),"goog_campaign_5")</f>
        <v>goog_campaign_5</v>
      </c>
      <c r="D446" s="5" t="str">
        <f>IFERROR(__xludf.DUMMYFUNCTION("""COMPUTED_VALUE"""),"purchases")</f>
        <v>purchases</v>
      </c>
      <c r="E446" s="5">
        <f>IFERROR(__xludf.DUMMYFUNCTION("""COMPUTED_VALUE"""),1.0)</f>
        <v>1</v>
      </c>
      <c r="F446" s="14">
        <v>4.0</v>
      </c>
    </row>
    <row r="447">
      <c r="A447" s="13">
        <f>IFERROR(__xludf.DUMMYFUNCTION("""COMPUTED_VALUE"""),44613.0)</f>
        <v>44613</v>
      </c>
      <c r="B447" s="5" t="str">
        <f>IFERROR(__xludf.DUMMYFUNCTION("""COMPUTED_VALUE"""),"google")</f>
        <v>google</v>
      </c>
      <c r="C447" s="5" t="str">
        <f>IFERROR(__xludf.DUMMYFUNCTION("""COMPUTED_VALUE"""),"goog_campaign_1")</f>
        <v>goog_campaign_1</v>
      </c>
      <c r="D447" s="5" t="str">
        <f>IFERROR(__xludf.DUMMYFUNCTION("""COMPUTED_VALUE"""),"revenue")</f>
        <v>revenue</v>
      </c>
      <c r="E447" s="5">
        <f>IFERROR(__xludf.DUMMYFUNCTION("""COMPUTED_VALUE"""),64409.0)</f>
        <v>64409</v>
      </c>
      <c r="F447" s="14">
        <v>5.0</v>
      </c>
    </row>
    <row r="448">
      <c r="A448" s="13">
        <f>IFERROR(__xludf.DUMMYFUNCTION("""COMPUTED_VALUE"""),44613.0)</f>
        <v>44613</v>
      </c>
      <c r="B448" s="5" t="str">
        <f>IFERROR(__xludf.DUMMYFUNCTION("""COMPUTED_VALUE"""),"google")</f>
        <v>google</v>
      </c>
      <c r="C448" s="5" t="str">
        <f>IFERROR(__xludf.DUMMYFUNCTION("""COMPUTED_VALUE"""),"goog_campaign_2")</f>
        <v>goog_campaign_2</v>
      </c>
      <c r="D448" s="5" t="str">
        <f>IFERROR(__xludf.DUMMYFUNCTION("""COMPUTED_VALUE"""),"revenue")</f>
        <v>revenue</v>
      </c>
      <c r="E448" s="5">
        <f>IFERROR(__xludf.DUMMYFUNCTION("""COMPUTED_VALUE"""),41006.0)</f>
        <v>41006</v>
      </c>
      <c r="F448" s="14">
        <v>5.0</v>
      </c>
    </row>
    <row r="449">
      <c r="A449" s="13">
        <f>IFERROR(__xludf.DUMMYFUNCTION("""COMPUTED_VALUE"""),44613.0)</f>
        <v>44613</v>
      </c>
      <c r="B449" s="5" t="str">
        <f>IFERROR(__xludf.DUMMYFUNCTION("""COMPUTED_VALUE"""),"google")</f>
        <v>google</v>
      </c>
      <c r="C449" s="5" t="str">
        <f>IFERROR(__xludf.DUMMYFUNCTION("""COMPUTED_VALUE"""),"goog_campaign_3")</f>
        <v>goog_campaign_3</v>
      </c>
      <c r="D449" s="5" t="str">
        <f>IFERROR(__xludf.DUMMYFUNCTION("""COMPUTED_VALUE"""),"revenue")</f>
        <v>revenue</v>
      </c>
      <c r="E449" s="5">
        <f>IFERROR(__xludf.DUMMYFUNCTION("""COMPUTED_VALUE"""),47362.0)</f>
        <v>47362</v>
      </c>
      <c r="F449" s="14">
        <v>5.0</v>
      </c>
    </row>
    <row r="450">
      <c r="A450" s="13">
        <f>IFERROR(__xludf.DUMMYFUNCTION("""COMPUTED_VALUE"""),44613.0)</f>
        <v>44613</v>
      </c>
      <c r="B450" s="5" t="str">
        <f>IFERROR(__xludf.DUMMYFUNCTION("""COMPUTED_VALUE"""),"google")</f>
        <v>google</v>
      </c>
      <c r="C450" s="5" t="str">
        <f>IFERROR(__xludf.DUMMYFUNCTION("""COMPUTED_VALUE"""),"goog_campaign_4")</f>
        <v>goog_campaign_4</v>
      </c>
      <c r="D450" s="5" t="str">
        <f>IFERROR(__xludf.DUMMYFUNCTION("""COMPUTED_VALUE"""),"revenue")</f>
        <v>revenue</v>
      </c>
      <c r="E450" s="5">
        <f>IFERROR(__xludf.DUMMYFUNCTION("""COMPUTED_VALUE"""),94275.0)</f>
        <v>94275</v>
      </c>
      <c r="F450" s="14">
        <v>5.0</v>
      </c>
    </row>
    <row r="451">
      <c r="A451" s="13">
        <f>IFERROR(__xludf.DUMMYFUNCTION("""COMPUTED_VALUE"""),44613.0)</f>
        <v>44613</v>
      </c>
      <c r="B451" s="5" t="str">
        <f>IFERROR(__xludf.DUMMYFUNCTION("""COMPUTED_VALUE"""),"google")</f>
        <v>google</v>
      </c>
      <c r="C451" s="5" t="str">
        <f>IFERROR(__xludf.DUMMYFUNCTION("""COMPUTED_VALUE"""),"goog_campaign_5")</f>
        <v>goog_campaign_5</v>
      </c>
      <c r="D451" s="5" t="str">
        <f>IFERROR(__xludf.DUMMYFUNCTION("""COMPUTED_VALUE"""),"revenue")</f>
        <v>revenue</v>
      </c>
      <c r="E451" s="5">
        <f>IFERROR(__xludf.DUMMYFUNCTION("""COMPUTED_VALUE"""),50269.0)</f>
        <v>50269</v>
      </c>
      <c r="F451" s="14">
        <v>5.0</v>
      </c>
    </row>
    <row r="452">
      <c r="A452" s="13">
        <f>IFERROR(__xludf.DUMMYFUNCTION("""COMPUTED_VALUE"""),44614.0)</f>
        <v>44614</v>
      </c>
      <c r="B452" s="5" t="str">
        <f>IFERROR(__xludf.DUMMYFUNCTION("""COMPUTED_VALUE"""),"google")</f>
        <v>google</v>
      </c>
      <c r="C452" s="5" t="str">
        <f>IFERROR(__xludf.DUMMYFUNCTION("""COMPUTED_VALUE"""),"goog_campaign_1")</f>
        <v>goog_campaign_1</v>
      </c>
      <c r="D452" s="5" t="str">
        <f>IFERROR(__xludf.DUMMYFUNCTION("""COMPUTED_VALUE"""),"impressions")</f>
        <v>impressions</v>
      </c>
      <c r="E452" s="5">
        <f>IFERROR(__xludf.DUMMYFUNCTION("""COMPUTED_VALUE"""),634376.0)</f>
        <v>634376</v>
      </c>
      <c r="F452" s="14">
        <v>1.0</v>
      </c>
    </row>
    <row r="453">
      <c r="A453" s="13">
        <f>IFERROR(__xludf.DUMMYFUNCTION("""COMPUTED_VALUE"""),44614.0)</f>
        <v>44614</v>
      </c>
      <c r="B453" s="5" t="str">
        <f>IFERROR(__xludf.DUMMYFUNCTION("""COMPUTED_VALUE"""),"google")</f>
        <v>google</v>
      </c>
      <c r="C453" s="5" t="str">
        <f>IFERROR(__xludf.DUMMYFUNCTION("""COMPUTED_VALUE"""),"goog_campaign_2")</f>
        <v>goog_campaign_2</v>
      </c>
      <c r="D453" s="5" t="str">
        <f>IFERROR(__xludf.DUMMYFUNCTION("""COMPUTED_VALUE"""),"impressions")</f>
        <v>impressions</v>
      </c>
      <c r="E453" s="5">
        <f>IFERROR(__xludf.DUMMYFUNCTION("""COMPUTED_VALUE"""),957541.0)</f>
        <v>957541</v>
      </c>
      <c r="F453" s="14">
        <v>1.0</v>
      </c>
    </row>
    <row r="454">
      <c r="A454" s="13">
        <f>IFERROR(__xludf.DUMMYFUNCTION("""COMPUTED_VALUE"""),44614.0)</f>
        <v>44614</v>
      </c>
      <c r="B454" s="5" t="str">
        <f>IFERROR(__xludf.DUMMYFUNCTION("""COMPUTED_VALUE"""),"google")</f>
        <v>google</v>
      </c>
      <c r="C454" s="5" t="str">
        <f>IFERROR(__xludf.DUMMYFUNCTION("""COMPUTED_VALUE"""),"goog_campaign_3")</f>
        <v>goog_campaign_3</v>
      </c>
      <c r="D454" s="5" t="str">
        <f>IFERROR(__xludf.DUMMYFUNCTION("""COMPUTED_VALUE"""),"impressions")</f>
        <v>impressions</v>
      </c>
      <c r="E454" s="5">
        <f>IFERROR(__xludf.DUMMYFUNCTION("""COMPUTED_VALUE"""),500356.0)</f>
        <v>500356</v>
      </c>
      <c r="F454" s="14">
        <v>1.0</v>
      </c>
    </row>
    <row r="455">
      <c r="A455" s="13">
        <f>IFERROR(__xludf.DUMMYFUNCTION("""COMPUTED_VALUE"""),44614.0)</f>
        <v>44614</v>
      </c>
      <c r="B455" s="5" t="str">
        <f>IFERROR(__xludf.DUMMYFUNCTION("""COMPUTED_VALUE"""),"google")</f>
        <v>google</v>
      </c>
      <c r="C455" s="5" t="str">
        <f>IFERROR(__xludf.DUMMYFUNCTION("""COMPUTED_VALUE"""),"goog_campaign_4")</f>
        <v>goog_campaign_4</v>
      </c>
      <c r="D455" s="5" t="str">
        <f>IFERROR(__xludf.DUMMYFUNCTION("""COMPUTED_VALUE"""),"impressions")</f>
        <v>impressions</v>
      </c>
      <c r="E455" s="5">
        <f>IFERROR(__xludf.DUMMYFUNCTION("""COMPUTED_VALUE"""),267571.0)</f>
        <v>267571</v>
      </c>
      <c r="F455" s="14">
        <v>1.0</v>
      </c>
    </row>
    <row r="456">
      <c r="A456" s="13">
        <f>IFERROR(__xludf.DUMMYFUNCTION("""COMPUTED_VALUE"""),44614.0)</f>
        <v>44614</v>
      </c>
      <c r="B456" s="5" t="str">
        <f>IFERROR(__xludf.DUMMYFUNCTION("""COMPUTED_VALUE"""),"google")</f>
        <v>google</v>
      </c>
      <c r="C456" s="5" t="str">
        <f>IFERROR(__xludf.DUMMYFUNCTION("""COMPUTED_VALUE"""),"goog_campaign_5")</f>
        <v>goog_campaign_5</v>
      </c>
      <c r="D456" s="5" t="str">
        <f>IFERROR(__xludf.DUMMYFUNCTION("""COMPUTED_VALUE"""),"impressions")</f>
        <v>impressions</v>
      </c>
      <c r="E456" s="5">
        <f>IFERROR(__xludf.DUMMYFUNCTION("""COMPUTED_VALUE"""),65884.0)</f>
        <v>65884</v>
      </c>
      <c r="F456" s="14">
        <v>1.0</v>
      </c>
    </row>
    <row r="457">
      <c r="A457" s="13">
        <f>IFERROR(__xludf.DUMMYFUNCTION("""COMPUTED_VALUE"""),44614.0)</f>
        <v>44614</v>
      </c>
      <c r="B457" s="5" t="str">
        <f>IFERROR(__xludf.DUMMYFUNCTION("""COMPUTED_VALUE"""),"google")</f>
        <v>google</v>
      </c>
      <c r="C457" s="5" t="str">
        <f>IFERROR(__xludf.DUMMYFUNCTION("""COMPUTED_VALUE"""),"goog_campaign_1")</f>
        <v>goog_campaign_1</v>
      </c>
      <c r="D457" s="5" t="str">
        <f>IFERROR(__xludf.DUMMYFUNCTION("""COMPUTED_VALUE"""),"clicks")</f>
        <v>clicks</v>
      </c>
      <c r="E457" s="5">
        <f>IFERROR(__xludf.DUMMYFUNCTION("""COMPUTED_VALUE"""),691.0)</f>
        <v>691</v>
      </c>
      <c r="F457" s="14">
        <v>2.0</v>
      </c>
    </row>
    <row r="458">
      <c r="A458" s="13">
        <f>IFERROR(__xludf.DUMMYFUNCTION("""COMPUTED_VALUE"""),44614.0)</f>
        <v>44614</v>
      </c>
      <c r="B458" s="5" t="str">
        <f>IFERROR(__xludf.DUMMYFUNCTION("""COMPUTED_VALUE"""),"google")</f>
        <v>google</v>
      </c>
      <c r="C458" s="5" t="str">
        <f>IFERROR(__xludf.DUMMYFUNCTION("""COMPUTED_VALUE"""),"goog_campaign_2")</f>
        <v>goog_campaign_2</v>
      </c>
      <c r="D458" s="5" t="str">
        <f>IFERROR(__xludf.DUMMYFUNCTION("""COMPUTED_VALUE"""),"clicks")</f>
        <v>clicks</v>
      </c>
      <c r="E458" s="5">
        <f>IFERROR(__xludf.DUMMYFUNCTION("""COMPUTED_VALUE"""),418.0)</f>
        <v>418</v>
      </c>
      <c r="F458" s="14">
        <v>2.0</v>
      </c>
    </row>
    <row r="459">
      <c r="A459" s="13">
        <f>IFERROR(__xludf.DUMMYFUNCTION("""COMPUTED_VALUE"""),44614.0)</f>
        <v>44614</v>
      </c>
      <c r="B459" s="5" t="str">
        <f>IFERROR(__xludf.DUMMYFUNCTION("""COMPUTED_VALUE"""),"google")</f>
        <v>google</v>
      </c>
      <c r="C459" s="5" t="str">
        <f>IFERROR(__xludf.DUMMYFUNCTION("""COMPUTED_VALUE"""),"goog_campaign_3")</f>
        <v>goog_campaign_3</v>
      </c>
      <c r="D459" s="5" t="str">
        <f>IFERROR(__xludf.DUMMYFUNCTION("""COMPUTED_VALUE"""),"clicks")</f>
        <v>clicks</v>
      </c>
      <c r="E459" s="5">
        <f>IFERROR(__xludf.DUMMYFUNCTION("""COMPUTED_VALUE"""),8979.0)</f>
        <v>8979</v>
      </c>
      <c r="F459" s="14">
        <v>2.0</v>
      </c>
    </row>
    <row r="460">
      <c r="A460" s="13">
        <f>IFERROR(__xludf.DUMMYFUNCTION("""COMPUTED_VALUE"""),44614.0)</f>
        <v>44614</v>
      </c>
      <c r="B460" s="5" t="str">
        <f>IFERROR(__xludf.DUMMYFUNCTION("""COMPUTED_VALUE"""),"google")</f>
        <v>google</v>
      </c>
      <c r="C460" s="5" t="str">
        <f>IFERROR(__xludf.DUMMYFUNCTION("""COMPUTED_VALUE"""),"goog_campaign_4")</f>
        <v>goog_campaign_4</v>
      </c>
      <c r="D460" s="5" t="str">
        <f>IFERROR(__xludf.DUMMYFUNCTION("""COMPUTED_VALUE"""),"clicks")</f>
        <v>clicks</v>
      </c>
      <c r="E460" s="5">
        <f>IFERROR(__xludf.DUMMYFUNCTION("""COMPUTED_VALUE"""),3090.0)</f>
        <v>3090</v>
      </c>
      <c r="F460" s="14">
        <v>2.0</v>
      </c>
    </row>
    <row r="461">
      <c r="A461" s="13">
        <f>IFERROR(__xludf.DUMMYFUNCTION("""COMPUTED_VALUE"""),44614.0)</f>
        <v>44614</v>
      </c>
      <c r="B461" s="5" t="str">
        <f>IFERROR(__xludf.DUMMYFUNCTION("""COMPUTED_VALUE"""),"google")</f>
        <v>google</v>
      </c>
      <c r="C461" s="5" t="str">
        <f>IFERROR(__xludf.DUMMYFUNCTION("""COMPUTED_VALUE"""),"goog_campaign_5")</f>
        <v>goog_campaign_5</v>
      </c>
      <c r="D461" s="5" t="str">
        <f>IFERROR(__xludf.DUMMYFUNCTION("""COMPUTED_VALUE"""),"clicks")</f>
        <v>clicks</v>
      </c>
      <c r="E461" s="5">
        <f>IFERROR(__xludf.DUMMYFUNCTION("""COMPUTED_VALUE"""),9836.0)</f>
        <v>9836</v>
      </c>
      <c r="F461" s="14">
        <v>2.0</v>
      </c>
    </row>
    <row r="462">
      <c r="A462" s="13">
        <f>IFERROR(__xludf.DUMMYFUNCTION("""COMPUTED_VALUE"""),44614.0)</f>
        <v>44614</v>
      </c>
      <c r="B462" s="5" t="str">
        <f>IFERROR(__xludf.DUMMYFUNCTION("""COMPUTED_VALUE"""),"google")</f>
        <v>google</v>
      </c>
      <c r="C462" s="5" t="str">
        <f>IFERROR(__xludf.DUMMYFUNCTION("""COMPUTED_VALUE"""),"goog_campaign_1")</f>
        <v>goog_campaign_1</v>
      </c>
      <c r="D462" s="5" t="str">
        <f>IFERROR(__xludf.DUMMYFUNCTION("""COMPUTED_VALUE"""),"leads")</f>
        <v>leads</v>
      </c>
      <c r="E462" s="5">
        <f>IFERROR(__xludf.DUMMYFUNCTION("""COMPUTED_VALUE"""),14.0)</f>
        <v>14</v>
      </c>
      <c r="F462" s="14">
        <v>3.0</v>
      </c>
    </row>
    <row r="463">
      <c r="A463" s="13">
        <f>IFERROR(__xludf.DUMMYFUNCTION("""COMPUTED_VALUE"""),44614.0)</f>
        <v>44614</v>
      </c>
      <c r="B463" s="5" t="str">
        <f>IFERROR(__xludf.DUMMYFUNCTION("""COMPUTED_VALUE"""),"google")</f>
        <v>google</v>
      </c>
      <c r="C463" s="5" t="str">
        <f>IFERROR(__xludf.DUMMYFUNCTION("""COMPUTED_VALUE"""),"goog_campaign_2")</f>
        <v>goog_campaign_2</v>
      </c>
      <c r="D463" s="5" t="str">
        <f>IFERROR(__xludf.DUMMYFUNCTION("""COMPUTED_VALUE"""),"leads")</f>
        <v>leads</v>
      </c>
      <c r="E463" s="5">
        <f>IFERROR(__xludf.DUMMYFUNCTION("""COMPUTED_VALUE"""),7.0)</f>
        <v>7</v>
      </c>
      <c r="F463" s="14">
        <v>3.0</v>
      </c>
    </row>
    <row r="464">
      <c r="A464" s="13">
        <f>IFERROR(__xludf.DUMMYFUNCTION("""COMPUTED_VALUE"""),44614.0)</f>
        <v>44614</v>
      </c>
      <c r="B464" s="5" t="str">
        <f>IFERROR(__xludf.DUMMYFUNCTION("""COMPUTED_VALUE"""),"google")</f>
        <v>google</v>
      </c>
      <c r="C464" s="5" t="str">
        <f>IFERROR(__xludf.DUMMYFUNCTION("""COMPUTED_VALUE"""),"goog_campaign_3")</f>
        <v>goog_campaign_3</v>
      </c>
      <c r="D464" s="5" t="str">
        <f>IFERROR(__xludf.DUMMYFUNCTION("""COMPUTED_VALUE"""),"leads")</f>
        <v>leads</v>
      </c>
      <c r="E464" s="5">
        <f>IFERROR(__xludf.DUMMYFUNCTION("""COMPUTED_VALUE"""),10.0)</f>
        <v>10</v>
      </c>
      <c r="F464" s="14">
        <v>3.0</v>
      </c>
    </row>
    <row r="465">
      <c r="A465" s="13">
        <f>IFERROR(__xludf.DUMMYFUNCTION("""COMPUTED_VALUE"""),44614.0)</f>
        <v>44614</v>
      </c>
      <c r="B465" s="5" t="str">
        <f>IFERROR(__xludf.DUMMYFUNCTION("""COMPUTED_VALUE"""),"google")</f>
        <v>google</v>
      </c>
      <c r="C465" s="5" t="str">
        <f>IFERROR(__xludf.DUMMYFUNCTION("""COMPUTED_VALUE"""),"goog_campaign_4")</f>
        <v>goog_campaign_4</v>
      </c>
      <c r="D465" s="5" t="str">
        <f>IFERROR(__xludf.DUMMYFUNCTION("""COMPUTED_VALUE"""),"leads")</f>
        <v>leads</v>
      </c>
      <c r="E465" s="5">
        <f>IFERROR(__xludf.DUMMYFUNCTION("""COMPUTED_VALUE"""),21.0)</f>
        <v>21</v>
      </c>
      <c r="F465" s="14">
        <v>3.0</v>
      </c>
    </row>
    <row r="466">
      <c r="A466" s="13">
        <f>IFERROR(__xludf.DUMMYFUNCTION("""COMPUTED_VALUE"""),44614.0)</f>
        <v>44614</v>
      </c>
      <c r="B466" s="5" t="str">
        <f>IFERROR(__xludf.DUMMYFUNCTION("""COMPUTED_VALUE"""),"google")</f>
        <v>google</v>
      </c>
      <c r="C466" s="5" t="str">
        <f>IFERROR(__xludf.DUMMYFUNCTION("""COMPUTED_VALUE"""),"goog_campaign_5")</f>
        <v>goog_campaign_5</v>
      </c>
      <c r="D466" s="5" t="str">
        <f>IFERROR(__xludf.DUMMYFUNCTION("""COMPUTED_VALUE"""),"leads")</f>
        <v>leads</v>
      </c>
      <c r="E466" s="5">
        <f>IFERROR(__xludf.DUMMYFUNCTION("""COMPUTED_VALUE"""),53.0)</f>
        <v>53</v>
      </c>
      <c r="F466" s="14">
        <v>3.0</v>
      </c>
    </row>
    <row r="467">
      <c r="A467" s="13">
        <f>IFERROR(__xludf.DUMMYFUNCTION("""COMPUTED_VALUE"""),44614.0)</f>
        <v>44614</v>
      </c>
      <c r="B467" s="5" t="str">
        <f>IFERROR(__xludf.DUMMYFUNCTION("""COMPUTED_VALUE"""),"google")</f>
        <v>google</v>
      </c>
      <c r="C467" s="5" t="str">
        <f>IFERROR(__xludf.DUMMYFUNCTION("""COMPUTED_VALUE"""),"goog_campaign_1")</f>
        <v>goog_campaign_1</v>
      </c>
      <c r="D467" s="5" t="str">
        <f>IFERROR(__xludf.DUMMYFUNCTION("""COMPUTED_VALUE"""),"purchases")</f>
        <v>purchases</v>
      </c>
      <c r="E467" s="5">
        <f>IFERROR(__xludf.DUMMYFUNCTION("""COMPUTED_VALUE"""),3.0)</f>
        <v>3</v>
      </c>
      <c r="F467" s="14">
        <v>4.0</v>
      </c>
    </row>
    <row r="468">
      <c r="A468" s="13">
        <f>IFERROR(__xludf.DUMMYFUNCTION("""COMPUTED_VALUE"""),44614.0)</f>
        <v>44614</v>
      </c>
      <c r="B468" s="5" t="str">
        <f>IFERROR(__xludf.DUMMYFUNCTION("""COMPUTED_VALUE"""),"google")</f>
        <v>google</v>
      </c>
      <c r="C468" s="5" t="str">
        <f>IFERROR(__xludf.DUMMYFUNCTION("""COMPUTED_VALUE"""),"goog_campaign_2")</f>
        <v>goog_campaign_2</v>
      </c>
      <c r="D468" s="5" t="str">
        <f>IFERROR(__xludf.DUMMYFUNCTION("""COMPUTED_VALUE"""),"purchases")</f>
        <v>purchases</v>
      </c>
      <c r="E468" s="5">
        <f>IFERROR(__xludf.DUMMYFUNCTION("""COMPUTED_VALUE"""),4.0)</f>
        <v>4</v>
      </c>
      <c r="F468" s="14">
        <v>4.0</v>
      </c>
    </row>
    <row r="469">
      <c r="A469" s="13">
        <f>IFERROR(__xludf.DUMMYFUNCTION("""COMPUTED_VALUE"""),44614.0)</f>
        <v>44614</v>
      </c>
      <c r="B469" s="5" t="str">
        <f>IFERROR(__xludf.DUMMYFUNCTION("""COMPUTED_VALUE"""),"google")</f>
        <v>google</v>
      </c>
      <c r="C469" s="5" t="str">
        <f>IFERROR(__xludf.DUMMYFUNCTION("""COMPUTED_VALUE"""),"goog_campaign_3")</f>
        <v>goog_campaign_3</v>
      </c>
      <c r="D469" s="5" t="str">
        <f>IFERROR(__xludf.DUMMYFUNCTION("""COMPUTED_VALUE"""),"purchases")</f>
        <v>purchases</v>
      </c>
      <c r="E469" s="5">
        <f>IFERROR(__xludf.DUMMYFUNCTION("""COMPUTED_VALUE"""),4.0)</f>
        <v>4</v>
      </c>
      <c r="F469" s="14">
        <v>4.0</v>
      </c>
    </row>
    <row r="470">
      <c r="A470" s="13">
        <f>IFERROR(__xludf.DUMMYFUNCTION("""COMPUTED_VALUE"""),44614.0)</f>
        <v>44614</v>
      </c>
      <c r="B470" s="5" t="str">
        <f>IFERROR(__xludf.DUMMYFUNCTION("""COMPUTED_VALUE"""),"google")</f>
        <v>google</v>
      </c>
      <c r="C470" s="5" t="str">
        <f>IFERROR(__xludf.DUMMYFUNCTION("""COMPUTED_VALUE"""),"goog_campaign_4")</f>
        <v>goog_campaign_4</v>
      </c>
      <c r="D470" s="5" t="str">
        <f>IFERROR(__xludf.DUMMYFUNCTION("""COMPUTED_VALUE"""),"purchases")</f>
        <v>purchases</v>
      </c>
      <c r="E470" s="5">
        <f>IFERROR(__xludf.DUMMYFUNCTION("""COMPUTED_VALUE"""),6.0)</f>
        <v>6</v>
      </c>
      <c r="F470" s="14">
        <v>4.0</v>
      </c>
    </row>
    <row r="471">
      <c r="A471" s="13">
        <f>IFERROR(__xludf.DUMMYFUNCTION("""COMPUTED_VALUE"""),44614.0)</f>
        <v>44614</v>
      </c>
      <c r="B471" s="5" t="str">
        <f>IFERROR(__xludf.DUMMYFUNCTION("""COMPUTED_VALUE"""),"google")</f>
        <v>google</v>
      </c>
      <c r="C471" s="5" t="str">
        <f>IFERROR(__xludf.DUMMYFUNCTION("""COMPUTED_VALUE"""),"goog_campaign_5")</f>
        <v>goog_campaign_5</v>
      </c>
      <c r="D471" s="5" t="str">
        <f>IFERROR(__xludf.DUMMYFUNCTION("""COMPUTED_VALUE"""),"purchases")</f>
        <v>purchases</v>
      </c>
      <c r="E471" s="5">
        <f>IFERROR(__xludf.DUMMYFUNCTION("""COMPUTED_VALUE"""),7.0)</f>
        <v>7</v>
      </c>
      <c r="F471" s="14">
        <v>4.0</v>
      </c>
    </row>
    <row r="472">
      <c r="A472" s="13">
        <f>IFERROR(__xludf.DUMMYFUNCTION("""COMPUTED_VALUE"""),44614.0)</f>
        <v>44614</v>
      </c>
      <c r="B472" s="5" t="str">
        <f>IFERROR(__xludf.DUMMYFUNCTION("""COMPUTED_VALUE"""),"google")</f>
        <v>google</v>
      </c>
      <c r="C472" s="5" t="str">
        <f>IFERROR(__xludf.DUMMYFUNCTION("""COMPUTED_VALUE"""),"goog_campaign_1")</f>
        <v>goog_campaign_1</v>
      </c>
      <c r="D472" s="5" t="str">
        <f>IFERROR(__xludf.DUMMYFUNCTION("""COMPUTED_VALUE"""),"revenue")</f>
        <v>revenue</v>
      </c>
      <c r="E472" s="5">
        <f>IFERROR(__xludf.DUMMYFUNCTION("""COMPUTED_VALUE"""),47107.0)</f>
        <v>47107</v>
      </c>
      <c r="F472" s="14">
        <v>5.0</v>
      </c>
    </row>
    <row r="473">
      <c r="A473" s="13">
        <f>IFERROR(__xludf.DUMMYFUNCTION("""COMPUTED_VALUE"""),44614.0)</f>
        <v>44614</v>
      </c>
      <c r="B473" s="5" t="str">
        <f>IFERROR(__xludf.DUMMYFUNCTION("""COMPUTED_VALUE"""),"google")</f>
        <v>google</v>
      </c>
      <c r="C473" s="5" t="str">
        <f>IFERROR(__xludf.DUMMYFUNCTION("""COMPUTED_VALUE"""),"goog_campaign_2")</f>
        <v>goog_campaign_2</v>
      </c>
      <c r="D473" s="5" t="str">
        <f>IFERROR(__xludf.DUMMYFUNCTION("""COMPUTED_VALUE"""),"revenue")</f>
        <v>revenue</v>
      </c>
      <c r="E473" s="5">
        <f>IFERROR(__xludf.DUMMYFUNCTION("""COMPUTED_VALUE"""),66278.0)</f>
        <v>66278</v>
      </c>
      <c r="F473" s="14">
        <v>5.0</v>
      </c>
    </row>
    <row r="474">
      <c r="A474" s="13">
        <f>IFERROR(__xludf.DUMMYFUNCTION("""COMPUTED_VALUE"""),44614.0)</f>
        <v>44614</v>
      </c>
      <c r="B474" s="5" t="str">
        <f>IFERROR(__xludf.DUMMYFUNCTION("""COMPUTED_VALUE"""),"google")</f>
        <v>google</v>
      </c>
      <c r="C474" s="5" t="str">
        <f>IFERROR(__xludf.DUMMYFUNCTION("""COMPUTED_VALUE"""),"goog_campaign_3")</f>
        <v>goog_campaign_3</v>
      </c>
      <c r="D474" s="5" t="str">
        <f>IFERROR(__xludf.DUMMYFUNCTION("""COMPUTED_VALUE"""),"revenue")</f>
        <v>revenue</v>
      </c>
      <c r="E474" s="5">
        <f>IFERROR(__xludf.DUMMYFUNCTION("""COMPUTED_VALUE"""),78179.0)</f>
        <v>78179</v>
      </c>
      <c r="F474" s="14">
        <v>5.0</v>
      </c>
    </row>
    <row r="475">
      <c r="A475" s="13">
        <f>IFERROR(__xludf.DUMMYFUNCTION("""COMPUTED_VALUE"""),44614.0)</f>
        <v>44614</v>
      </c>
      <c r="B475" s="5" t="str">
        <f>IFERROR(__xludf.DUMMYFUNCTION("""COMPUTED_VALUE"""),"google")</f>
        <v>google</v>
      </c>
      <c r="C475" s="5" t="str">
        <f>IFERROR(__xludf.DUMMYFUNCTION("""COMPUTED_VALUE"""),"goog_campaign_4")</f>
        <v>goog_campaign_4</v>
      </c>
      <c r="D475" s="5" t="str">
        <f>IFERROR(__xludf.DUMMYFUNCTION("""COMPUTED_VALUE"""),"revenue")</f>
        <v>revenue</v>
      </c>
      <c r="E475" s="5">
        <f>IFERROR(__xludf.DUMMYFUNCTION("""COMPUTED_VALUE"""),93636.0)</f>
        <v>93636</v>
      </c>
      <c r="F475" s="14">
        <v>5.0</v>
      </c>
    </row>
    <row r="476">
      <c r="A476" s="13">
        <f>IFERROR(__xludf.DUMMYFUNCTION("""COMPUTED_VALUE"""),44614.0)</f>
        <v>44614</v>
      </c>
      <c r="B476" s="5" t="str">
        <f>IFERROR(__xludf.DUMMYFUNCTION("""COMPUTED_VALUE"""),"google")</f>
        <v>google</v>
      </c>
      <c r="C476" s="5" t="str">
        <f>IFERROR(__xludf.DUMMYFUNCTION("""COMPUTED_VALUE"""),"goog_campaign_5")</f>
        <v>goog_campaign_5</v>
      </c>
      <c r="D476" s="5" t="str">
        <f>IFERROR(__xludf.DUMMYFUNCTION("""COMPUTED_VALUE"""),"revenue")</f>
        <v>revenue</v>
      </c>
      <c r="E476" s="5">
        <f>IFERROR(__xludf.DUMMYFUNCTION("""COMPUTED_VALUE"""),86613.0)</f>
        <v>86613</v>
      </c>
      <c r="F476" s="14">
        <v>5.0</v>
      </c>
    </row>
    <row r="477">
      <c r="A477" s="13">
        <f>IFERROR(__xludf.DUMMYFUNCTION("""COMPUTED_VALUE"""),44615.0)</f>
        <v>44615</v>
      </c>
      <c r="B477" s="5" t="str">
        <f>IFERROR(__xludf.DUMMYFUNCTION("""COMPUTED_VALUE"""),"google")</f>
        <v>google</v>
      </c>
      <c r="C477" s="5" t="str">
        <f>IFERROR(__xludf.DUMMYFUNCTION("""COMPUTED_VALUE"""),"goog_campaign_1")</f>
        <v>goog_campaign_1</v>
      </c>
      <c r="D477" s="5" t="str">
        <f>IFERROR(__xludf.DUMMYFUNCTION("""COMPUTED_VALUE"""),"impressions")</f>
        <v>impressions</v>
      </c>
      <c r="E477" s="5">
        <f>IFERROR(__xludf.DUMMYFUNCTION("""COMPUTED_VALUE"""),155747.0)</f>
        <v>155747</v>
      </c>
      <c r="F477" s="14">
        <v>1.0</v>
      </c>
    </row>
    <row r="478">
      <c r="A478" s="13">
        <f>IFERROR(__xludf.DUMMYFUNCTION("""COMPUTED_VALUE"""),44615.0)</f>
        <v>44615</v>
      </c>
      <c r="B478" s="5" t="str">
        <f>IFERROR(__xludf.DUMMYFUNCTION("""COMPUTED_VALUE"""),"google")</f>
        <v>google</v>
      </c>
      <c r="C478" s="5" t="str">
        <f>IFERROR(__xludf.DUMMYFUNCTION("""COMPUTED_VALUE"""),"goog_campaign_2")</f>
        <v>goog_campaign_2</v>
      </c>
      <c r="D478" s="5" t="str">
        <f>IFERROR(__xludf.DUMMYFUNCTION("""COMPUTED_VALUE"""),"impressions")</f>
        <v>impressions</v>
      </c>
      <c r="E478" s="5">
        <f>IFERROR(__xludf.DUMMYFUNCTION("""COMPUTED_VALUE"""),561338.0)</f>
        <v>561338</v>
      </c>
      <c r="F478" s="14">
        <v>1.0</v>
      </c>
    </row>
    <row r="479">
      <c r="A479" s="13">
        <f>IFERROR(__xludf.DUMMYFUNCTION("""COMPUTED_VALUE"""),44615.0)</f>
        <v>44615</v>
      </c>
      <c r="B479" s="5" t="str">
        <f>IFERROR(__xludf.DUMMYFUNCTION("""COMPUTED_VALUE"""),"google")</f>
        <v>google</v>
      </c>
      <c r="C479" s="5" t="str">
        <f>IFERROR(__xludf.DUMMYFUNCTION("""COMPUTED_VALUE"""),"goog_campaign_3")</f>
        <v>goog_campaign_3</v>
      </c>
      <c r="D479" s="5" t="str">
        <f>IFERROR(__xludf.DUMMYFUNCTION("""COMPUTED_VALUE"""),"impressions")</f>
        <v>impressions</v>
      </c>
      <c r="E479" s="5">
        <f>IFERROR(__xludf.DUMMYFUNCTION("""COMPUTED_VALUE"""),331420.0)</f>
        <v>331420</v>
      </c>
      <c r="F479" s="14">
        <v>1.0</v>
      </c>
    </row>
    <row r="480">
      <c r="A480" s="13">
        <f>IFERROR(__xludf.DUMMYFUNCTION("""COMPUTED_VALUE"""),44615.0)</f>
        <v>44615</v>
      </c>
      <c r="B480" s="5" t="str">
        <f>IFERROR(__xludf.DUMMYFUNCTION("""COMPUTED_VALUE"""),"google")</f>
        <v>google</v>
      </c>
      <c r="C480" s="5" t="str">
        <f>IFERROR(__xludf.DUMMYFUNCTION("""COMPUTED_VALUE"""),"goog_campaign_4")</f>
        <v>goog_campaign_4</v>
      </c>
      <c r="D480" s="5" t="str">
        <f>IFERROR(__xludf.DUMMYFUNCTION("""COMPUTED_VALUE"""),"impressions")</f>
        <v>impressions</v>
      </c>
      <c r="E480" s="5">
        <f>IFERROR(__xludf.DUMMYFUNCTION("""COMPUTED_VALUE"""),187913.0)</f>
        <v>187913</v>
      </c>
      <c r="F480" s="14">
        <v>1.0</v>
      </c>
    </row>
    <row r="481">
      <c r="A481" s="13">
        <f>IFERROR(__xludf.DUMMYFUNCTION("""COMPUTED_VALUE"""),44615.0)</f>
        <v>44615</v>
      </c>
      <c r="B481" s="5" t="str">
        <f>IFERROR(__xludf.DUMMYFUNCTION("""COMPUTED_VALUE"""),"google")</f>
        <v>google</v>
      </c>
      <c r="C481" s="5" t="str">
        <f>IFERROR(__xludf.DUMMYFUNCTION("""COMPUTED_VALUE"""),"goog_campaign_5")</f>
        <v>goog_campaign_5</v>
      </c>
      <c r="D481" s="5" t="str">
        <f>IFERROR(__xludf.DUMMYFUNCTION("""COMPUTED_VALUE"""),"impressions")</f>
        <v>impressions</v>
      </c>
      <c r="E481" s="5">
        <f>IFERROR(__xludf.DUMMYFUNCTION("""COMPUTED_VALUE"""),194532.0)</f>
        <v>194532</v>
      </c>
      <c r="F481" s="14">
        <v>1.0</v>
      </c>
    </row>
    <row r="482">
      <c r="A482" s="13">
        <f>IFERROR(__xludf.DUMMYFUNCTION("""COMPUTED_VALUE"""),44615.0)</f>
        <v>44615</v>
      </c>
      <c r="B482" s="5" t="str">
        <f>IFERROR(__xludf.DUMMYFUNCTION("""COMPUTED_VALUE"""),"google")</f>
        <v>google</v>
      </c>
      <c r="C482" s="5" t="str">
        <f>IFERROR(__xludf.DUMMYFUNCTION("""COMPUTED_VALUE"""),"goog_campaign_1")</f>
        <v>goog_campaign_1</v>
      </c>
      <c r="D482" s="5" t="str">
        <f>IFERROR(__xludf.DUMMYFUNCTION("""COMPUTED_VALUE"""),"clicks")</f>
        <v>clicks</v>
      </c>
      <c r="E482" s="5">
        <f>IFERROR(__xludf.DUMMYFUNCTION("""COMPUTED_VALUE"""),1854.0)</f>
        <v>1854</v>
      </c>
      <c r="F482" s="14">
        <v>2.0</v>
      </c>
    </row>
    <row r="483">
      <c r="A483" s="13">
        <f>IFERROR(__xludf.DUMMYFUNCTION("""COMPUTED_VALUE"""),44615.0)</f>
        <v>44615</v>
      </c>
      <c r="B483" s="5" t="str">
        <f>IFERROR(__xludf.DUMMYFUNCTION("""COMPUTED_VALUE"""),"google")</f>
        <v>google</v>
      </c>
      <c r="C483" s="5" t="str">
        <f>IFERROR(__xludf.DUMMYFUNCTION("""COMPUTED_VALUE"""),"goog_campaign_2")</f>
        <v>goog_campaign_2</v>
      </c>
      <c r="D483" s="5" t="str">
        <f>IFERROR(__xludf.DUMMYFUNCTION("""COMPUTED_VALUE"""),"clicks")</f>
        <v>clicks</v>
      </c>
      <c r="E483" s="5">
        <f>IFERROR(__xludf.DUMMYFUNCTION("""COMPUTED_VALUE"""),9953.0)</f>
        <v>9953</v>
      </c>
      <c r="F483" s="14">
        <v>2.0</v>
      </c>
    </row>
    <row r="484">
      <c r="A484" s="13">
        <f>IFERROR(__xludf.DUMMYFUNCTION("""COMPUTED_VALUE"""),44615.0)</f>
        <v>44615</v>
      </c>
      <c r="B484" s="5" t="str">
        <f>IFERROR(__xludf.DUMMYFUNCTION("""COMPUTED_VALUE"""),"google")</f>
        <v>google</v>
      </c>
      <c r="C484" s="5" t="str">
        <f>IFERROR(__xludf.DUMMYFUNCTION("""COMPUTED_VALUE"""),"goog_campaign_3")</f>
        <v>goog_campaign_3</v>
      </c>
      <c r="D484" s="5" t="str">
        <f>IFERROR(__xludf.DUMMYFUNCTION("""COMPUTED_VALUE"""),"clicks")</f>
        <v>clicks</v>
      </c>
      <c r="E484" s="5">
        <f>IFERROR(__xludf.DUMMYFUNCTION("""COMPUTED_VALUE"""),5045.0)</f>
        <v>5045</v>
      </c>
      <c r="F484" s="14">
        <v>2.0</v>
      </c>
    </row>
    <row r="485">
      <c r="A485" s="13">
        <f>IFERROR(__xludf.DUMMYFUNCTION("""COMPUTED_VALUE"""),44615.0)</f>
        <v>44615</v>
      </c>
      <c r="B485" s="5" t="str">
        <f>IFERROR(__xludf.DUMMYFUNCTION("""COMPUTED_VALUE"""),"google")</f>
        <v>google</v>
      </c>
      <c r="C485" s="5" t="str">
        <f>IFERROR(__xludf.DUMMYFUNCTION("""COMPUTED_VALUE"""),"goog_campaign_4")</f>
        <v>goog_campaign_4</v>
      </c>
      <c r="D485" s="5" t="str">
        <f>IFERROR(__xludf.DUMMYFUNCTION("""COMPUTED_VALUE"""),"clicks")</f>
        <v>clicks</v>
      </c>
      <c r="E485" s="5">
        <f>IFERROR(__xludf.DUMMYFUNCTION("""COMPUTED_VALUE"""),2696.0)</f>
        <v>2696</v>
      </c>
      <c r="F485" s="14">
        <v>2.0</v>
      </c>
    </row>
    <row r="486">
      <c r="A486" s="13">
        <f>IFERROR(__xludf.DUMMYFUNCTION("""COMPUTED_VALUE"""),44615.0)</f>
        <v>44615</v>
      </c>
      <c r="B486" s="5" t="str">
        <f>IFERROR(__xludf.DUMMYFUNCTION("""COMPUTED_VALUE"""),"google")</f>
        <v>google</v>
      </c>
      <c r="C486" s="5" t="str">
        <f>IFERROR(__xludf.DUMMYFUNCTION("""COMPUTED_VALUE"""),"goog_campaign_5")</f>
        <v>goog_campaign_5</v>
      </c>
      <c r="D486" s="5" t="str">
        <f>IFERROR(__xludf.DUMMYFUNCTION("""COMPUTED_VALUE"""),"clicks")</f>
        <v>clicks</v>
      </c>
      <c r="E486" s="5">
        <f>IFERROR(__xludf.DUMMYFUNCTION("""COMPUTED_VALUE"""),4610.0)</f>
        <v>4610</v>
      </c>
      <c r="F486" s="14">
        <v>2.0</v>
      </c>
    </row>
    <row r="487">
      <c r="A487" s="13">
        <f>IFERROR(__xludf.DUMMYFUNCTION("""COMPUTED_VALUE"""),44615.0)</f>
        <v>44615</v>
      </c>
      <c r="B487" s="5" t="str">
        <f>IFERROR(__xludf.DUMMYFUNCTION("""COMPUTED_VALUE"""),"google")</f>
        <v>google</v>
      </c>
      <c r="C487" s="5" t="str">
        <f>IFERROR(__xludf.DUMMYFUNCTION("""COMPUTED_VALUE"""),"goog_campaign_1")</f>
        <v>goog_campaign_1</v>
      </c>
      <c r="D487" s="5" t="str">
        <f>IFERROR(__xludf.DUMMYFUNCTION("""COMPUTED_VALUE"""),"leads")</f>
        <v>leads</v>
      </c>
      <c r="E487" s="5">
        <f>IFERROR(__xludf.DUMMYFUNCTION("""COMPUTED_VALUE"""),86.0)</f>
        <v>86</v>
      </c>
      <c r="F487" s="14">
        <v>3.0</v>
      </c>
    </row>
    <row r="488">
      <c r="A488" s="13">
        <f>IFERROR(__xludf.DUMMYFUNCTION("""COMPUTED_VALUE"""),44615.0)</f>
        <v>44615</v>
      </c>
      <c r="B488" s="5" t="str">
        <f>IFERROR(__xludf.DUMMYFUNCTION("""COMPUTED_VALUE"""),"google")</f>
        <v>google</v>
      </c>
      <c r="C488" s="5" t="str">
        <f>IFERROR(__xludf.DUMMYFUNCTION("""COMPUTED_VALUE"""),"goog_campaign_2")</f>
        <v>goog_campaign_2</v>
      </c>
      <c r="D488" s="5" t="str">
        <f>IFERROR(__xludf.DUMMYFUNCTION("""COMPUTED_VALUE"""),"leads")</f>
        <v>leads</v>
      </c>
      <c r="E488" s="5">
        <f>IFERROR(__xludf.DUMMYFUNCTION("""COMPUTED_VALUE"""),27.0)</f>
        <v>27</v>
      </c>
      <c r="F488" s="14">
        <v>3.0</v>
      </c>
    </row>
    <row r="489">
      <c r="A489" s="13">
        <f>IFERROR(__xludf.DUMMYFUNCTION("""COMPUTED_VALUE"""),44615.0)</f>
        <v>44615</v>
      </c>
      <c r="B489" s="5" t="str">
        <f>IFERROR(__xludf.DUMMYFUNCTION("""COMPUTED_VALUE"""),"google")</f>
        <v>google</v>
      </c>
      <c r="C489" s="5" t="str">
        <f>IFERROR(__xludf.DUMMYFUNCTION("""COMPUTED_VALUE"""),"goog_campaign_3")</f>
        <v>goog_campaign_3</v>
      </c>
      <c r="D489" s="5" t="str">
        <f>IFERROR(__xludf.DUMMYFUNCTION("""COMPUTED_VALUE"""),"leads")</f>
        <v>leads</v>
      </c>
      <c r="E489" s="5">
        <f>IFERROR(__xludf.DUMMYFUNCTION("""COMPUTED_VALUE"""),76.0)</f>
        <v>76</v>
      </c>
      <c r="F489" s="14">
        <v>3.0</v>
      </c>
    </row>
    <row r="490">
      <c r="A490" s="13">
        <f>IFERROR(__xludf.DUMMYFUNCTION("""COMPUTED_VALUE"""),44615.0)</f>
        <v>44615</v>
      </c>
      <c r="B490" s="5" t="str">
        <f>IFERROR(__xludf.DUMMYFUNCTION("""COMPUTED_VALUE"""),"google")</f>
        <v>google</v>
      </c>
      <c r="C490" s="5" t="str">
        <f>IFERROR(__xludf.DUMMYFUNCTION("""COMPUTED_VALUE"""),"goog_campaign_4")</f>
        <v>goog_campaign_4</v>
      </c>
      <c r="D490" s="5" t="str">
        <f>IFERROR(__xludf.DUMMYFUNCTION("""COMPUTED_VALUE"""),"leads")</f>
        <v>leads</v>
      </c>
      <c r="E490" s="5">
        <f>IFERROR(__xludf.DUMMYFUNCTION("""COMPUTED_VALUE"""),95.0)</f>
        <v>95</v>
      </c>
      <c r="F490" s="14">
        <v>3.0</v>
      </c>
    </row>
    <row r="491">
      <c r="A491" s="13">
        <f>IFERROR(__xludf.DUMMYFUNCTION("""COMPUTED_VALUE"""),44615.0)</f>
        <v>44615</v>
      </c>
      <c r="B491" s="5" t="str">
        <f>IFERROR(__xludf.DUMMYFUNCTION("""COMPUTED_VALUE"""),"google")</f>
        <v>google</v>
      </c>
      <c r="C491" s="5" t="str">
        <f>IFERROR(__xludf.DUMMYFUNCTION("""COMPUTED_VALUE"""),"goog_campaign_5")</f>
        <v>goog_campaign_5</v>
      </c>
      <c r="D491" s="5" t="str">
        <f>IFERROR(__xludf.DUMMYFUNCTION("""COMPUTED_VALUE"""),"leads")</f>
        <v>leads</v>
      </c>
      <c r="E491" s="5">
        <f>IFERROR(__xludf.DUMMYFUNCTION("""COMPUTED_VALUE"""),45.0)</f>
        <v>45</v>
      </c>
      <c r="F491" s="14">
        <v>3.0</v>
      </c>
    </row>
    <row r="492">
      <c r="A492" s="13">
        <f>IFERROR(__xludf.DUMMYFUNCTION("""COMPUTED_VALUE"""),44615.0)</f>
        <v>44615</v>
      </c>
      <c r="B492" s="5" t="str">
        <f>IFERROR(__xludf.DUMMYFUNCTION("""COMPUTED_VALUE"""),"google")</f>
        <v>google</v>
      </c>
      <c r="C492" s="5" t="str">
        <f>IFERROR(__xludf.DUMMYFUNCTION("""COMPUTED_VALUE"""),"goog_campaign_1")</f>
        <v>goog_campaign_1</v>
      </c>
      <c r="D492" s="5" t="str">
        <f>IFERROR(__xludf.DUMMYFUNCTION("""COMPUTED_VALUE"""),"purchases")</f>
        <v>purchases</v>
      </c>
      <c r="E492" s="5">
        <f>IFERROR(__xludf.DUMMYFUNCTION("""COMPUTED_VALUE"""),2.0)</f>
        <v>2</v>
      </c>
      <c r="F492" s="14">
        <v>4.0</v>
      </c>
    </row>
    <row r="493">
      <c r="A493" s="13">
        <f>IFERROR(__xludf.DUMMYFUNCTION("""COMPUTED_VALUE"""),44615.0)</f>
        <v>44615</v>
      </c>
      <c r="B493" s="5" t="str">
        <f>IFERROR(__xludf.DUMMYFUNCTION("""COMPUTED_VALUE"""),"google")</f>
        <v>google</v>
      </c>
      <c r="C493" s="5" t="str">
        <f>IFERROR(__xludf.DUMMYFUNCTION("""COMPUTED_VALUE"""),"goog_campaign_2")</f>
        <v>goog_campaign_2</v>
      </c>
      <c r="D493" s="5" t="str">
        <f>IFERROR(__xludf.DUMMYFUNCTION("""COMPUTED_VALUE"""),"purchases")</f>
        <v>purchases</v>
      </c>
      <c r="E493" s="5">
        <f>IFERROR(__xludf.DUMMYFUNCTION("""COMPUTED_VALUE"""),5.0)</f>
        <v>5</v>
      </c>
      <c r="F493" s="14">
        <v>4.0</v>
      </c>
    </row>
    <row r="494">
      <c r="A494" s="13">
        <f>IFERROR(__xludf.DUMMYFUNCTION("""COMPUTED_VALUE"""),44615.0)</f>
        <v>44615</v>
      </c>
      <c r="B494" s="5" t="str">
        <f>IFERROR(__xludf.DUMMYFUNCTION("""COMPUTED_VALUE"""),"google")</f>
        <v>google</v>
      </c>
      <c r="C494" s="5" t="str">
        <f>IFERROR(__xludf.DUMMYFUNCTION("""COMPUTED_VALUE"""),"goog_campaign_3")</f>
        <v>goog_campaign_3</v>
      </c>
      <c r="D494" s="5" t="str">
        <f>IFERROR(__xludf.DUMMYFUNCTION("""COMPUTED_VALUE"""),"purchases")</f>
        <v>purchases</v>
      </c>
      <c r="E494" s="5">
        <f>IFERROR(__xludf.DUMMYFUNCTION("""COMPUTED_VALUE"""),2.0)</f>
        <v>2</v>
      </c>
      <c r="F494" s="14">
        <v>4.0</v>
      </c>
    </row>
    <row r="495">
      <c r="A495" s="13">
        <f>IFERROR(__xludf.DUMMYFUNCTION("""COMPUTED_VALUE"""),44615.0)</f>
        <v>44615</v>
      </c>
      <c r="B495" s="5" t="str">
        <f>IFERROR(__xludf.DUMMYFUNCTION("""COMPUTED_VALUE"""),"google")</f>
        <v>google</v>
      </c>
      <c r="C495" s="5" t="str">
        <f>IFERROR(__xludf.DUMMYFUNCTION("""COMPUTED_VALUE"""),"goog_campaign_4")</f>
        <v>goog_campaign_4</v>
      </c>
      <c r="D495" s="5" t="str">
        <f>IFERROR(__xludf.DUMMYFUNCTION("""COMPUTED_VALUE"""),"purchases")</f>
        <v>purchases</v>
      </c>
      <c r="E495" s="5">
        <f>IFERROR(__xludf.DUMMYFUNCTION("""COMPUTED_VALUE"""),2.0)</f>
        <v>2</v>
      </c>
      <c r="F495" s="14">
        <v>4.0</v>
      </c>
    </row>
    <row r="496">
      <c r="A496" s="13">
        <f>IFERROR(__xludf.DUMMYFUNCTION("""COMPUTED_VALUE"""),44615.0)</f>
        <v>44615</v>
      </c>
      <c r="B496" s="5" t="str">
        <f>IFERROR(__xludf.DUMMYFUNCTION("""COMPUTED_VALUE"""),"google")</f>
        <v>google</v>
      </c>
      <c r="C496" s="5" t="str">
        <f>IFERROR(__xludf.DUMMYFUNCTION("""COMPUTED_VALUE"""),"goog_campaign_5")</f>
        <v>goog_campaign_5</v>
      </c>
      <c r="D496" s="5" t="str">
        <f>IFERROR(__xludf.DUMMYFUNCTION("""COMPUTED_VALUE"""),"purchases")</f>
        <v>purchases</v>
      </c>
      <c r="E496" s="5">
        <f>IFERROR(__xludf.DUMMYFUNCTION("""COMPUTED_VALUE"""),0.0)</f>
        <v>0</v>
      </c>
      <c r="F496" s="14">
        <v>4.0</v>
      </c>
    </row>
    <row r="497">
      <c r="A497" s="13">
        <f>IFERROR(__xludf.DUMMYFUNCTION("""COMPUTED_VALUE"""),44615.0)</f>
        <v>44615</v>
      </c>
      <c r="B497" s="5" t="str">
        <f>IFERROR(__xludf.DUMMYFUNCTION("""COMPUTED_VALUE"""),"google")</f>
        <v>google</v>
      </c>
      <c r="C497" s="5" t="str">
        <f>IFERROR(__xludf.DUMMYFUNCTION("""COMPUTED_VALUE"""),"goog_campaign_1")</f>
        <v>goog_campaign_1</v>
      </c>
      <c r="D497" s="5" t="str">
        <f>IFERROR(__xludf.DUMMYFUNCTION("""COMPUTED_VALUE"""),"revenue")</f>
        <v>revenue</v>
      </c>
      <c r="E497" s="5">
        <f>IFERROR(__xludf.DUMMYFUNCTION("""COMPUTED_VALUE"""),80942.0)</f>
        <v>80942</v>
      </c>
      <c r="F497" s="14">
        <v>5.0</v>
      </c>
    </row>
    <row r="498">
      <c r="A498" s="13">
        <f>IFERROR(__xludf.DUMMYFUNCTION("""COMPUTED_VALUE"""),44615.0)</f>
        <v>44615</v>
      </c>
      <c r="B498" s="5" t="str">
        <f>IFERROR(__xludf.DUMMYFUNCTION("""COMPUTED_VALUE"""),"google")</f>
        <v>google</v>
      </c>
      <c r="C498" s="5" t="str">
        <f>IFERROR(__xludf.DUMMYFUNCTION("""COMPUTED_VALUE"""),"goog_campaign_2")</f>
        <v>goog_campaign_2</v>
      </c>
      <c r="D498" s="5" t="str">
        <f>IFERROR(__xludf.DUMMYFUNCTION("""COMPUTED_VALUE"""),"revenue")</f>
        <v>revenue</v>
      </c>
      <c r="E498" s="5">
        <f>IFERROR(__xludf.DUMMYFUNCTION("""COMPUTED_VALUE"""),91688.0)</f>
        <v>91688</v>
      </c>
      <c r="F498" s="14">
        <v>5.0</v>
      </c>
    </row>
    <row r="499">
      <c r="A499" s="13">
        <f>IFERROR(__xludf.DUMMYFUNCTION("""COMPUTED_VALUE"""),44615.0)</f>
        <v>44615</v>
      </c>
      <c r="B499" s="5" t="str">
        <f>IFERROR(__xludf.DUMMYFUNCTION("""COMPUTED_VALUE"""),"google")</f>
        <v>google</v>
      </c>
      <c r="C499" s="5" t="str">
        <f>IFERROR(__xludf.DUMMYFUNCTION("""COMPUTED_VALUE"""),"goog_campaign_3")</f>
        <v>goog_campaign_3</v>
      </c>
      <c r="D499" s="5" t="str">
        <f>IFERROR(__xludf.DUMMYFUNCTION("""COMPUTED_VALUE"""),"revenue")</f>
        <v>revenue</v>
      </c>
      <c r="E499" s="5">
        <f>IFERROR(__xludf.DUMMYFUNCTION("""COMPUTED_VALUE"""),48384.0)</f>
        <v>48384</v>
      </c>
      <c r="F499" s="14">
        <v>5.0</v>
      </c>
    </row>
    <row r="500">
      <c r="A500" s="13">
        <f>IFERROR(__xludf.DUMMYFUNCTION("""COMPUTED_VALUE"""),44615.0)</f>
        <v>44615</v>
      </c>
      <c r="B500" s="5" t="str">
        <f>IFERROR(__xludf.DUMMYFUNCTION("""COMPUTED_VALUE"""),"google")</f>
        <v>google</v>
      </c>
      <c r="C500" s="5" t="str">
        <f>IFERROR(__xludf.DUMMYFUNCTION("""COMPUTED_VALUE"""),"goog_campaign_4")</f>
        <v>goog_campaign_4</v>
      </c>
      <c r="D500" s="5" t="str">
        <f>IFERROR(__xludf.DUMMYFUNCTION("""COMPUTED_VALUE"""),"revenue")</f>
        <v>revenue</v>
      </c>
      <c r="E500" s="5">
        <f>IFERROR(__xludf.DUMMYFUNCTION("""COMPUTED_VALUE"""),60899.0)</f>
        <v>60899</v>
      </c>
      <c r="F500" s="14">
        <v>5.0</v>
      </c>
    </row>
    <row r="501">
      <c r="A501" s="13">
        <f>IFERROR(__xludf.DUMMYFUNCTION("""COMPUTED_VALUE"""),44615.0)</f>
        <v>44615</v>
      </c>
      <c r="B501" s="5" t="str">
        <f>IFERROR(__xludf.DUMMYFUNCTION("""COMPUTED_VALUE"""),"google")</f>
        <v>google</v>
      </c>
      <c r="C501" s="5" t="str">
        <f>IFERROR(__xludf.DUMMYFUNCTION("""COMPUTED_VALUE"""),"goog_campaign_5")</f>
        <v>goog_campaign_5</v>
      </c>
      <c r="D501" s="5" t="str">
        <f>IFERROR(__xludf.DUMMYFUNCTION("""COMPUTED_VALUE"""),"revenue")</f>
        <v>revenue</v>
      </c>
      <c r="E501" s="5">
        <f>IFERROR(__xludf.DUMMYFUNCTION("""COMPUTED_VALUE"""),31337.0)</f>
        <v>31337</v>
      </c>
      <c r="F501" s="14">
        <v>5.0</v>
      </c>
    </row>
    <row r="502">
      <c r="A502" s="13">
        <f>IFERROR(__xludf.DUMMYFUNCTION("""COMPUTED_VALUE"""),44616.0)</f>
        <v>44616</v>
      </c>
      <c r="B502" s="5" t="str">
        <f>IFERROR(__xludf.DUMMYFUNCTION("""COMPUTED_VALUE"""),"google")</f>
        <v>google</v>
      </c>
      <c r="C502" s="5" t="str">
        <f>IFERROR(__xludf.DUMMYFUNCTION("""COMPUTED_VALUE"""),"goog_campaign_1")</f>
        <v>goog_campaign_1</v>
      </c>
      <c r="D502" s="5" t="str">
        <f>IFERROR(__xludf.DUMMYFUNCTION("""COMPUTED_VALUE"""),"impressions")</f>
        <v>impressions</v>
      </c>
      <c r="E502" s="5">
        <f>IFERROR(__xludf.DUMMYFUNCTION("""COMPUTED_VALUE"""),802577.0)</f>
        <v>802577</v>
      </c>
      <c r="F502" s="14">
        <v>1.0</v>
      </c>
    </row>
    <row r="503">
      <c r="A503" s="13">
        <f>IFERROR(__xludf.DUMMYFUNCTION("""COMPUTED_VALUE"""),44616.0)</f>
        <v>44616</v>
      </c>
      <c r="B503" s="5" t="str">
        <f>IFERROR(__xludf.DUMMYFUNCTION("""COMPUTED_VALUE"""),"google")</f>
        <v>google</v>
      </c>
      <c r="C503" s="5" t="str">
        <f>IFERROR(__xludf.DUMMYFUNCTION("""COMPUTED_VALUE"""),"goog_campaign_2")</f>
        <v>goog_campaign_2</v>
      </c>
      <c r="D503" s="5" t="str">
        <f>IFERROR(__xludf.DUMMYFUNCTION("""COMPUTED_VALUE"""),"impressions")</f>
        <v>impressions</v>
      </c>
      <c r="E503" s="5">
        <f>IFERROR(__xludf.DUMMYFUNCTION("""COMPUTED_VALUE"""),509109.0)</f>
        <v>509109</v>
      </c>
      <c r="F503" s="14">
        <v>1.0</v>
      </c>
    </row>
    <row r="504">
      <c r="A504" s="13">
        <f>IFERROR(__xludf.DUMMYFUNCTION("""COMPUTED_VALUE"""),44616.0)</f>
        <v>44616</v>
      </c>
      <c r="B504" s="5" t="str">
        <f>IFERROR(__xludf.DUMMYFUNCTION("""COMPUTED_VALUE"""),"google")</f>
        <v>google</v>
      </c>
      <c r="C504" s="5" t="str">
        <f>IFERROR(__xludf.DUMMYFUNCTION("""COMPUTED_VALUE"""),"goog_campaign_3")</f>
        <v>goog_campaign_3</v>
      </c>
      <c r="D504" s="5" t="str">
        <f>IFERROR(__xludf.DUMMYFUNCTION("""COMPUTED_VALUE"""),"impressions")</f>
        <v>impressions</v>
      </c>
      <c r="E504" s="5">
        <f>IFERROR(__xludf.DUMMYFUNCTION("""COMPUTED_VALUE"""),474132.0)</f>
        <v>474132</v>
      </c>
      <c r="F504" s="14">
        <v>1.0</v>
      </c>
    </row>
    <row r="505">
      <c r="A505" s="13">
        <f>IFERROR(__xludf.DUMMYFUNCTION("""COMPUTED_VALUE"""),44616.0)</f>
        <v>44616</v>
      </c>
      <c r="B505" s="5" t="str">
        <f>IFERROR(__xludf.DUMMYFUNCTION("""COMPUTED_VALUE"""),"google")</f>
        <v>google</v>
      </c>
      <c r="C505" s="5" t="str">
        <f>IFERROR(__xludf.DUMMYFUNCTION("""COMPUTED_VALUE"""),"goog_campaign_4")</f>
        <v>goog_campaign_4</v>
      </c>
      <c r="D505" s="5" t="str">
        <f>IFERROR(__xludf.DUMMYFUNCTION("""COMPUTED_VALUE"""),"impressions")</f>
        <v>impressions</v>
      </c>
      <c r="E505" s="5">
        <f>IFERROR(__xludf.DUMMYFUNCTION("""COMPUTED_VALUE"""),708432.0)</f>
        <v>708432</v>
      </c>
      <c r="F505" s="14">
        <v>1.0</v>
      </c>
    </row>
    <row r="506">
      <c r="A506" s="13">
        <f>IFERROR(__xludf.DUMMYFUNCTION("""COMPUTED_VALUE"""),44616.0)</f>
        <v>44616</v>
      </c>
      <c r="B506" s="5" t="str">
        <f>IFERROR(__xludf.DUMMYFUNCTION("""COMPUTED_VALUE"""),"google")</f>
        <v>google</v>
      </c>
      <c r="C506" s="5" t="str">
        <f>IFERROR(__xludf.DUMMYFUNCTION("""COMPUTED_VALUE"""),"goog_campaign_5")</f>
        <v>goog_campaign_5</v>
      </c>
      <c r="D506" s="5" t="str">
        <f>IFERROR(__xludf.DUMMYFUNCTION("""COMPUTED_VALUE"""),"impressions")</f>
        <v>impressions</v>
      </c>
      <c r="E506" s="5">
        <f>IFERROR(__xludf.DUMMYFUNCTION("""COMPUTED_VALUE"""),564925.0)</f>
        <v>564925</v>
      </c>
      <c r="F506" s="14">
        <v>1.0</v>
      </c>
    </row>
    <row r="507">
      <c r="A507" s="13">
        <f>IFERROR(__xludf.DUMMYFUNCTION("""COMPUTED_VALUE"""),44616.0)</f>
        <v>44616</v>
      </c>
      <c r="B507" s="5" t="str">
        <f>IFERROR(__xludf.DUMMYFUNCTION("""COMPUTED_VALUE"""),"google")</f>
        <v>google</v>
      </c>
      <c r="C507" s="5" t="str">
        <f>IFERROR(__xludf.DUMMYFUNCTION("""COMPUTED_VALUE"""),"goog_campaign_1")</f>
        <v>goog_campaign_1</v>
      </c>
      <c r="D507" s="5" t="str">
        <f>IFERROR(__xludf.DUMMYFUNCTION("""COMPUTED_VALUE"""),"clicks")</f>
        <v>clicks</v>
      </c>
      <c r="E507" s="5">
        <f>IFERROR(__xludf.DUMMYFUNCTION("""COMPUTED_VALUE"""),1978.0)</f>
        <v>1978</v>
      </c>
      <c r="F507" s="14">
        <v>2.0</v>
      </c>
    </row>
    <row r="508">
      <c r="A508" s="13">
        <f>IFERROR(__xludf.DUMMYFUNCTION("""COMPUTED_VALUE"""),44616.0)</f>
        <v>44616</v>
      </c>
      <c r="B508" s="5" t="str">
        <f>IFERROR(__xludf.DUMMYFUNCTION("""COMPUTED_VALUE"""),"google")</f>
        <v>google</v>
      </c>
      <c r="C508" s="5" t="str">
        <f>IFERROR(__xludf.DUMMYFUNCTION("""COMPUTED_VALUE"""),"goog_campaign_2")</f>
        <v>goog_campaign_2</v>
      </c>
      <c r="D508" s="5" t="str">
        <f>IFERROR(__xludf.DUMMYFUNCTION("""COMPUTED_VALUE"""),"clicks")</f>
        <v>clicks</v>
      </c>
      <c r="E508" s="5">
        <f>IFERROR(__xludf.DUMMYFUNCTION("""COMPUTED_VALUE"""),5358.0)</f>
        <v>5358</v>
      </c>
      <c r="F508" s="14">
        <v>2.0</v>
      </c>
    </row>
    <row r="509">
      <c r="A509" s="13">
        <f>IFERROR(__xludf.DUMMYFUNCTION("""COMPUTED_VALUE"""),44616.0)</f>
        <v>44616</v>
      </c>
      <c r="B509" s="5" t="str">
        <f>IFERROR(__xludf.DUMMYFUNCTION("""COMPUTED_VALUE"""),"google")</f>
        <v>google</v>
      </c>
      <c r="C509" s="5" t="str">
        <f>IFERROR(__xludf.DUMMYFUNCTION("""COMPUTED_VALUE"""),"goog_campaign_3")</f>
        <v>goog_campaign_3</v>
      </c>
      <c r="D509" s="5" t="str">
        <f>IFERROR(__xludf.DUMMYFUNCTION("""COMPUTED_VALUE"""),"clicks")</f>
        <v>clicks</v>
      </c>
      <c r="E509" s="5">
        <f>IFERROR(__xludf.DUMMYFUNCTION("""COMPUTED_VALUE"""),9088.0)</f>
        <v>9088</v>
      </c>
      <c r="F509" s="14">
        <v>2.0</v>
      </c>
    </row>
    <row r="510">
      <c r="A510" s="13">
        <f>IFERROR(__xludf.DUMMYFUNCTION("""COMPUTED_VALUE"""),44616.0)</f>
        <v>44616</v>
      </c>
      <c r="B510" s="5" t="str">
        <f>IFERROR(__xludf.DUMMYFUNCTION("""COMPUTED_VALUE"""),"google")</f>
        <v>google</v>
      </c>
      <c r="C510" s="5" t="str">
        <f>IFERROR(__xludf.DUMMYFUNCTION("""COMPUTED_VALUE"""),"goog_campaign_4")</f>
        <v>goog_campaign_4</v>
      </c>
      <c r="D510" s="5" t="str">
        <f>IFERROR(__xludf.DUMMYFUNCTION("""COMPUTED_VALUE"""),"clicks")</f>
        <v>clicks</v>
      </c>
      <c r="E510" s="5">
        <f>IFERROR(__xludf.DUMMYFUNCTION("""COMPUTED_VALUE"""),1399.0)</f>
        <v>1399</v>
      </c>
      <c r="F510" s="14">
        <v>2.0</v>
      </c>
    </row>
    <row r="511">
      <c r="A511" s="13">
        <f>IFERROR(__xludf.DUMMYFUNCTION("""COMPUTED_VALUE"""),44616.0)</f>
        <v>44616</v>
      </c>
      <c r="B511" s="5" t="str">
        <f>IFERROR(__xludf.DUMMYFUNCTION("""COMPUTED_VALUE"""),"google")</f>
        <v>google</v>
      </c>
      <c r="C511" s="5" t="str">
        <f>IFERROR(__xludf.DUMMYFUNCTION("""COMPUTED_VALUE"""),"goog_campaign_5")</f>
        <v>goog_campaign_5</v>
      </c>
      <c r="D511" s="5" t="str">
        <f>IFERROR(__xludf.DUMMYFUNCTION("""COMPUTED_VALUE"""),"clicks")</f>
        <v>clicks</v>
      </c>
      <c r="E511" s="5">
        <f>IFERROR(__xludf.DUMMYFUNCTION("""COMPUTED_VALUE"""),7405.0)</f>
        <v>7405</v>
      </c>
      <c r="F511" s="14">
        <v>2.0</v>
      </c>
    </row>
    <row r="512">
      <c r="A512" s="13">
        <f>IFERROR(__xludf.DUMMYFUNCTION("""COMPUTED_VALUE"""),44616.0)</f>
        <v>44616</v>
      </c>
      <c r="B512" s="5" t="str">
        <f>IFERROR(__xludf.DUMMYFUNCTION("""COMPUTED_VALUE"""),"google")</f>
        <v>google</v>
      </c>
      <c r="C512" s="5" t="str">
        <f>IFERROR(__xludf.DUMMYFUNCTION("""COMPUTED_VALUE"""),"goog_campaign_1")</f>
        <v>goog_campaign_1</v>
      </c>
      <c r="D512" s="5" t="str">
        <f>IFERROR(__xludf.DUMMYFUNCTION("""COMPUTED_VALUE"""),"leads")</f>
        <v>leads</v>
      </c>
      <c r="E512" s="5">
        <f>IFERROR(__xludf.DUMMYFUNCTION("""COMPUTED_VALUE"""),28.0)</f>
        <v>28</v>
      </c>
      <c r="F512" s="14">
        <v>3.0</v>
      </c>
    </row>
    <row r="513">
      <c r="A513" s="13">
        <f>IFERROR(__xludf.DUMMYFUNCTION("""COMPUTED_VALUE"""),44616.0)</f>
        <v>44616</v>
      </c>
      <c r="B513" s="5" t="str">
        <f>IFERROR(__xludf.DUMMYFUNCTION("""COMPUTED_VALUE"""),"google")</f>
        <v>google</v>
      </c>
      <c r="C513" s="5" t="str">
        <f>IFERROR(__xludf.DUMMYFUNCTION("""COMPUTED_VALUE"""),"goog_campaign_2")</f>
        <v>goog_campaign_2</v>
      </c>
      <c r="D513" s="5" t="str">
        <f>IFERROR(__xludf.DUMMYFUNCTION("""COMPUTED_VALUE"""),"leads")</f>
        <v>leads</v>
      </c>
      <c r="E513" s="5">
        <f>IFERROR(__xludf.DUMMYFUNCTION("""COMPUTED_VALUE"""),94.0)</f>
        <v>94</v>
      </c>
      <c r="F513" s="14">
        <v>3.0</v>
      </c>
    </row>
    <row r="514">
      <c r="A514" s="13">
        <f>IFERROR(__xludf.DUMMYFUNCTION("""COMPUTED_VALUE"""),44616.0)</f>
        <v>44616</v>
      </c>
      <c r="B514" s="5" t="str">
        <f>IFERROR(__xludf.DUMMYFUNCTION("""COMPUTED_VALUE"""),"google")</f>
        <v>google</v>
      </c>
      <c r="C514" s="5" t="str">
        <f>IFERROR(__xludf.DUMMYFUNCTION("""COMPUTED_VALUE"""),"goog_campaign_3")</f>
        <v>goog_campaign_3</v>
      </c>
      <c r="D514" s="5" t="str">
        <f>IFERROR(__xludf.DUMMYFUNCTION("""COMPUTED_VALUE"""),"leads")</f>
        <v>leads</v>
      </c>
      <c r="E514" s="5">
        <f>IFERROR(__xludf.DUMMYFUNCTION("""COMPUTED_VALUE"""),11.0)</f>
        <v>11</v>
      </c>
      <c r="F514" s="14">
        <v>3.0</v>
      </c>
    </row>
    <row r="515">
      <c r="A515" s="13">
        <f>IFERROR(__xludf.DUMMYFUNCTION("""COMPUTED_VALUE"""),44616.0)</f>
        <v>44616</v>
      </c>
      <c r="B515" s="5" t="str">
        <f>IFERROR(__xludf.DUMMYFUNCTION("""COMPUTED_VALUE"""),"google")</f>
        <v>google</v>
      </c>
      <c r="C515" s="5" t="str">
        <f>IFERROR(__xludf.DUMMYFUNCTION("""COMPUTED_VALUE"""),"goog_campaign_4")</f>
        <v>goog_campaign_4</v>
      </c>
      <c r="D515" s="5" t="str">
        <f>IFERROR(__xludf.DUMMYFUNCTION("""COMPUTED_VALUE"""),"leads")</f>
        <v>leads</v>
      </c>
      <c r="E515" s="5">
        <f>IFERROR(__xludf.DUMMYFUNCTION("""COMPUTED_VALUE"""),13.0)</f>
        <v>13</v>
      </c>
      <c r="F515" s="14">
        <v>3.0</v>
      </c>
    </row>
    <row r="516">
      <c r="A516" s="13">
        <f>IFERROR(__xludf.DUMMYFUNCTION("""COMPUTED_VALUE"""),44616.0)</f>
        <v>44616</v>
      </c>
      <c r="B516" s="5" t="str">
        <f>IFERROR(__xludf.DUMMYFUNCTION("""COMPUTED_VALUE"""),"google")</f>
        <v>google</v>
      </c>
      <c r="C516" s="5" t="str">
        <f>IFERROR(__xludf.DUMMYFUNCTION("""COMPUTED_VALUE"""),"goog_campaign_5")</f>
        <v>goog_campaign_5</v>
      </c>
      <c r="D516" s="5" t="str">
        <f>IFERROR(__xludf.DUMMYFUNCTION("""COMPUTED_VALUE"""),"leads")</f>
        <v>leads</v>
      </c>
      <c r="E516" s="5">
        <f>IFERROR(__xludf.DUMMYFUNCTION("""COMPUTED_VALUE"""),33.0)</f>
        <v>33</v>
      </c>
      <c r="F516" s="14">
        <v>3.0</v>
      </c>
    </row>
    <row r="517">
      <c r="A517" s="13">
        <f>IFERROR(__xludf.DUMMYFUNCTION("""COMPUTED_VALUE"""),44616.0)</f>
        <v>44616</v>
      </c>
      <c r="B517" s="5" t="str">
        <f>IFERROR(__xludf.DUMMYFUNCTION("""COMPUTED_VALUE"""),"google")</f>
        <v>google</v>
      </c>
      <c r="C517" s="5" t="str">
        <f>IFERROR(__xludf.DUMMYFUNCTION("""COMPUTED_VALUE"""),"goog_campaign_1")</f>
        <v>goog_campaign_1</v>
      </c>
      <c r="D517" s="5" t="str">
        <f>IFERROR(__xludf.DUMMYFUNCTION("""COMPUTED_VALUE"""),"purchases")</f>
        <v>purchases</v>
      </c>
      <c r="E517" s="5">
        <f>IFERROR(__xludf.DUMMYFUNCTION("""COMPUTED_VALUE"""),5.0)</f>
        <v>5</v>
      </c>
      <c r="F517" s="14">
        <v>4.0</v>
      </c>
    </row>
    <row r="518">
      <c r="A518" s="13">
        <f>IFERROR(__xludf.DUMMYFUNCTION("""COMPUTED_VALUE"""),44616.0)</f>
        <v>44616</v>
      </c>
      <c r="B518" s="5" t="str">
        <f>IFERROR(__xludf.DUMMYFUNCTION("""COMPUTED_VALUE"""),"google")</f>
        <v>google</v>
      </c>
      <c r="C518" s="5" t="str">
        <f>IFERROR(__xludf.DUMMYFUNCTION("""COMPUTED_VALUE"""),"goog_campaign_2")</f>
        <v>goog_campaign_2</v>
      </c>
      <c r="D518" s="5" t="str">
        <f>IFERROR(__xludf.DUMMYFUNCTION("""COMPUTED_VALUE"""),"purchases")</f>
        <v>purchases</v>
      </c>
      <c r="E518" s="5">
        <f>IFERROR(__xludf.DUMMYFUNCTION("""COMPUTED_VALUE"""),2.0)</f>
        <v>2</v>
      </c>
      <c r="F518" s="14">
        <v>4.0</v>
      </c>
    </row>
    <row r="519">
      <c r="A519" s="13">
        <f>IFERROR(__xludf.DUMMYFUNCTION("""COMPUTED_VALUE"""),44616.0)</f>
        <v>44616</v>
      </c>
      <c r="B519" s="5" t="str">
        <f>IFERROR(__xludf.DUMMYFUNCTION("""COMPUTED_VALUE"""),"google")</f>
        <v>google</v>
      </c>
      <c r="C519" s="5" t="str">
        <f>IFERROR(__xludf.DUMMYFUNCTION("""COMPUTED_VALUE"""),"goog_campaign_3")</f>
        <v>goog_campaign_3</v>
      </c>
      <c r="D519" s="5" t="str">
        <f>IFERROR(__xludf.DUMMYFUNCTION("""COMPUTED_VALUE"""),"purchases")</f>
        <v>purchases</v>
      </c>
      <c r="E519" s="5">
        <f>IFERROR(__xludf.DUMMYFUNCTION("""COMPUTED_VALUE"""),4.0)</f>
        <v>4</v>
      </c>
      <c r="F519" s="14">
        <v>4.0</v>
      </c>
    </row>
    <row r="520">
      <c r="A520" s="13">
        <f>IFERROR(__xludf.DUMMYFUNCTION("""COMPUTED_VALUE"""),44616.0)</f>
        <v>44616</v>
      </c>
      <c r="B520" s="5" t="str">
        <f>IFERROR(__xludf.DUMMYFUNCTION("""COMPUTED_VALUE"""),"google")</f>
        <v>google</v>
      </c>
      <c r="C520" s="5" t="str">
        <f>IFERROR(__xludf.DUMMYFUNCTION("""COMPUTED_VALUE"""),"goog_campaign_4")</f>
        <v>goog_campaign_4</v>
      </c>
      <c r="D520" s="5" t="str">
        <f>IFERROR(__xludf.DUMMYFUNCTION("""COMPUTED_VALUE"""),"purchases")</f>
        <v>purchases</v>
      </c>
      <c r="E520" s="5">
        <f>IFERROR(__xludf.DUMMYFUNCTION("""COMPUTED_VALUE"""),6.0)</f>
        <v>6</v>
      </c>
      <c r="F520" s="14">
        <v>4.0</v>
      </c>
    </row>
    <row r="521">
      <c r="A521" s="13">
        <f>IFERROR(__xludf.DUMMYFUNCTION("""COMPUTED_VALUE"""),44616.0)</f>
        <v>44616</v>
      </c>
      <c r="B521" s="5" t="str">
        <f>IFERROR(__xludf.DUMMYFUNCTION("""COMPUTED_VALUE"""),"google")</f>
        <v>google</v>
      </c>
      <c r="C521" s="5" t="str">
        <f>IFERROR(__xludf.DUMMYFUNCTION("""COMPUTED_VALUE"""),"goog_campaign_5")</f>
        <v>goog_campaign_5</v>
      </c>
      <c r="D521" s="5" t="str">
        <f>IFERROR(__xludf.DUMMYFUNCTION("""COMPUTED_VALUE"""),"purchases")</f>
        <v>purchases</v>
      </c>
      <c r="E521" s="5">
        <f>IFERROR(__xludf.DUMMYFUNCTION("""COMPUTED_VALUE"""),4.0)</f>
        <v>4</v>
      </c>
      <c r="F521" s="14">
        <v>4.0</v>
      </c>
    </row>
    <row r="522">
      <c r="A522" s="13">
        <f>IFERROR(__xludf.DUMMYFUNCTION("""COMPUTED_VALUE"""),44616.0)</f>
        <v>44616</v>
      </c>
      <c r="B522" s="5" t="str">
        <f>IFERROR(__xludf.DUMMYFUNCTION("""COMPUTED_VALUE"""),"google")</f>
        <v>google</v>
      </c>
      <c r="C522" s="5" t="str">
        <f>IFERROR(__xludf.DUMMYFUNCTION("""COMPUTED_VALUE"""),"goog_campaign_1")</f>
        <v>goog_campaign_1</v>
      </c>
      <c r="D522" s="5" t="str">
        <f>IFERROR(__xludf.DUMMYFUNCTION("""COMPUTED_VALUE"""),"revenue")</f>
        <v>revenue</v>
      </c>
      <c r="E522" s="5">
        <f>IFERROR(__xludf.DUMMYFUNCTION("""COMPUTED_VALUE"""),70704.0)</f>
        <v>70704</v>
      </c>
      <c r="F522" s="14">
        <v>5.0</v>
      </c>
    </row>
    <row r="523">
      <c r="A523" s="13">
        <f>IFERROR(__xludf.DUMMYFUNCTION("""COMPUTED_VALUE"""),44616.0)</f>
        <v>44616</v>
      </c>
      <c r="B523" s="5" t="str">
        <f>IFERROR(__xludf.DUMMYFUNCTION("""COMPUTED_VALUE"""),"google")</f>
        <v>google</v>
      </c>
      <c r="C523" s="5" t="str">
        <f>IFERROR(__xludf.DUMMYFUNCTION("""COMPUTED_VALUE"""),"goog_campaign_2")</f>
        <v>goog_campaign_2</v>
      </c>
      <c r="D523" s="5" t="str">
        <f>IFERROR(__xludf.DUMMYFUNCTION("""COMPUTED_VALUE"""),"revenue")</f>
        <v>revenue</v>
      </c>
      <c r="E523" s="5">
        <f>IFERROR(__xludf.DUMMYFUNCTION("""COMPUTED_VALUE"""),93776.0)</f>
        <v>93776</v>
      </c>
      <c r="F523" s="14">
        <v>5.0</v>
      </c>
    </row>
    <row r="524">
      <c r="A524" s="13">
        <f>IFERROR(__xludf.DUMMYFUNCTION("""COMPUTED_VALUE"""),44616.0)</f>
        <v>44616</v>
      </c>
      <c r="B524" s="5" t="str">
        <f>IFERROR(__xludf.DUMMYFUNCTION("""COMPUTED_VALUE"""),"google")</f>
        <v>google</v>
      </c>
      <c r="C524" s="5" t="str">
        <f>IFERROR(__xludf.DUMMYFUNCTION("""COMPUTED_VALUE"""),"goog_campaign_3")</f>
        <v>goog_campaign_3</v>
      </c>
      <c r="D524" s="5" t="str">
        <f>IFERROR(__xludf.DUMMYFUNCTION("""COMPUTED_VALUE"""),"revenue")</f>
        <v>revenue</v>
      </c>
      <c r="E524" s="5">
        <f>IFERROR(__xludf.DUMMYFUNCTION("""COMPUTED_VALUE"""),53872.0)</f>
        <v>53872</v>
      </c>
      <c r="F524" s="14">
        <v>5.0</v>
      </c>
    </row>
    <row r="525">
      <c r="A525" s="13">
        <f>IFERROR(__xludf.DUMMYFUNCTION("""COMPUTED_VALUE"""),44616.0)</f>
        <v>44616</v>
      </c>
      <c r="B525" s="5" t="str">
        <f>IFERROR(__xludf.DUMMYFUNCTION("""COMPUTED_VALUE"""),"google")</f>
        <v>google</v>
      </c>
      <c r="C525" s="5" t="str">
        <f>IFERROR(__xludf.DUMMYFUNCTION("""COMPUTED_VALUE"""),"goog_campaign_4")</f>
        <v>goog_campaign_4</v>
      </c>
      <c r="D525" s="5" t="str">
        <f>IFERROR(__xludf.DUMMYFUNCTION("""COMPUTED_VALUE"""),"revenue")</f>
        <v>revenue</v>
      </c>
      <c r="E525" s="5">
        <f>IFERROR(__xludf.DUMMYFUNCTION("""COMPUTED_VALUE"""),63583.0)</f>
        <v>63583</v>
      </c>
      <c r="F525" s="14">
        <v>5.0</v>
      </c>
    </row>
    <row r="526">
      <c r="A526" s="13">
        <f>IFERROR(__xludf.DUMMYFUNCTION("""COMPUTED_VALUE"""),44616.0)</f>
        <v>44616</v>
      </c>
      <c r="B526" s="5" t="str">
        <f>IFERROR(__xludf.DUMMYFUNCTION("""COMPUTED_VALUE"""),"google")</f>
        <v>google</v>
      </c>
      <c r="C526" s="5" t="str">
        <f>IFERROR(__xludf.DUMMYFUNCTION("""COMPUTED_VALUE"""),"goog_campaign_5")</f>
        <v>goog_campaign_5</v>
      </c>
      <c r="D526" s="5" t="str">
        <f>IFERROR(__xludf.DUMMYFUNCTION("""COMPUTED_VALUE"""),"revenue")</f>
        <v>revenue</v>
      </c>
      <c r="E526" s="5">
        <f>IFERROR(__xludf.DUMMYFUNCTION("""COMPUTED_VALUE"""),73804.0)</f>
        <v>73804</v>
      </c>
      <c r="F526" s="14">
        <v>5.0</v>
      </c>
    </row>
    <row r="527">
      <c r="A527" s="13">
        <f>IFERROR(__xludf.DUMMYFUNCTION("""COMPUTED_VALUE"""),44617.0)</f>
        <v>44617</v>
      </c>
      <c r="B527" s="5" t="str">
        <f>IFERROR(__xludf.DUMMYFUNCTION("""COMPUTED_VALUE"""),"google")</f>
        <v>google</v>
      </c>
      <c r="C527" s="5" t="str">
        <f>IFERROR(__xludf.DUMMYFUNCTION("""COMPUTED_VALUE"""),"goog_campaign_1")</f>
        <v>goog_campaign_1</v>
      </c>
      <c r="D527" s="5" t="str">
        <f>IFERROR(__xludf.DUMMYFUNCTION("""COMPUTED_VALUE"""),"impressions")</f>
        <v>impressions</v>
      </c>
      <c r="E527" s="5">
        <f>IFERROR(__xludf.DUMMYFUNCTION("""COMPUTED_VALUE"""),256670.0)</f>
        <v>256670</v>
      </c>
      <c r="F527" s="14">
        <v>1.0</v>
      </c>
    </row>
    <row r="528">
      <c r="A528" s="13">
        <f>IFERROR(__xludf.DUMMYFUNCTION("""COMPUTED_VALUE"""),44617.0)</f>
        <v>44617</v>
      </c>
      <c r="B528" s="5" t="str">
        <f>IFERROR(__xludf.DUMMYFUNCTION("""COMPUTED_VALUE"""),"google")</f>
        <v>google</v>
      </c>
      <c r="C528" s="5" t="str">
        <f>IFERROR(__xludf.DUMMYFUNCTION("""COMPUTED_VALUE"""),"goog_campaign_2")</f>
        <v>goog_campaign_2</v>
      </c>
      <c r="D528" s="5" t="str">
        <f>IFERROR(__xludf.DUMMYFUNCTION("""COMPUTED_VALUE"""),"impressions")</f>
        <v>impressions</v>
      </c>
      <c r="E528" s="5">
        <f>IFERROR(__xludf.DUMMYFUNCTION("""COMPUTED_VALUE"""),930914.0)</f>
        <v>930914</v>
      </c>
      <c r="F528" s="14">
        <v>1.0</v>
      </c>
    </row>
    <row r="529">
      <c r="A529" s="13">
        <f>IFERROR(__xludf.DUMMYFUNCTION("""COMPUTED_VALUE"""),44617.0)</f>
        <v>44617</v>
      </c>
      <c r="B529" s="5" t="str">
        <f>IFERROR(__xludf.DUMMYFUNCTION("""COMPUTED_VALUE"""),"google")</f>
        <v>google</v>
      </c>
      <c r="C529" s="5" t="str">
        <f>IFERROR(__xludf.DUMMYFUNCTION("""COMPUTED_VALUE"""),"goog_campaign_3")</f>
        <v>goog_campaign_3</v>
      </c>
      <c r="D529" s="5" t="str">
        <f>IFERROR(__xludf.DUMMYFUNCTION("""COMPUTED_VALUE"""),"impressions")</f>
        <v>impressions</v>
      </c>
      <c r="E529" s="5">
        <f>IFERROR(__xludf.DUMMYFUNCTION("""COMPUTED_VALUE"""),796711.0)</f>
        <v>796711</v>
      </c>
      <c r="F529" s="14">
        <v>1.0</v>
      </c>
    </row>
    <row r="530">
      <c r="A530" s="13">
        <f>IFERROR(__xludf.DUMMYFUNCTION("""COMPUTED_VALUE"""),44617.0)</f>
        <v>44617</v>
      </c>
      <c r="B530" s="5" t="str">
        <f>IFERROR(__xludf.DUMMYFUNCTION("""COMPUTED_VALUE"""),"google")</f>
        <v>google</v>
      </c>
      <c r="C530" s="5" t="str">
        <f>IFERROR(__xludf.DUMMYFUNCTION("""COMPUTED_VALUE"""),"goog_campaign_4")</f>
        <v>goog_campaign_4</v>
      </c>
      <c r="D530" s="5" t="str">
        <f>IFERROR(__xludf.DUMMYFUNCTION("""COMPUTED_VALUE"""),"impressions")</f>
        <v>impressions</v>
      </c>
      <c r="E530" s="5">
        <f>IFERROR(__xludf.DUMMYFUNCTION("""COMPUTED_VALUE"""),460697.0)</f>
        <v>460697</v>
      </c>
      <c r="F530" s="14">
        <v>1.0</v>
      </c>
    </row>
    <row r="531">
      <c r="A531" s="13">
        <f>IFERROR(__xludf.DUMMYFUNCTION("""COMPUTED_VALUE"""),44617.0)</f>
        <v>44617</v>
      </c>
      <c r="B531" s="5" t="str">
        <f>IFERROR(__xludf.DUMMYFUNCTION("""COMPUTED_VALUE"""),"google")</f>
        <v>google</v>
      </c>
      <c r="C531" s="5" t="str">
        <f>IFERROR(__xludf.DUMMYFUNCTION("""COMPUTED_VALUE"""),"goog_campaign_5")</f>
        <v>goog_campaign_5</v>
      </c>
      <c r="D531" s="5" t="str">
        <f>IFERROR(__xludf.DUMMYFUNCTION("""COMPUTED_VALUE"""),"impressions")</f>
        <v>impressions</v>
      </c>
      <c r="E531" s="5">
        <f>IFERROR(__xludf.DUMMYFUNCTION("""COMPUTED_VALUE"""),605459.0)</f>
        <v>605459</v>
      </c>
      <c r="F531" s="14">
        <v>1.0</v>
      </c>
    </row>
    <row r="532">
      <c r="A532" s="13">
        <f>IFERROR(__xludf.DUMMYFUNCTION("""COMPUTED_VALUE"""),44617.0)</f>
        <v>44617</v>
      </c>
      <c r="B532" s="5" t="str">
        <f>IFERROR(__xludf.DUMMYFUNCTION("""COMPUTED_VALUE"""),"google")</f>
        <v>google</v>
      </c>
      <c r="C532" s="5" t="str">
        <f>IFERROR(__xludf.DUMMYFUNCTION("""COMPUTED_VALUE"""),"goog_campaign_1")</f>
        <v>goog_campaign_1</v>
      </c>
      <c r="D532" s="5" t="str">
        <f>IFERROR(__xludf.DUMMYFUNCTION("""COMPUTED_VALUE"""),"clicks")</f>
        <v>clicks</v>
      </c>
      <c r="E532" s="5">
        <f>IFERROR(__xludf.DUMMYFUNCTION("""COMPUTED_VALUE"""),7371.0)</f>
        <v>7371</v>
      </c>
      <c r="F532" s="14">
        <v>2.0</v>
      </c>
    </row>
    <row r="533">
      <c r="A533" s="13">
        <f>IFERROR(__xludf.DUMMYFUNCTION("""COMPUTED_VALUE"""),44617.0)</f>
        <v>44617</v>
      </c>
      <c r="B533" s="5" t="str">
        <f>IFERROR(__xludf.DUMMYFUNCTION("""COMPUTED_VALUE"""),"google")</f>
        <v>google</v>
      </c>
      <c r="C533" s="5" t="str">
        <f>IFERROR(__xludf.DUMMYFUNCTION("""COMPUTED_VALUE"""),"goog_campaign_2")</f>
        <v>goog_campaign_2</v>
      </c>
      <c r="D533" s="5" t="str">
        <f>IFERROR(__xludf.DUMMYFUNCTION("""COMPUTED_VALUE"""),"clicks")</f>
        <v>clicks</v>
      </c>
      <c r="E533" s="5">
        <f>IFERROR(__xludf.DUMMYFUNCTION("""COMPUTED_VALUE"""),9260.0)</f>
        <v>9260</v>
      </c>
      <c r="F533" s="14">
        <v>2.0</v>
      </c>
    </row>
    <row r="534">
      <c r="A534" s="13">
        <f>IFERROR(__xludf.DUMMYFUNCTION("""COMPUTED_VALUE"""),44617.0)</f>
        <v>44617</v>
      </c>
      <c r="B534" s="5" t="str">
        <f>IFERROR(__xludf.DUMMYFUNCTION("""COMPUTED_VALUE"""),"google")</f>
        <v>google</v>
      </c>
      <c r="C534" s="5" t="str">
        <f>IFERROR(__xludf.DUMMYFUNCTION("""COMPUTED_VALUE"""),"goog_campaign_3")</f>
        <v>goog_campaign_3</v>
      </c>
      <c r="D534" s="5" t="str">
        <f>IFERROR(__xludf.DUMMYFUNCTION("""COMPUTED_VALUE"""),"clicks")</f>
        <v>clicks</v>
      </c>
      <c r="E534" s="5">
        <f>IFERROR(__xludf.DUMMYFUNCTION("""COMPUTED_VALUE"""),7317.0)</f>
        <v>7317</v>
      </c>
      <c r="F534" s="14">
        <v>2.0</v>
      </c>
    </row>
    <row r="535">
      <c r="A535" s="13">
        <f>IFERROR(__xludf.DUMMYFUNCTION("""COMPUTED_VALUE"""),44617.0)</f>
        <v>44617</v>
      </c>
      <c r="B535" s="5" t="str">
        <f>IFERROR(__xludf.DUMMYFUNCTION("""COMPUTED_VALUE"""),"google")</f>
        <v>google</v>
      </c>
      <c r="C535" s="5" t="str">
        <f>IFERROR(__xludf.DUMMYFUNCTION("""COMPUTED_VALUE"""),"goog_campaign_4")</f>
        <v>goog_campaign_4</v>
      </c>
      <c r="D535" s="5" t="str">
        <f>IFERROR(__xludf.DUMMYFUNCTION("""COMPUTED_VALUE"""),"clicks")</f>
        <v>clicks</v>
      </c>
      <c r="E535" s="5">
        <f>IFERROR(__xludf.DUMMYFUNCTION("""COMPUTED_VALUE"""),6363.0)</f>
        <v>6363</v>
      </c>
      <c r="F535" s="14">
        <v>2.0</v>
      </c>
    </row>
    <row r="536">
      <c r="A536" s="13">
        <f>IFERROR(__xludf.DUMMYFUNCTION("""COMPUTED_VALUE"""),44617.0)</f>
        <v>44617</v>
      </c>
      <c r="B536" s="5" t="str">
        <f>IFERROR(__xludf.DUMMYFUNCTION("""COMPUTED_VALUE"""),"google")</f>
        <v>google</v>
      </c>
      <c r="C536" s="5" t="str">
        <f>IFERROR(__xludf.DUMMYFUNCTION("""COMPUTED_VALUE"""),"goog_campaign_5")</f>
        <v>goog_campaign_5</v>
      </c>
      <c r="D536" s="5" t="str">
        <f>IFERROR(__xludf.DUMMYFUNCTION("""COMPUTED_VALUE"""),"clicks")</f>
        <v>clicks</v>
      </c>
      <c r="E536" s="5">
        <f>IFERROR(__xludf.DUMMYFUNCTION("""COMPUTED_VALUE"""),369.0)</f>
        <v>369</v>
      </c>
      <c r="F536" s="14">
        <v>2.0</v>
      </c>
    </row>
    <row r="537">
      <c r="A537" s="13">
        <f>IFERROR(__xludf.DUMMYFUNCTION("""COMPUTED_VALUE"""),44617.0)</f>
        <v>44617</v>
      </c>
      <c r="B537" s="5" t="str">
        <f>IFERROR(__xludf.DUMMYFUNCTION("""COMPUTED_VALUE"""),"google")</f>
        <v>google</v>
      </c>
      <c r="C537" s="5" t="str">
        <f>IFERROR(__xludf.DUMMYFUNCTION("""COMPUTED_VALUE"""),"goog_campaign_1")</f>
        <v>goog_campaign_1</v>
      </c>
      <c r="D537" s="5" t="str">
        <f>IFERROR(__xludf.DUMMYFUNCTION("""COMPUTED_VALUE"""),"leads")</f>
        <v>leads</v>
      </c>
      <c r="E537" s="5">
        <f>IFERROR(__xludf.DUMMYFUNCTION("""COMPUTED_VALUE"""),17.0)</f>
        <v>17</v>
      </c>
      <c r="F537" s="14">
        <v>3.0</v>
      </c>
    </row>
    <row r="538">
      <c r="A538" s="13">
        <f>IFERROR(__xludf.DUMMYFUNCTION("""COMPUTED_VALUE"""),44617.0)</f>
        <v>44617</v>
      </c>
      <c r="B538" s="5" t="str">
        <f>IFERROR(__xludf.DUMMYFUNCTION("""COMPUTED_VALUE"""),"google")</f>
        <v>google</v>
      </c>
      <c r="C538" s="5" t="str">
        <f>IFERROR(__xludf.DUMMYFUNCTION("""COMPUTED_VALUE"""),"goog_campaign_2")</f>
        <v>goog_campaign_2</v>
      </c>
      <c r="D538" s="5" t="str">
        <f>IFERROR(__xludf.DUMMYFUNCTION("""COMPUTED_VALUE"""),"leads")</f>
        <v>leads</v>
      </c>
      <c r="E538" s="5">
        <f>IFERROR(__xludf.DUMMYFUNCTION("""COMPUTED_VALUE"""),10.0)</f>
        <v>10</v>
      </c>
      <c r="F538" s="14">
        <v>3.0</v>
      </c>
    </row>
    <row r="539">
      <c r="A539" s="13">
        <f>IFERROR(__xludf.DUMMYFUNCTION("""COMPUTED_VALUE"""),44617.0)</f>
        <v>44617</v>
      </c>
      <c r="B539" s="5" t="str">
        <f>IFERROR(__xludf.DUMMYFUNCTION("""COMPUTED_VALUE"""),"google")</f>
        <v>google</v>
      </c>
      <c r="C539" s="5" t="str">
        <f>IFERROR(__xludf.DUMMYFUNCTION("""COMPUTED_VALUE"""),"goog_campaign_3")</f>
        <v>goog_campaign_3</v>
      </c>
      <c r="D539" s="5" t="str">
        <f>IFERROR(__xludf.DUMMYFUNCTION("""COMPUTED_VALUE"""),"leads")</f>
        <v>leads</v>
      </c>
      <c r="E539" s="5">
        <f>IFERROR(__xludf.DUMMYFUNCTION("""COMPUTED_VALUE"""),13.0)</f>
        <v>13</v>
      </c>
      <c r="F539" s="14">
        <v>3.0</v>
      </c>
    </row>
    <row r="540">
      <c r="A540" s="13">
        <f>IFERROR(__xludf.DUMMYFUNCTION("""COMPUTED_VALUE"""),44617.0)</f>
        <v>44617</v>
      </c>
      <c r="B540" s="5" t="str">
        <f>IFERROR(__xludf.DUMMYFUNCTION("""COMPUTED_VALUE"""),"google")</f>
        <v>google</v>
      </c>
      <c r="C540" s="5" t="str">
        <f>IFERROR(__xludf.DUMMYFUNCTION("""COMPUTED_VALUE"""),"goog_campaign_4")</f>
        <v>goog_campaign_4</v>
      </c>
      <c r="D540" s="5" t="str">
        <f>IFERROR(__xludf.DUMMYFUNCTION("""COMPUTED_VALUE"""),"leads")</f>
        <v>leads</v>
      </c>
      <c r="E540" s="5">
        <f>IFERROR(__xludf.DUMMYFUNCTION("""COMPUTED_VALUE"""),19.0)</f>
        <v>19</v>
      </c>
      <c r="F540" s="14">
        <v>3.0</v>
      </c>
    </row>
    <row r="541">
      <c r="A541" s="13">
        <f>IFERROR(__xludf.DUMMYFUNCTION("""COMPUTED_VALUE"""),44617.0)</f>
        <v>44617</v>
      </c>
      <c r="B541" s="5" t="str">
        <f>IFERROR(__xludf.DUMMYFUNCTION("""COMPUTED_VALUE"""),"google")</f>
        <v>google</v>
      </c>
      <c r="C541" s="5" t="str">
        <f>IFERROR(__xludf.DUMMYFUNCTION("""COMPUTED_VALUE"""),"goog_campaign_5")</f>
        <v>goog_campaign_5</v>
      </c>
      <c r="D541" s="5" t="str">
        <f>IFERROR(__xludf.DUMMYFUNCTION("""COMPUTED_VALUE"""),"leads")</f>
        <v>leads</v>
      </c>
      <c r="E541" s="5">
        <f>IFERROR(__xludf.DUMMYFUNCTION("""COMPUTED_VALUE"""),31.0)</f>
        <v>31</v>
      </c>
      <c r="F541" s="14">
        <v>3.0</v>
      </c>
    </row>
    <row r="542">
      <c r="A542" s="13">
        <f>IFERROR(__xludf.DUMMYFUNCTION("""COMPUTED_VALUE"""),44617.0)</f>
        <v>44617</v>
      </c>
      <c r="B542" s="5" t="str">
        <f>IFERROR(__xludf.DUMMYFUNCTION("""COMPUTED_VALUE"""),"google")</f>
        <v>google</v>
      </c>
      <c r="C542" s="5" t="str">
        <f>IFERROR(__xludf.DUMMYFUNCTION("""COMPUTED_VALUE"""),"goog_campaign_1")</f>
        <v>goog_campaign_1</v>
      </c>
      <c r="D542" s="5" t="str">
        <f>IFERROR(__xludf.DUMMYFUNCTION("""COMPUTED_VALUE"""),"purchases")</f>
        <v>purchases</v>
      </c>
      <c r="E542" s="5">
        <f>IFERROR(__xludf.DUMMYFUNCTION("""COMPUTED_VALUE"""),6.0)</f>
        <v>6</v>
      </c>
      <c r="F542" s="14">
        <v>4.0</v>
      </c>
    </row>
    <row r="543">
      <c r="A543" s="13">
        <f>IFERROR(__xludf.DUMMYFUNCTION("""COMPUTED_VALUE"""),44617.0)</f>
        <v>44617</v>
      </c>
      <c r="B543" s="5" t="str">
        <f>IFERROR(__xludf.DUMMYFUNCTION("""COMPUTED_VALUE"""),"google")</f>
        <v>google</v>
      </c>
      <c r="C543" s="5" t="str">
        <f>IFERROR(__xludf.DUMMYFUNCTION("""COMPUTED_VALUE"""),"goog_campaign_2")</f>
        <v>goog_campaign_2</v>
      </c>
      <c r="D543" s="5" t="str">
        <f>IFERROR(__xludf.DUMMYFUNCTION("""COMPUTED_VALUE"""),"purchases")</f>
        <v>purchases</v>
      </c>
      <c r="E543" s="5">
        <f>IFERROR(__xludf.DUMMYFUNCTION("""COMPUTED_VALUE"""),3.0)</f>
        <v>3</v>
      </c>
      <c r="F543" s="14">
        <v>4.0</v>
      </c>
    </row>
    <row r="544">
      <c r="A544" s="13">
        <f>IFERROR(__xludf.DUMMYFUNCTION("""COMPUTED_VALUE"""),44617.0)</f>
        <v>44617</v>
      </c>
      <c r="B544" s="5" t="str">
        <f>IFERROR(__xludf.DUMMYFUNCTION("""COMPUTED_VALUE"""),"google")</f>
        <v>google</v>
      </c>
      <c r="C544" s="5" t="str">
        <f>IFERROR(__xludf.DUMMYFUNCTION("""COMPUTED_VALUE"""),"goog_campaign_3")</f>
        <v>goog_campaign_3</v>
      </c>
      <c r="D544" s="5" t="str">
        <f>IFERROR(__xludf.DUMMYFUNCTION("""COMPUTED_VALUE"""),"purchases")</f>
        <v>purchases</v>
      </c>
      <c r="E544" s="5">
        <f>IFERROR(__xludf.DUMMYFUNCTION("""COMPUTED_VALUE"""),4.0)</f>
        <v>4</v>
      </c>
      <c r="F544" s="14">
        <v>4.0</v>
      </c>
    </row>
    <row r="545">
      <c r="A545" s="13">
        <f>IFERROR(__xludf.DUMMYFUNCTION("""COMPUTED_VALUE"""),44617.0)</f>
        <v>44617</v>
      </c>
      <c r="B545" s="5" t="str">
        <f>IFERROR(__xludf.DUMMYFUNCTION("""COMPUTED_VALUE"""),"google")</f>
        <v>google</v>
      </c>
      <c r="C545" s="5" t="str">
        <f>IFERROR(__xludf.DUMMYFUNCTION("""COMPUTED_VALUE"""),"goog_campaign_4")</f>
        <v>goog_campaign_4</v>
      </c>
      <c r="D545" s="5" t="str">
        <f>IFERROR(__xludf.DUMMYFUNCTION("""COMPUTED_VALUE"""),"purchases")</f>
        <v>purchases</v>
      </c>
      <c r="E545" s="5">
        <f>IFERROR(__xludf.DUMMYFUNCTION("""COMPUTED_VALUE"""),2.0)</f>
        <v>2</v>
      </c>
      <c r="F545" s="14">
        <v>4.0</v>
      </c>
    </row>
    <row r="546">
      <c r="A546" s="13">
        <f>IFERROR(__xludf.DUMMYFUNCTION("""COMPUTED_VALUE"""),44617.0)</f>
        <v>44617</v>
      </c>
      <c r="B546" s="5" t="str">
        <f>IFERROR(__xludf.DUMMYFUNCTION("""COMPUTED_VALUE"""),"google")</f>
        <v>google</v>
      </c>
      <c r="C546" s="5" t="str">
        <f>IFERROR(__xludf.DUMMYFUNCTION("""COMPUTED_VALUE"""),"goog_campaign_5")</f>
        <v>goog_campaign_5</v>
      </c>
      <c r="D546" s="5" t="str">
        <f>IFERROR(__xludf.DUMMYFUNCTION("""COMPUTED_VALUE"""),"purchases")</f>
        <v>purchases</v>
      </c>
      <c r="E546" s="5">
        <f>IFERROR(__xludf.DUMMYFUNCTION("""COMPUTED_VALUE"""),7.0)</f>
        <v>7</v>
      </c>
      <c r="F546" s="14">
        <v>4.0</v>
      </c>
    </row>
    <row r="547">
      <c r="A547" s="13">
        <f>IFERROR(__xludf.DUMMYFUNCTION("""COMPUTED_VALUE"""),44617.0)</f>
        <v>44617</v>
      </c>
      <c r="B547" s="5" t="str">
        <f>IFERROR(__xludf.DUMMYFUNCTION("""COMPUTED_VALUE"""),"google")</f>
        <v>google</v>
      </c>
      <c r="C547" s="5" t="str">
        <f>IFERROR(__xludf.DUMMYFUNCTION("""COMPUTED_VALUE"""),"goog_campaign_1")</f>
        <v>goog_campaign_1</v>
      </c>
      <c r="D547" s="5" t="str">
        <f>IFERROR(__xludf.DUMMYFUNCTION("""COMPUTED_VALUE"""),"revenue")</f>
        <v>revenue</v>
      </c>
      <c r="E547" s="5">
        <f>IFERROR(__xludf.DUMMYFUNCTION("""COMPUTED_VALUE"""),84610.0)</f>
        <v>84610</v>
      </c>
      <c r="F547" s="14">
        <v>5.0</v>
      </c>
    </row>
    <row r="548">
      <c r="A548" s="13">
        <f>IFERROR(__xludf.DUMMYFUNCTION("""COMPUTED_VALUE"""),44617.0)</f>
        <v>44617</v>
      </c>
      <c r="B548" s="5" t="str">
        <f>IFERROR(__xludf.DUMMYFUNCTION("""COMPUTED_VALUE"""),"google")</f>
        <v>google</v>
      </c>
      <c r="C548" s="5" t="str">
        <f>IFERROR(__xludf.DUMMYFUNCTION("""COMPUTED_VALUE"""),"goog_campaign_2")</f>
        <v>goog_campaign_2</v>
      </c>
      <c r="D548" s="5" t="str">
        <f>IFERROR(__xludf.DUMMYFUNCTION("""COMPUTED_VALUE"""),"revenue")</f>
        <v>revenue</v>
      </c>
      <c r="E548" s="5">
        <f>IFERROR(__xludf.DUMMYFUNCTION("""COMPUTED_VALUE"""),43449.0)</f>
        <v>43449</v>
      </c>
      <c r="F548" s="14">
        <v>5.0</v>
      </c>
    </row>
    <row r="549">
      <c r="A549" s="13">
        <f>IFERROR(__xludf.DUMMYFUNCTION("""COMPUTED_VALUE"""),44617.0)</f>
        <v>44617</v>
      </c>
      <c r="B549" s="5" t="str">
        <f>IFERROR(__xludf.DUMMYFUNCTION("""COMPUTED_VALUE"""),"google")</f>
        <v>google</v>
      </c>
      <c r="C549" s="5" t="str">
        <f>IFERROR(__xludf.DUMMYFUNCTION("""COMPUTED_VALUE"""),"goog_campaign_3")</f>
        <v>goog_campaign_3</v>
      </c>
      <c r="D549" s="5" t="str">
        <f>IFERROR(__xludf.DUMMYFUNCTION("""COMPUTED_VALUE"""),"revenue")</f>
        <v>revenue</v>
      </c>
      <c r="E549" s="5">
        <f>IFERROR(__xludf.DUMMYFUNCTION("""COMPUTED_VALUE"""),85843.0)</f>
        <v>85843</v>
      </c>
      <c r="F549" s="14">
        <v>5.0</v>
      </c>
    </row>
    <row r="550">
      <c r="A550" s="13">
        <f>IFERROR(__xludf.DUMMYFUNCTION("""COMPUTED_VALUE"""),44617.0)</f>
        <v>44617</v>
      </c>
      <c r="B550" s="5" t="str">
        <f>IFERROR(__xludf.DUMMYFUNCTION("""COMPUTED_VALUE"""),"google")</f>
        <v>google</v>
      </c>
      <c r="C550" s="5" t="str">
        <f>IFERROR(__xludf.DUMMYFUNCTION("""COMPUTED_VALUE"""),"goog_campaign_4")</f>
        <v>goog_campaign_4</v>
      </c>
      <c r="D550" s="5" t="str">
        <f>IFERROR(__xludf.DUMMYFUNCTION("""COMPUTED_VALUE"""),"revenue")</f>
        <v>revenue</v>
      </c>
      <c r="E550" s="5">
        <f>IFERROR(__xludf.DUMMYFUNCTION("""COMPUTED_VALUE"""),50235.0)</f>
        <v>50235</v>
      </c>
      <c r="F550" s="14">
        <v>5.0</v>
      </c>
    </row>
    <row r="551">
      <c r="A551" s="13">
        <f>IFERROR(__xludf.DUMMYFUNCTION("""COMPUTED_VALUE"""),44617.0)</f>
        <v>44617</v>
      </c>
      <c r="B551" s="5" t="str">
        <f>IFERROR(__xludf.DUMMYFUNCTION("""COMPUTED_VALUE"""),"google")</f>
        <v>google</v>
      </c>
      <c r="C551" s="5" t="str">
        <f>IFERROR(__xludf.DUMMYFUNCTION("""COMPUTED_VALUE"""),"goog_campaign_5")</f>
        <v>goog_campaign_5</v>
      </c>
      <c r="D551" s="5" t="str">
        <f>IFERROR(__xludf.DUMMYFUNCTION("""COMPUTED_VALUE"""),"revenue")</f>
        <v>revenue</v>
      </c>
      <c r="E551" s="5">
        <f>IFERROR(__xludf.DUMMYFUNCTION("""COMPUTED_VALUE"""),89978.0)</f>
        <v>89978</v>
      </c>
      <c r="F551" s="14">
        <v>5.0</v>
      </c>
    </row>
    <row r="552">
      <c r="F552" s="14" t="s">
        <v>11</v>
      </c>
    </row>
    <row r="553">
      <c r="F553" s="14" t="s">
        <v>11</v>
      </c>
    </row>
    <row r="554">
      <c r="F554" s="14" t="s">
        <v>11</v>
      </c>
    </row>
    <row r="555">
      <c r="F555" s="14" t="s">
        <v>11</v>
      </c>
    </row>
    <row r="556">
      <c r="F556" s="14" t="s">
        <v>11</v>
      </c>
    </row>
    <row r="557">
      <c r="F557" s="14" t="s">
        <v>11</v>
      </c>
    </row>
    <row r="558">
      <c r="F558" s="14" t="s">
        <v>11</v>
      </c>
    </row>
    <row r="559">
      <c r="F559" s="14" t="s">
        <v>11</v>
      </c>
    </row>
    <row r="560">
      <c r="F560" s="14" t="s">
        <v>11</v>
      </c>
    </row>
    <row r="561">
      <c r="F561" s="14" t="s">
        <v>11</v>
      </c>
    </row>
    <row r="562">
      <c r="F562" s="14" t="s">
        <v>11</v>
      </c>
    </row>
    <row r="563">
      <c r="F563" s="14" t="s">
        <v>11</v>
      </c>
    </row>
    <row r="564">
      <c r="F564" s="14" t="s">
        <v>11</v>
      </c>
    </row>
    <row r="565">
      <c r="F565" s="14" t="s">
        <v>11</v>
      </c>
    </row>
    <row r="566">
      <c r="F566" s="14" t="s">
        <v>11</v>
      </c>
    </row>
    <row r="567">
      <c r="F567" s="14" t="s">
        <v>11</v>
      </c>
    </row>
    <row r="568">
      <c r="F568" s="14" t="s">
        <v>11</v>
      </c>
    </row>
    <row r="569">
      <c r="F569" s="14" t="s">
        <v>11</v>
      </c>
    </row>
    <row r="570">
      <c r="F570" s="14" t="s">
        <v>11</v>
      </c>
    </row>
    <row r="571">
      <c r="F571" s="14" t="s">
        <v>11</v>
      </c>
    </row>
    <row r="572">
      <c r="F572" s="14" t="s">
        <v>11</v>
      </c>
    </row>
    <row r="573">
      <c r="F573" s="14" t="s">
        <v>11</v>
      </c>
    </row>
    <row r="574">
      <c r="F574" s="14" t="s">
        <v>11</v>
      </c>
    </row>
    <row r="575">
      <c r="F575" s="14" t="s">
        <v>11</v>
      </c>
    </row>
    <row r="576">
      <c r="F576" s="14" t="s">
        <v>11</v>
      </c>
    </row>
    <row r="577">
      <c r="F577" s="14" t="s">
        <v>11</v>
      </c>
    </row>
    <row r="578">
      <c r="F578" s="14" t="s">
        <v>11</v>
      </c>
    </row>
    <row r="579">
      <c r="F579" s="14" t="s">
        <v>11</v>
      </c>
    </row>
    <row r="580">
      <c r="F580" s="14" t="s">
        <v>11</v>
      </c>
    </row>
    <row r="581">
      <c r="F581" s="14" t="s">
        <v>11</v>
      </c>
    </row>
    <row r="582">
      <c r="F582" s="14" t="s">
        <v>11</v>
      </c>
    </row>
    <row r="583">
      <c r="F583" s="14" t="s">
        <v>11</v>
      </c>
    </row>
    <row r="584">
      <c r="F584" s="14" t="s">
        <v>11</v>
      </c>
    </row>
    <row r="585">
      <c r="F585" s="14" t="s">
        <v>11</v>
      </c>
    </row>
    <row r="586">
      <c r="F586" s="14" t="s">
        <v>11</v>
      </c>
    </row>
    <row r="587">
      <c r="F587" s="14" t="s">
        <v>11</v>
      </c>
    </row>
    <row r="588">
      <c r="F588" s="14" t="s">
        <v>11</v>
      </c>
    </row>
    <row r="589">
      <c r="F589" s="14" t="s">
        <v>11</v>
      </c>
    </row>
    <row r="590">
      <c r="F590" s="14" t="s">
        <v>11</v>
      </c>
    </row>
    <row r="591">
      <c r="F591" s="14" t="s">
        <v>11</v>
      </c>
    </row>
    <row r="592">
      <c r="F592" s="14" t="s">
        <v>11</v>
      </c>
    </row>
    <row r="593">
      <c r="F593" s="14" t="s">
        <v>11</v>
      </c>
    </row>
    <row r="594">
      <c r="F594" s="14" t="s">
        <v>11</v>
      </c>
    </row>
    <row r="595">
      <c r="F595" s="14" t="s">
        <v>11</v>
      </c>
    </row>
    <row r="596">
      <c r="F596" s="14" t="s">
        <v>11</v>
      </c>
    </row>
    <row r="597">
      <c r="F597" s="14" t="s">
        <v>11</v>
      </c>
    </row>
    <row r="598">
      <c r="F598" s="14" t="s">
        <v>11</v>
      </c>
    </row>
    <row r="599">
      <c r="F599" s="14" t="s">
        <v>11</v>
      </c>
    </row>
    <row r="600">
      <c r="F600" s="14" t="s">
        <v>11</v>
      </c>
    </row>
    <row r="601">
      <c r="F601" s="14" t="s">
        <v>11</v>
      </c>
    </row>
    <row r="602">
      <c r="F602" s="14" t="s">
        <v>11</v>
      </c>
    </row>
    <row r="603">
      <c r="F603" s="14" t="s">
        <v>11</v>
      </c>
    </row>
    <row r="604">
      <c r="F604" s="14" t="s">
        <v>11</v>
      </c>
    </row>
    <row r="605">
      <c r="F605" s="14" t="s">
        <v>11</v>
      </c>
    </row>
    <row r="606">
      <c r="F606" s="14" t="s">
        <v>11</v>
      </c>
    </row>
    <row r="607">
      <c r="F607" s="14" t="s">
        <v>11</v>
      </c>
    </row>
    <row r="608">
      <c r="F608" s="14" t="s">
        <v>11</v>
      </c>
    </row>
    <row r="609">
      <c r="F609" s="14" t="s">
        <v>11</v>
      </c>
    </row>
    <row r="610">
      <c r="F610" s="14" t="s">
        <v>11</v>
      </c>
    </row>
    <row r="611">
      <c r="F611" s="14" t="s">
        <v>11</v>
      </c>
    </row>
    <row r="612">
      <c r="F612" s="14" t="s">
        <v>11</v>
      </c>
    </row>
    <row r="613">
      <c r="F613" s="14" t="s">
        <v>11</v>
      </c>
    </row>
    <row r="614">
      <c r="F614" s="14" t="s">
        <v>11</v>
      </c>
    </row>
    <row r="615">
      <c r="F615" s="14" t="s">
        <v>11</v>
      </c>
    </row>
    <row r="616">
      <c r="F616" s="14" t="s">
        <v>11</v>
      </c>
    </row>
    <row r="617">
      <c r="F617" s="14" t="s">
        <v>11</v>
      </c>
    </row>
    <row r="618">
      <c r="F618" s="14" t="s">
        <v>11</v>
      </c>
    </row>
    <row r="619">
      <c r="F619" s="14" t="s">
        <v>11</v>
      </c>
    </row>
    <row r="620">
      <c r="F620" s="14" t="s">
        <v>11</v>
      </c>
    </row>
    <row r="621">
      <c r="F621" s="14" t="s">
        <v>11</v>
      </c>
    </row>
    <row r="622">
      <c r="F622" s="14" t="s">
        <v>11</v>
      </c>
    </row>
    <row r="623">
      <c r="F623" s="14" t="s">
        <v>11</v>
      </c>
    </row>
    <row r="624">
      <c r="F624" s="14" t="s">
        <v>11</v>
      </c>
    </row>
    <row r="625">
      <c r="F625" s="14" t="s">
        <v>11</v>
      </c>
    </row>
    <row r="626">
      <c r="F626" s="14" t="s">
        <v>11</v>
      </c>
    </row>
    <row r="627">
      <c r="F627" s="14" t="s">
        <v>11</v>
      </c>
    </row>
    <row r="628">
      <c r="F628" s="14" t="s">
        <v>11</v>
      </c>
    </row>
    <row r="629">
      <c r="F629" s="14" t="s">
        <v>11</v>
      </c>
    </row>
    <row r="630">
      <c r="F630" s="14" t="s">
        <v>11</v>
      </c>
    </row>
    <row r="631">
      <c r="F631" s="14" t="s">
        <v>11</v>
      </c>
    </row>
    <row r="632">
      <c r="F632" s="14" t="s">
        <v>11</v>
      </c>
    </row>
    <row r="633">
      <c r="F633" s="14" t="s">
        <v>11</v>
      </c>
    </row>
    <row r="634">
      <c r="F634" s="14" t="s">
        <v>11</v>
      </c>
    </row>
    <row r="635">
      <c r="F635" s="14" t="s">
        <v>11</v>
      </c>
    </row>
    <row r="636">
      <c r="F636" s="14" t="s">
        <v>11</v>
      </c>
    </row>
    <row r="637">
      <c r="F637" s="14" t="s">
        <v>11</v>
      </c>
    </row>
    <row r="638">
      <c r="F638" s="14" t="s">
        <v>11</v>
      </c>
    </row>
    <row r="639">
      <c r="F639" s="14" t="s">
        <v>11</v>
      </c>
    </row>
    <row r="640">
      <c r="F640" s="14" t="s">
        <v>11</v>
      </c>
    </row>
    <row r="641">
      <c r="F641" s="14" t="s">
        <v>11</v>
      </c>
    </row>
    <row r="642">
      <c r="F642" s="14" t="s">
        <v>11</v>
      </c>
    </row>
    <row r="643">
      <c r="F643" s="14" t="s">
        <v>11</v>
      </c>
    </row>
    <row r="644">
      <c r="F644" s="14" t="s">
        <v>11</v>
      </c>
    </row>
    <row r="645">
      <c r="F645" s="14" t="s">
        <v>11</v>
      </c>
    </row>
    <row r="646">
      <c r="F646" s="14" t="s">
        <v>11</v>
      </c>
    </row>
    <row r="647">
      <c r="F647" s="14" t="s">
        <v>11</v>
      </c>
    </row>
    <row r="648">
      <c r="F648" s="14" t="s">
        <v>11</v>
      </c>
    </row>
    <row r="649">
      <c r="F649" s="14" t="s">
        <v>11</v>
      </c>
    </row>
    <row r="650">
      <c r="F650" s="14" t="s">
        <v>11</v>
      </c>
    </row>
    <row r="651">
      <c r="F651" s="14" t="s">
        <v>11</v>
      </c>
    </row>
    <row r="652">
      <c r="F652" s="14" t="s">
        <v>11</v>
      </c>
    </row>
    <row r="653">
      <c r="F653" s="14" t="s">
        <v>11</v>
      </c>
    </row>
    <row r="654">
      <c r="F654" s="14" t="s">
        <v>11</v>
      </c>
    </row>
    <row r="655">
      <c r="F655" s="14" t="s">
        <v>11</v>
      </c>
    </row>
    <row r="656">
      <c r="F656" s="14" t="s">
        <v>11</v>
      </c>
    </row>
    <row r="657">
      <c r="F657" s="14" t="s">
        <v>11</v>
      </c>
    </row>
    <row r="658">
      <c r="F658" s="14" t="s">
        <v>11</v>
      </c>
    </row>
    <row r="659">
      <c r="F659" s="14" t="s">
        <v>11</v>
      </c>
    </row>
    <row r="660">
      <c r="F660" s="14" t="s">
        <v>11</v>
      </c>
    </row>
    <row r="661">
      <c r="F661" s="14" t="s">
        <v>11</v>
      </c>
    </row>
    <row r="662">
      <c r="F662" s="14" t="s">
        <v>11</v>
      </c>
    </row>
    <row r="663">
      <c r="F663" s="14" t="s">
        <v>11</v>
      </c>
    </row>
    <row r="664">
      <c r="F664" s="14" t="s">
        <v>11</v>
      </c>
    </row>
    <row r="665">
      <c r="F665" s="14" t="s">
        <v>11</v>
      </c>
    </row>
    <row r="666">
      <c r="F666" s="14" t="s">
        <v>11</v>
      </c>
    </row>
    <row r="667">
      <c r="F667" s="14" t="s">
        <v>11</v>
      </c>
    </row>
    <row r="668">
      <c r="F668" s="14" t="s">
        <v>11</v>
      </c>
    </row>
    <row r="669">
      <c r="F669" s="14" t="s">
        <v>11</v>
      </c>
    </row>
    <row r="670">
      <c r="F670" s="14" t="s">
        <v>11</v>
      </c>
    </row>
    <row r="671">
      <c r="F671" s="14" t="s">
        <v>11</v>
      </c>
    </row>
    <row r="672">
      <c r="F672" s="14" t="s">
        <v>11</v>
      </c>
    </row>
    <row r="673">
      <c r="F673" s="14" t="s">
        <v>11</v>
      </c>
    </row>
    <row r="674">
      <c r="F674" s="14" t="s">
        <v>11</v>
      </c>
    </row>
    <row r="675">
      <c r="F675" s="14" t="s">
        <v>11</v>
      </c>
    </row>
    <row r="676">
      <c r="F676" s="14" t="s">
        <v>11</v>
      </c>
    </row>
    <row r="677">
      <c r="F677" s="14" t="s">
        <v>11</v>
      </c>
    </row>
    <row r="678">
      <c r="F678" s="14" t="s">
        <v>11</v>
      </c>
    </row>
    <row r="679">
      <c r="F679" s="14" t="s">
        <v>11</v>
      </c>
    </row>
    <row r="680">
      <c r="F680" s="14" t="s">
        <v>11</v>
      </c>
    </row>
    <row r="681">
      <c r="F681" s="14" t="s">
        <v>11</v>
      </c>
    </row>
    <row r="682">
      <c r="F682" s="14" t="s">
        <v>11</v>
      </c>
    </row>
    <row r="683">
      <c r="F683" s="14" t="s">
        <v>11</v>
      </c>
    </row>
    <row r="684">
      <c r="F684" s="14" t="s">
        <v>11</v>
      </c>
    </row>
    <row r="685">
      <c r="F685" s="14" t="s">
        <v>11</v>
      </c>
    </row>
    <row r="686">
      <c r="F686" s="14" t="s">
        <v>11</v>
      </c>
    </row>
    <row r="687">
      <c r="F687" s="14" t="s">
        <v>11</v>
      </c>
    </row>
    <row r="688">
      <c r="F688" s="14" t="s">
        <v>11</v>
      </c>
    </row>
    <row r="689">
      <c r="F689" s="14" t="s">
        <v>11</v>
      </c>
    </row>
    <row r="690">
      <c r="F690" s="14" t="s">
        <v>11</v>
      </c>
    </row>
    <row r="691">
      <c r="F691" s="14" t="s">
        <v>11</v>
      </c>
    </row>
    <row r="692">
      <c r="F692" s="14" t="s">
        <v>11</v>
      </c>
    </row>
    <row r="693">
      <c r="F693" s="14" t="s">
        <v>11</v>
      </c>
    </row>
    <row r="694">
      <c r="F694" s="14" t="s">
        <v>11</v>
      </c>
    </row>
    <row r="695">
      <c r="F695" s="14" t="s">
        <v>11</v>
      </c>
    </row>
    <row r="696">
      <c r="F696" s="14" t="s">
        <v>11</v>
      </c>
    </row>
    <row r="697">
      <c r="F697" s="14" t="s">
        <v>11</v>
      </c>
    </row>
    <row r="698">
      <c r="F698" s="14" t="s">
        <v>11</v>
      </c>
    </row>
    <row r="699">
      <c r="F699" s="14" t="s">
        <v>11</v>
      </c>
    </row>
    <row r="700">
      <c r="F700" s="14" t="s">
        <v>11</v>
      </c>
    </row>
    <row r="701">
      <c r="F701" s="14" t="s">
        <v>11</v>
      </c>
    </row>
    <row r="702">
      <c r="F702" s="14" t="s">
        <v>11</v>
      </c>
    </row>
    <row r="703">
      <c r="F703" s="14" t="s">
        <v>11</v>
      </c>
    </row>
    <row r="704">
      <c r="F704" s="14" t="s">
        <v>11</v>
      </c>
    </row>
    <row r="705">
      <c r="F705" s="14" t="s">
        <v>11</v>
      </c>
    </row>
    <row r="706">
      <c r="F706" s="14" t="s">
        <v>11</v>
      </c>
    </row>
    <row r="707">
      <c r="F707" s="14" t="s">
        <v>11</v>
      </c>
    </row>
    <row r="708">
      <c r="F708" s="14" t="s">
        <v>11</v>
      </c>
    </row>
    <row r="709">
      <c r="F709" s="14" t="s">
        <v>11</v>
      </c>
    </row>
    <row r="710">
      <c r="F710" s="14" t="s">
        <v>11</v>
      </c>
    </row>
    <row r="711">
      <c r="F711" s="14" t="s">
        <v>11</v>
      </c>
    </row>
    <row r="712">
      <c r="F712" s="14" t="s">
        <v>11</v>
      </c>
    </row>
    <row r="713">
      <c r="F713" s="14" t="s">
        <v>11</v>
      </c>
    </row>
    <row r="714">
      <c r="F714" s="14" t="s">
        <v>11</v>
      </c>
    </row>
    <row r="715">
      <c r="F715" s="14" t="s">
        <v>11</v>
      </c>
    </row>
    <row r="716">
      <c r="F716" s="14" t="s">
        <v>11</v>
      </c>
    </row>
    <row r="717">
      <c r="F717" s="14" t="s">
        <v>11</v>
      </c>
    </row>
    <row r="718">
      <c r="F718" s="14" t="s">
        <v>11</v>
      </c>
    </row>
    <row r="719">
      <c r="F719" s="14" t="s">
        <v>11</v>
      </c>
    </row>
    <row r="720">
      <c r="F720" s="14" t="s">
        <v>11</v>
      </c>
    </row>
    <row r="721">
      <c r="F721" s="14" t="s">
        <v>11</v>
      </c>
    </row>
    <row r="722">
      <c r="F722" s="14" t="s">
        <v>11</v>
      </c>
    </row>
    <row r="723">
      <c r="F723" s="14" t="s">
        <v>11</v>
      </c>
    </row>
    <row r="724">
      <c r="F724" s="14" t="s">
        <v>11</v>
      </c>
    </row>
    <row r="725">
      <c r="F725" s="14" t="s">
        <v>11</v>
      </c>
    </row>
    <row r="726">
      <c r="F726" s="14" t="s">
        <v>11</v>
      </c>
    </row>
    <row r="727">
      <c r="F727" s="14" t="s">
        <v>11</v>
      </c>
    </row>
    <row r="728">
      <c r="F728" s="14" t="s">
        <v>11</v>
      </c>
    </row>
    <row r="729">
      <c r="F729" s="14" t="s">
        <v>11</v>
      </c>
    </row>
    <row r="730">
      <c r="F730" s="14" t="s">
        <v>11</v>
      </c>
    </row>
    <row r="731">
      <c r="F731" s="14" t="s">
        <v>11</v>
      </c>
    </row>
    <row r="732">
      <c r="F732" s="14" t="s">
        <v>11</v>
      </c>
    </row>
    <row r="733">
      <c r="F733" s="14" t="s">
        <v>11</v>
      </c>
    </row>
    <row r="734">
      <c r="F734" s="14" t="s">
        <v>11</v>
      </c>
    </row>
    <row r="735">
      <c r="F735" s="14" t="s">
        <v>11</v>
      </c>
    </row>
    <row r="736">
      <c r="F736" s="14" t="s">
        <v>11</v>
      </c>
    </row>
    <row r="737">
      <c r="F737" s="14" t="s">
        <v>11</v>
      </c>
    </row>
    <row r="738">
      <c r="F738" s="14" t="s">
        <v>11</v>
      </c>
    </row>
    <row r="739">
      <c r="F739" s="14" t="s">
        <v>11</v>
      </c>
    </row>
    <row r="740">
      <c r="F740" s="14" t="s">
        <v>11</v>
      </c>
    </row>
    <row r="741">
      <c r="F741" s="14" t="s">
        <v>11</v>
      </c>
    </row>
    <row r="742">
      <c r="F742" s="14" t="s">
        <v>11</v>
      </c>
    </row>
    <row r="743">
      <c r="F743" s="14" t="s">
        <v>11</v>
      </c>
    </row>
    <row r="744">
      <c r="F744" s="14" t="s">
        <v>11</v>
      </c>
    </row>
    <row r="745">
      <c r="F745" s="14" t="s">
        <v>11</v>
      </c>
    </row>
    <row r="746">
      <c r="F746" s="14" t="s">
        <v>11</v>
      </c>
    </row>
    <row r="747">
      <c r="F747" s="14" t="s">
        <v>11</v>
      </c>
    </row>
    <row r="748">
      <c r="F748" s="14" t="s">
        <v>11</v>
      </c>
    </row>
    <row r="749">
      <c r="F749" s="14" t="s">
        <v>11</v>
      </c>
    </row>
    <row r="750">
      <c r="F750" s="14" t="s">
        <v>11</v>
      </c>
    </row>
    <row r="751">
      <c r="F751" s="14" t="s">
        <v>11</v>
      </c>
    </row>
    <row r="752">
      <c r="F752" s="14" t="s">
        <v>11</v>
      </c>
    </row>
    <row r="753">
      <c r="F753" s="14" t="s">
        <v>11</v>
      </c>
    </row>
    <row r="754">
      <c r="F754" s="14" t="s">
        <v>11</v>
      </c>
    </row>
    <row r="755">
      <c r="F755" s="14" t="s">
        <v>11</v>
      </c>
    </row>
    <row r="756">
      <c r="F756" s="14" t="s">
        <v>11</v>
      </c>
    </row>
    <row r="757">
      <c r="F757" s="14" t="s">
        <v>11</v>
      </c>
    </row>
    <row r="758">
      <c r="F758" s="14" t="s">
        <v>11</v>
      </c>
    </row>
    <row r="759">
      <c r="F759" s="14" t="s">
        <v>11</v>
      </c>
    </row>
    <row r="760">
      <c r="F760" s="14" t="s">
        <v>11</v>
      </c>
    </row>
    <row r="761">
      <c r="F761" s="14" t="s">
        <v>11</v>
      </c>
    </row>
    <row r="762">
      <c r="F762" s="14" t="s">
        <v>11</v>
      </c>
    </row>
    <row r="763">
      <c r="F763" s="14" t="s">
        <v>11</v>
      </c>
    </row>
    <row r="764">
      <c r="F764" s="14" t="s">
        <v>11</v>
      </c>
    </row>
    <row r="765">
      <c r="F765" s="14" t="s">
        <v>11</v>
      </c>
    </row>
    <row r="766">
      <c r="F766" s="14" t="s">
        <v>11</v>
      </c>
    </row>
    <row r="767">
      <c r="F767" s="14" t="s">
        <v>11</v>
      </c>
    </row>
    <row r="768">
      <c r="F768" s="14" t="s">
        <v>11</v>
      </c>
    </row>
    <row r="769">
      <c r="F769" s="14" t="s">
        <v>11</v>
      </c>
    </row>
    <row r="770">
      <c r="F770" s="14" t="s">
        <v>11</v>
      </c>
    </row>
    <row r="771">
      <c r="F771" s="14" t="s">
        <v>11</v>
      </c>
    </row>
    <row r="772">
      <c r="F772" s="14" t="s">
        <v>11</v>
      </c>
    </row>
    <row r="773">
      <c r="F773" s="14" t="s">
        <v>11</v>
      </c>
    </row>
    <row r="774">
      <c r="F774" s="14" t="s">
        <v>11</v>
      </c>
    </row>
    <row r="775">
      <c r="F775" s="14" t="s">
        <v>11</v>
      </c>
    </row>
    <row r="776">
      <c r="F776" s="14" t="s">
        <v>11</v>
      </c>
    </row>
    <row r="777">
      <c r="F777" s="14" t="s">
        <v>11</v>
      </c>
    </row>
    <row r="778">
      <c r="F778" s="14" t="s">
        <v>11</v>
      </c>
    </row>
    <row r="779">
      <c r="F779" s="14" t="s">
        <v>11</v>
      </c>
    </row>
    <row r="780">
      <c r="F780" s="14" t="s">
        <v>11</v>
      </c>
    </row>
    <row r="781">
      <c r="F781" s="14" t="s">
        <v>11</v>
      </c>
    </row>
    <row r="782">
      <c r="F782" s="14" t="s">
        <v>11</v>
      </c>
    </row>
    <row r="783">
      <c r="F783" s="14" t="s">
        <v>11</v>
      </c>
    </row>
    <row r="784">
      <c r="F784" s="14" t="s">
        <v>11</v>
      </c>
    </row>
    <row r="785">
      <c r="F785" s="14" t="s">
        <v>11</v>
      </c>
    </row>
    <row r="786">
      <c r="F786" s="14" t="s">
        <v>11</v>
      </c>
    </row>
    <row r="787">
      <c r="F787" s="14" t="s">
        <v>11</v>
      </c>
    </row>
    <row r="788">
      <c r="F788" s="14" t="s">
        <v>11</v>
      </c>
    </row>
    <row r="789">
      <c r="F789" s="14" t="s">
        <v>11</v>
      </c>
    </row>
    <row r="790">
      <c r="F790" s="14" t="s">
        <v>11</v>
      </c>
    </row>
    <row r="791">
      <c r="F791" s="14" t="s">
        <v>11</v>
      </c>
    </row>
    <row r="792">
      <c r="F792" s="14" t="s">
        <v>11</v>
      </c>
    </row>
    <row r="793">
      <c r="F793" s="14" t="s">
        <v>11</v>
      </c>
    </row>
    <row r="794">
      <c r="F794" s="14" t="s">
        <v>11</v>
      </c>
    </row>
    <row r="795">
      <c r="F795" s="14" t="s">
        <v>11</v>
      </c>
    </row>
    <row r="796">
      <c r="F796" s="14" t="s">
        <v>11</v>
      </c>
    </row>
    <row r="797">
      <c r="F797" s="14" t="s">
        <v>11</v>
      </c>
    </row>
    <row r="798">
      <c r="F798" s="14" t="s">
        <v>11</v>
      </c>
    </row>
    <row r="799">
      <c r="F799" s="14" t="s">
        <v>11</v>
      </c>
    </row>
    <row r="800">
      <c r="F800" s="14" t="s">
        <v>11</v>
      </c>
    </row>
    <row r="801">
      <c r="F801" s="14" t="s">
        <v>11</v>
      </c>
    </row>
    <row r="802">
      <c r="F802" s="14" t="s">
        <v>11</v>
      </c>
    </row>
    <row r="803">
      <c r="F803" s="14" t="s">
        <v>11</v>
      </c>
    </row>
    <row r="804">
      <c r="F804" s="14" t="s">
        <v>11</v>
      </c>
    </row>
    <row r="805">
      <c r="F805" s="14" t="s">
        <v>11</v>
      </c>
    </row>
    <row r="806">
      <c r="F806" s="14" t="s">
        <v>11</v>
      </c>
    </row>
    <row r="807">
      <c r="F807" s="14" t="s">
        <v>11</v>
      </c>
    </row>
    <row r="808">
      <c r="F808" s="14" t="s">
        <v>11</v>
      </c>
    </row>
    <row r="809">
      <c r="F809" s="14" t="s">
        <v>11</v>
      </c>
    </row>
    <row r="810">
      <c r="F810" s="14" t="s">
        <v>11</v>
      </c>
    </row>
    <row r="811">
      <c r="F811" s="14" t="s">
        <v>11</v>
      </c>
    </row>
    <row r="812">
      <c r="F812" s="14" t="s">
        <v>11</v>
      </c>
    </row>
    <row r="813">
      <c r="F813" s="14" t="s">
        <v>11</v>
      </c>
    </row>
    <row r="814">
      <c r="F814" s="14" t="s">
        <v>11</v>
      </c>
    </row>
    <row r="815">
      <c r="F815" s="14" t="s">
        <v>11</v>
      </c>
    </row>
    <row r="816">
      <c r="F816" s="14" t="s">
        <v>11</v>
      </c>
    </row>
    <row r="817">
      <c r="F817" s="14" t="s">
        <v>11</v>
      </c>
    </row>
    <row r="818">
      <c r="F818" s="14" t="s">
        <v>11</v>
      </c>
    </row>
    <row r="819">
      <c r="F819" s="14" t="s">
        <v>11</v>
      </c>
    </row>
    <row r="820">
      <c r="F820" s="14" t="s">
        <v>11</v>
      </c>
    </row>
    <row r="821">
      <c r="F821" s="14" t="s">
        <v>11</v>
      </c>
    </row>
    <row r="822">
      <c r="F822" s="14" t="s">
        <v>11</v>
      </c>
    </row>
    <row r="823">
      <c r="F823" s="14" t="s">
        <v>11</v>
      </c>
    </row>
    <row r="824">
      <c r="F824" s="14" t="s">
        <v>11</v>
      </c>
    </row>
    <row r="825">
      <c r="F825" s="14" t="s">
        <v>11</v>
      </c>
    </row>
    <row r="826">
      <c r="F826" s="14" t="s">
        <v>11</v>
      </c>
    </row>
    <row r="827">
      <c r="F827" s="14" t="s">
        <v>11</v>
      </c>
    </row>
    <row r="828">
      <c r="F828" s="14" t="s">
        <v>11</v>
      </c>
    </row>
    <row r="829">
      <c r="F829" s="14" t="s">
        <v>11</v>
      </c>
    </row>
    <row r="830">
      <c r="F830" s="14" t="s">
        <v>11</v>
      </c>
    </row>
    <row r="831">
      <c r="F831" s="14" t="s">
        <v>11</v>
      </c>
    </row>
    <row r="832">
      <c r="F832" s="14" t="s">
        <v>11</v>
      </c>
    </row>
    <row r="833">
      <c r="F833" s="14" t="s">
        <v>11</v>
      </c>
    </row>
    <row r="834">
      <c r="F834" s="14" t="s">
        <v>11</v>
      </c>
    </row>
    <row r="835">
      <c r="F835" s="14" t="s">
        <v>11</v>
      </c>
    </row>
    <row r="836">
      <c r="F836" s="14" t="s">
        <v>11</v>
      </c>
    </row>
    <row r="837">
      <c r="F837" s="14" t="s">
        <v>11</v>
      </c>
    </row>
    <row r="838">
      <c r="F838" s="14" t="s">
        <v>11</v>
      </c>
    </row>
    <row r="839">
      <c r="F839" s="14" t="s">
        <v>11</v>
      </c>
    </row>
    <row r="840">
      <c r="F840" s="14" t="s">
        <v>11</v>
      </c>
    </row>
    <row r="841">
      <c r="F841" s="14" t="s">
        <v>11</v>
      </c>
    </row>
    <row r="842">
      <c r="F842" s="14" t="s">
        <v>11</v>
      </c>
    </row>
    <row r="843">
      <c r="F843" s="14" t="s">
        <v>11</v>
      </c>
    </row>
    <row r="844">
      <c r="F844" s="14" t="s">
        <v>11</v>
      </c>
    </row>
    <row r="845">
      <c r="F845" s="14" t="s">
        <v>11</v>
      </c>
    </row>
    <row r="846">
      <c r="F846" s="14" t="s">
        <v>11</v>
      </c>
    </row>
    <row r="847">
      <c r="F847" s="14" t="s">
        <v>11</v>
      </c>
    </row>
    <row r="848">
      <c r="F848" s="14" t="s">
        <v>11</v>
      </c>
    </row>
    <row r="849">
      <c r="F849" s="14" t="s">
        <v>11</v>
      </c>
    </row>
    <row r="850">
      <c r="F850" s="14" t="s">
        <v>11</v>
      </c>
    </row>
    <row r="851">
      <c r="F851" s="14" t="s">
        <v>11</v>
      </c>
    </row>
    <row r="852">
      <c r="F852" s="14" t="s">
        <v>11</v>
      </c>
    </row>
    <row r="853">
      <c r="F853" s="14" t="s">
        <v>11</v>
      </c>
    </row>
    <row r="854">
      <c r="F854" s="14" t="s">
        <v>11</v>
      </c>
    </row>
    <row r="855">
      <c r="F855" s="14" t="s">
        <v>11</v>
      </c>
    </row>
    <row r="856">
      <c r="F856" s="14" t="s">
        <v>11</v>
      </c>
    </row>
    <row r="857">
      <c r="F857" s="14" t="s">
        <v>11</v>
      </c>
    </row>
    <row r="858">
      <c r="F858" s="14" t="s">
        <v>11</v>
      </c>
    </row>
    <row r="859">
      <c r="F859" s="14" t="s">
        <v>11</v>
      </c>
    </row>
    <row r="860">
      <c r="F860" s="14" t="s">
        <v>11</v>
      </c>
    </row>
    <row r="861">
      <c r="F861" s="14" t="s">
        <v>11</v>
      </c>
    </row>
    <row r="862">
      <c r="F862" s="14" t="s">
        <v>11</v>
      </c>
    </row>
    <row r="863">
      <c r="F863" s="14" t="s">
        <v>11</v>
      </c>
    </row>
    <row r="864">
      <c r="F864" s="14" t="s">
        <v>11</v>
      </c>
    </row>
    <row r="865">
      <c r="F865" s="14" t="s">
        <v>11</v>
      </c>
    </row>
    <row r="866">
      <c r="F866" s="14" t="s">
        <v>11</v>
      </c>
    </row>
    <row r="867">
      <c r="F867" s="14" t="s">
        <v>11</v>
      </c>
    </row>
    <row r="868">
      <c r="F868" s="14" t="s">
        <v>11</v>
      </c>
    </row>
    <row r="869">
      <c r="F869" s="14" t="s">
        <v>11</v>
      </c>
    </row>
    <row r="870">
      <c r="F870" s="14" t="s">
        <v>11</v>
      </c>
    </row>
    <row r="871">
      <c r="F871" s="14" t="s">
        <v>11</v>
      </c>
    </row>
    <row r="872">
      <c r="F872" s="14" t="s">
        <v>11</v>
      </c>
    </row>
    <row r="873">
      <c r="F873" s="14" t="s">
        <v>11</v>
      </c>
    </row>
    <row r="874">
      <c r="F874" s="14" t="s">
        <v>11</v>
      </c>
    </row>
    <row r="875">
      <c r="F875" s="14" t="s">
        <v>11</v>
      </c>
    </row>
    <row r="876">
      <c r="F876" s="14" t="s">
        <v>11</v>
      </c>
    </row>
    <row r="877">
      <c r="F877" s="14" t="s">
        <v>11</v>
      </c>
    </row>
    <row r="878">
      <c r="F878" s="14" t="s">
        <v>11</v>
      </c>
    </row>
    <row r="879">
      <c r="F879" s="14" t="s">
        <v>11</v>
      </c>
    </row>
    <row r="880">
      <c r="F880" s="14" t="s">
        <v>11</v>
      </c>
    </row>
    <row r="881">
      <c r="F881" s="14" t="s">
        <v>11</v>
      </c>
    </row>
    <row r="882">
      <c r="F882" s="14" t="s">
        <v>11</v>
      </c>
    </row>
    <row r="883">
      <c r="F883" s="14" t="s">
        <v>11</v>
      </c>
    </row>
    <row r="884">
      <c r="F884" s="14" t="s">
        <v>11</v>
      </c>
    </row>
    <row r="885">
      <c r="F885" s="14" t="s">
        <v>11</v>
      </c>
    </row>
    <row r="886">
      <c r="F886" s="14" t="s">
        <v>11</v>
      </c>
    </row>
    <row r="887">
      <c r="F887" s="14" t="s">
        <v>11</v>
      </c>
    </row>
    <row r="888">
      <c r="F888" s="14" t="s">
        <v>11</v>
      </c>
    </row>
    <row r="889">
      <c r="F889" s="14" t="s">
        <v>11</v>
      </c>
    </row>
    <row r="890">
      <c r="F890" s="14" t="s">
        <v>11</v>
      </c>
    </row>
    <row r="891">
      <c r="F891" s="14" t="s">
        <v>11</v>
      </c>
    </row>
    <row r="892">
      <c r="F892" s="14" t="s">
        <v>11</v>
      </c>
    </row>
    <row r="893">
      <c r="F893" s="14" t="s">
        <v>11</v>
      </c>
    </row>
    <row r="894">
      <c r="F894" s="14" t="s">
        <v>11</v>
      </c>
    </row>
    <row r="895">
      <c r="F895" s="14" t="s">
        <v>11</v>
      </c>
    </row>
    <row r="896">
      <c r="F896" s="14" t="s">
        <v>11</v>
      </c>
    </row>
    <row r="897">
      <c r="F897" s="14" t="s">
        <v>11</v>
      </c>
    </row>
    <row r="898">
      <c r="F898" s="14" t="s">
        <v>11</v>
      </c>
    </row>
    <row r="899">
      <c r="F899" s="14" t="s">
        <v>11</v>
      </c>
    </row>
    <row r="900">
      <c r="F900" s="14" t="s">
        <v>11</v>
      </c>
    </row>
    <row r="901">
      <c r="F901" s="14" t="s">
        <v>11</v>
      </c>
    </row>
    <row r="902">
      <c r="F902" s="14" t="s">
        <v>11</v>
      </c>
    </row>
    <row r="903">
      <c r="F903" s="14" t="s">
        <v>11</v>
      </c>
    </row>
    <row r="904">
      <c r="F904" s="14" t="s">
        <v>11</v>
      </c>
    </row>
    <row r="905">
      <c r="F905" s="14" t="s">
        <v>11</v>
      </c>
    </row>
    <row r="906">
      <c r="F906" s="14" t="s">
        <v>11</v>
      </c>
    </row>
    <row r="907">
      <c r="F907" s="14" t="s">
        <v>11</v>
      </c>
    </row>
    <row r="908">
      <c r="F908" s="14" t="s">
        <v>11</v>
      </c>
    </row>
    <row r="909">
      <c r="F909" s="14" t="s">
        <v>11</v>
      </c>
    </row>
    <row r="910">
      <c r="F910" s="14" t="s">
        <v>11</v>
      </c>
    </row>
    <row r="911">
      <c r="F911" s="14" t="s">
        <v>11</v>
      </c>
    </row>
    <row r="912">
      <c r="F912" s="14" t="s">
        <v>11</v>
      </c>
    </row>
    <row r="913">
      <c r="F913" s="14" t="s">
        <v>11</v>
      </c>
    </row>
    <row r="914">
      <c r="F914" s="14" t="s">
        <v>11</v>
      </c>
    </row>
    <row r="915">
      <c r="F915" s="14" t="s">
        <v>11</v>
      </c>
    </row>
    <row r="916">
      <c r="F916" s="14" t="s">
        <v>11</v>
      </c>
    </row>
    <row r="917">
      <c r="F917" s="14" t="s">
        <v>11</v>
      </c>
    </row>
    <row r="918">
      <c r="F918" s="14" t="s">
        <v>11</v>
      </c>
    </row>
    <row r="919">
      <c r="F919" s="14" t="s">
        <v>11</v>
      </c>
    </row>
    <row r="920">
      <c r="F920" s="14" t="s">
        <v>11</v>
      </c>
    </row>
    <row r="921">
      <c r="F921" s="14" t="s">
        <v>11</v>
      </c>
    </row>
    <row r="922">
      <c r="F922" s="14" t="s">
        <v>11</v>
      </c>
    </row>
    <row r="923">
      <c r="F923" s="14" t="s">
        <v>11</v>
      </c>
    </row>
    <row r="924">
      <c r="F924" s="14" t="s">
        <v>11</v>
      </c>
    </row>
    <row r="925">
      <c r="F925" s="14" t="s">
        <v>11</v>
      </c>
    </row>
    <row r="926">
      <c r="F926" s="14" t="s">
        <v>11</v>
      </c>
    </row>
    <row r="927">
      <c r="F927" s="14" t="s">
        <v>11</v>
      </c>
    </row>
    <row r="928">
      <c r="F928" s="14" t="s">
        <v>11</v>
      </c>
    </row>
    <row r="929">
      <c r="F929" s="14" t="s">
        <v>11</v>
      </c>
    </row>
    <row r="930">
      <c r="F930" s="14" t="s">
        <v>11</v>
      </c>
    </row>
    <row r="931">
      <c r="F931" s="14" t="s">
        <v>11</v>
      </c>
    </row>
    <row r="932">
      <c r="F932" s="14" t="s">
        <v>11</v>
      </c>
    </row>
    <row r="933">
      <c r="F933" s="14" t="s">
        <v>11</v>
      </c>
    </row>
    <row r="934">
      <c r="F934" s="14" t="s">
        <v>11</v>
      </c>
    </row>
    <row r="935">
      <c r="F935" s="14" t="s">
        <v>11</v>
      </c>
    </row>
    <row r="936">
      <c r="F936" s="14" t="s">
        <v>11</v>
      </c>
    </row>
    <row r="937">
      <c r="F937" s="14" t="s">
        <v>11</v>
      </c>
    </row>
    <row r="938">
      <c r="F938" s="14" t="s">
        <v>11</v>
      </c>
    </row>
    <row r="939">
      <c r="F939" s="14" t="s">
        <v>11</v>
      </c>
    </row>
    <row r="940">
      <c r="F940" s="14" t="s">
        <v>11</v>
      </c>
    </row>
    <row r="941">
      <c r="F941" s="14" t="s">
        <v>11</v>
      </c>
    </row>
    <row r="942">
      <c r="F942" s="14" t="s">
        <v>11</v>
      </c>
    </row>
    <row r="943">
      <c r="F943" s="14" t="s">
        <v>11</v>
      </c>
    </row>
    <row r="944">
      <c r="F944" s="14" t="s">
        <v>11</v>
      </c>
    </row>
    <row r="945">
      <c r="F945" s="14" t="s">
        <v>11</v>
      </c>
    </row>
    <row r="946">
      <c r="F946" s="14" t="s">
        <v>11</v>
      </c>
    </row>
    <row r="947">
      <c r="F947" s="14" t="s">
        <v>11</v>
      </c>
    </row>
    <row r="948">
      <c r="F948" s="14" t="s">
        <v>11</v>
      </c>
    </row>
    <row r="949">
      <c r="F949" s="14" t="s">
        <v>11</v>
      </c>
    </row>
    <row r="950">
      <c r="F950" s="14" t="s">
        <v>11</v>
      </c>
    </row>
    <row r="951">
      <c r="F951" s="14" t="s">
        <v>11</v>
      </c>
    </row>
    <row r="952">
      <c r="F952" s="14" t="s">
        <v>11</v>
      </c>
    </row>
    <row r="953">
      <c r="F953" s="14" t="s">
        <v>11</v>
      </c>
    </row>
    <row r="954">
      <c r="F954" s="14" t="s">
        <v>11</v>
      </c>
    </row>
    <row r="955">
      <c r="F955" s="14" t="s">
        <v>11</v>
      </c>
    </row>
    <row r="956">
      <c r="F956" s="14" t="s">
        <v>11</v>
      </c>
    </row>
    <row r="957">
      <c r="F957" s="14" t="s">
        <v>11</v>
      </c>
    </row>
    <row r="958">
      <c r="F958" s="14" t="s">
        <v>11</v>
      </c>
    </row>
    <row r="959">
      <c r="F959" s="14" t="s">
        <v>11</v>
      </c>
    </row>
    <row r="960">
      <c r="F960" s="14" t="s">
        <v>11</v>
      </c>
    </row>
    <row r="961">
      <c r="F961" s="14" t="s">
        <v>11</v>
      </c>
    </row>
    <row r="962">
      <c r="F962" s="14" t="s">
        <v>11</v>
      </c>
    </row>
    <row r="963">
      <c r="F963" s="14" t="s">
        <v>11</v>
      </c>
    </row>
    <row r="964">
      <c r="F964" s="14" t="s">
        <v>11</v>
      </c>
    </row>
    <row r="965">
      <c r="F965" s="14" t="s">
        <v>11</v>
      </c>
    </row>
    <row r="966">
      <c r="F966" s="14" t="s">
        <v>11</v>
      </c>
    </row>
    <row r="967">
      <c r="F967" s="14" t="s">
        <v>11</v>
      </c>
    </row>
    <row r="968">
      <c r="F968" s="14" t="s">
        <v>11</v>
      </c>
    </row>
    <row r="969">
      <c r="F969" s="14" t="s">
        <v>11</v>
      </c>
    </row>
    <row r="970">
      <c r="F970" s="14" t="s">
        <v>11</v>
      </c>
    </row>
    <row r="971">
      <c r="F971" s="14" t="s">
        <v>11</v>
      </c>
    </row>
    <row r="972">
      <c r="F972" s="14" t="s">
        <v>11</v>
      </c>
    </row>
    <row r="973">
      <c r="F973" s="14" t="s">
        <v>11</v>
      </c>
    </row>
    <row r="974">
      <c r="F974" s="14" t="s">
        <v>11</v>
      </c>
    </row>
    <row r="975">
      <c r="F975" s="14" t="s">
        <v>11</v>
      </c>
    </row>
    <row r="976">
      <c r="F976" s="14" t="s">
        <v>11</v>
      </c>
    </row>
    <row r="977">
      <c r="F977" s="14" t="s">
        <v>11</v>
      </c>
    </row>
    <row r="978">
      <c r="F978" s="14" t="s">
        <v>11</v>
      </c>
    </row>
    <row r="979">
      <c r="F979" s="14" t="s">
        <v>11</v>
      </c>
    </row>
    <row r="980">
      <c r="F980" s="14" t="s">
        <v>11</v>
      </c>
    </row>
    <row r="981">
      <c r="F981" s="14" t="s">
        <v>11</v>
      </c>
    </row>
    <row r="982">
      <c r="F982" s="14" t="s">
        <v>11</v>
      </c>
    </row>
    <row r="983">
      <c r="F983" s="14" t="s">
        <v>11</v>
      </c>
    </row>
    <row r="984">
      <c r="F984" s="14" t="s">
        <v>11</v>
      </c>
    </row>
    <row r="985">
      <c r="F985" s="14" t="s">
        <v>11</v>
      </c>
    </row>
    <row r="986">
      <c r="F986" s="14" t="s">
        <v>11</v>
      </c>
    </row>
    <row r="987">
      <c r="F987" s="14" t="s">
        <v>11</v>
      </c>
    </row>
    <row r="988">
      <c r="F988" s="14" t="s">
        <v>11</v>
      </c>
    </row>
    <row r="989">
      <c r="F989" s="14" t="s">
        <v>11</v>
      </c>
    </row>
    <row r="990">
      <c r="F990" s="14" t="s">
        <v>11</v>
      </c>
    </row>
    <row r="991">
      <c r="F991" s="14" t="s">
        <v>11</v>
      </c>
    </row>
    <row r="992">
      <c r="F992" s="14" t="s">
        <v>11</v>
      </c>
    </row>
    <row r="993">
      <c r="F993" s="14" t="s">
        <v>11</v>
      </c>
    </row>
    <row r="994">
      <c r="F994" s="14" t="s">
        <v>11</v>
      </c>
    </row>
    <row r="995">
      <c r="F995" s="14" t="s">
        <v>11</v>
      </c>
    </row>
    <row r="996">
      <c r="F996" s="14" t="s">
        <v>11</v>
      </c>
    </row>
    <row r="997">
      <c r="F997" s="14" t="s">
        <v>11</v>
      </c>
    </row>
    <row r="998">
      <c r="F998" s="14" t="s">
        <v>11</v>
      </c>
    </row>
    <row r="999">
      <c r="F999" s="14" t="s">
        <v>11</v>
      </c>
    </row>
    <row r="1000">
      <c r="F1000" s="14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</cols>
  <sheetData>
    <row r="1">
      <c r="A1" s="16" t="s">
        <v>18</v>
      </c>
      <c r="B1" s="9" t="s">
        <v>19</v>
      </c>
      <c r="C1" s="9" t="s">
        <v>20</v>
      </c>
      <c r="D1" s="9" t="s">
        <v>21</v>
      </c>
      <c r="E1" s="9" t="s">
        <v>22</v>
      </c>
    </row>
    <row r="2">
      <c r="A2" s="17">
        <v>44607.0</v>
      </c>
      <c r="B2" s="3" t="s">
        <v>3</v>
      </c>
      <c r="C2" s="3" t="s">
        <v>23</v>
      </c>
      <c r="D2" s="3" t="s">
        <v>12</v>
      </c>
      <c r="E2" s="5">
        <v>537944.0</v>
      </c>
    </row>
    <row r="3">
      <c r="A3" s="17">
        <v>44607.0</v>
      </c>
      <c r="B3" s="3" t="s">
        <v>3</v>
      </c>
      <c r="C3" s="3" t="s">
        <v>24</v>
      </c>
      <c r="D3" s="3" t="s">
        <v>12</v>
      </c>
      <c r="E3" s="5">
        <v>958301.0</v>
      </c>
    </row>
    <row r="4">
      <c r="A4" s="17">
        <v>44607.0</v>
      </c>
      <c r="B4" s="3" t="s">
        <v>3</v>
      </c>
      <c r="C4" s="3" t="s">
        <v>25</v>
      </c>
      <c r="D4" s="3" t="s">
        <v>12</v>
      </c>
      <c r="E4" s="5">
        <v>622287.0</v>
      </c>
    </row>
    <row r="5">
      <c r="A5" s="17">
        <v>44607.0</v>
      </c>
      <c r="B5" s="3" t="s">
        <v>3</v>
      </c>
      <c r="C5" s="3" t="s">
        <v>5</v>
      </c>
      <c r="D5" s="3" t="s">
        <v>12</v>
      </c>
      <c r="E5" s="5">
        <v>131824.0</v>
      </c>
    </row>
    <row r="6">
      <c r="A6" s="17">
        <v>44607.0</v>
      </c>
      <c r="B6" s="3" t="s">
        <v>3</v>
      </c>
      <c r="C6" s="3" t="s">
        <v>26</v>
      </c>
      <c r="D6" s="3" t="s">
        <v>12</v>
      </c>
      <c r="E6" s="5">
        <v>125510.0</v>
      </c>
    </row>
    <row r="7">
      <c r="A7" s="17">
        <v>44607.0</v>
      </c>
      <c r="B7" s="3" t="s">
        <v>3</v>
      </c>
      <c r="C7" s="3" t="s">
        <v>23</v>
      </c>
      <c r="D7" s="3" t="s">
        <v>13</v>
      </c>
      <c r="E7" s="5">
        <v>876.0</v>
      </c>
    </row>
    <row r="8">
      <c r="A8" s="17">
        <v>44607.0</v>
      </c>
      <c r="B8" s="3" t="s">
        <v>3</v>
      </c>
      <c r="C8" s="3" t="s">
        <v>24</v>
      </c>
      <c r="D8" s="3" t="s">
        <v>13</v>
      </c>
      <c r="E8" s="5">
        <v>9543.0</v>
      </c>
    </row>
    <row r="9">
      <c r="A9" s="17">
        <v>44607.0</v>
      </c>
      <c r="B9" s="3" t="s">
        <v>3</v>
      </c>
      <c r="C9" s="3" t="s">
        <v>25</v>
      </c>
      <c r="D9" s="3" t="s">
        <v>13</v>
      </c>
      <c r="E9" s="5">
        <v>1393.0</v>
      </c>
    </row>
    <row r="10">
      <c r="A10" s="17">
        <v>44607.0</v>
      </c>
      <c r="B10" s="3" t="s">
        <v>3</v>
      </c>
      <c r="C10" s="3" t="s">
        <v>5</v>
      </c>
      <c r="D10" s="3" t="s">
        <v>13</v>
      </c>
      <c r="E10" s="5">
        <v>4741.0</v>
      </c>
    </row>
    <row r="11">
      <c r="A11" s="17">
        <v>44607.0</v>
      </c>
      <c r="B11" s="3" t="s">
        <v>3</v>
      </c>
      <c r="C11" s="3" t="s">
        <v>26</v>
      </c>
      <c r="D11" s="3" t="s">
        <v>13</v>
      </c>
      <c r="E11" s="5">
        <v>8056.0</v>
      </c>
    </row>
    <row r="12">
      <c r="A12" s="17">
        <v>44607.0</v>
      </c>
      <c r="B12" s="3" t="s">
        <v>3</v>
      </c>
      <c r="C12" s="3" t="s">
        <v>23</v>
      </c>
      <c r="D12" s="3" t="s">
        <v>14</v>
      </c>
      <c r="E12" s="5">
        <v>31.0</v>
      </c>
    </row>
    <row r="13">
      <c r="A13" s="17">
        <v>44607.0</v>
      </c>
      <c r="B13" s="3" t="s">
        <v>3</v>
      </c>
      <c r="C13" s="3" t="s">
        <v>24</v>
      </c>
      <c r="D13" s="3" t="s">
        <v>14</v>
      </c>
      <c r="E13" s="3">
        <v>1.0</v>
      </c>
    </row>
    <row r="14">
      <c r="A14" s="17">
        <v>44607.0</v>
      </c>
      <c r="B14" s="3" t="s">
        <v>3</v>
      </c>
      <c r="C14" s="3" t="s">
        <v>25</v>
      </c>
      <c r="D14" s="3" t="s">
        <v>14</v>
      </c>
      <c r="E14" s="5">
        <v>51.0</v>
      </c>
    </row>
    <row r="15">
      <c r="A15" s="17">
        <v>44607.0</v>
      </c>
      <c r="B15" s="3" t="s">
        <v>3</v>
      </c>
      <c r="C15" s="3" t="s">
        <v>5</v>
      </c>
      <c r="D15" s="3" t="s">
        <v>14</v>
      </c>
      <c r="E15" s="5">
        <v>65.0</v>
      </c>
    </row>
    <row r="16">
      <c r="A16" s="17">
        <v>44607.0</v>
      </c>
      <c r="B16" s="3" t="s">
        <v>3</v>
      </c>
      <c r="C16" s="3" t="s">
        <v>26</v>
      </c>
      <c r="D16" s="3" t="s">
        <v>14</v>
      </c>
      <c r="E16" s="5">
        <v>98.0</v>
      </c>
    </row>
    <row r="17">
      <c r="A17" s="17">
        <v>44607.0</v>
      </c>
      <c r="B17" s="3" t="s">
        <v>3</v>
      </c>
      <c r="C17" s="3" t="s">
        <v>23</v>
      </c>
      <c r="D17" s="3" t="s">
        <v>15</v>
      </c>
      <c r="E17" s="5">
        <v>7.0</v>
      </c>
    </row>
    <row r="18">
      <c r="A18" s="17">
        <v>44607.0</v>
      </c>
      <c r="B18" s="3" t="s">
        <v>3</v>
      </c>
      <c r="C18" s="3" t="s">
        <v>24</v>
      </c>
      <c r="D18" s="3" t="s">
        <v>15</v>
      </c>
      <c r="E18" s="5">
        <v>2.0</v>
      </c>
    </row>
    <row r="19">
      <c r="A19" s="17">
        <v>44607.0</v>
      </c>
      <c r="B19" s="3" t="s">
        <v>3</v>
      </c>
      <c r="C19" s="3" t="s">
        <v>25</v>
      </c>
      <c r="D19" s="3" t="s">
        <v>15</v>
      </c>
      <c r="E19" s="5">
        <v>7.0</v>
      </c>
    </row>
    <row r="20">
      <c r="A20" s="17">
        <v>44607.0</v>
      </c>
      <c r="B20" s="3" t="s">
        <v>3</v>
      </c>
      <c r="C20" s="3" t="s">
        <v>5</v>
      </c>
      <c r="D20" s="3" t="s">
        <v>15</v>
      </c>
      <c r="E20" s="5">
        <v>1.0</v>
      </c>
    </row>
    <row r="21">
      <c r="A21" s="17">
        <v>44607.0</v>
      </c>
      <c r="B21" s="3" t="s">
        <v>3</v>
      </c>
      <c r="C21" s="3" t="s">
        <v>26</v>
      </c>
      <c r="D21" s="3" t="s">
        <v>15</v>
      </c>
      <c r="E21" s="5">
        <v>2.0</v>
      </c>
    </row>
    <row r="22">
      <c r="A22" s="17">
        <v>44607.0</v>
      </c>
      <c r="B22" s="3" t="s">
        <v>3</v>
      </c>
      <c r="C22" s="3" t="s">
        <v>23</v>
      </c>
      <c r="D22" s="3" t="s">
        <v>16</v>
      </c>
      <c r="E22" s="5">
        <v>93746.0</v>
      </c>
    </row>
    <row r="23">
      <c r="A23" s="17">
        <v>44607.0</v>
      </c>
      <c r="B23" s="3" t="s">
        <v>3</v>
      </c>
      <c r="C23" s="3" t="s">
        <v>24</v>
      </c>
      <c r="D23" s="3" t="s">
        <v>16</v>
      </c>
      <c r="E23" s="5">
        <v>29485.0</v>
      </c>
    </row>
    <row r="24">
      <c r="A24" s="17">
        <v>44607.0</v>
      </c>
      <c r="B24" s="3" t="s">
        <v>3</v>
      </c>
      <c r="C24" s="3" t="s">
        <v>25</v>
      </c>
      <c r="D24" s="3" t="s">
        <v>16</v>
      </c>
      <c r="E24" s="5">
        <v>22780.0</v>
      </c>
    </row>
    <row r="25">
      <c r="A25" s="17">
        <v>44607.0</v>
      </c>
      <c r="B25" s="3" t="s">
        <v>3</v>
      </c>
      <c r="C25" s="3" t="s">
        <v>5</v>
      </c>
      <c r="D25" s="3" t="s">
        <v>16</v>
      </c>
      <c r="E25" s="5">
        <v>10431.0</v>
      </c>
    </row>
    <row r="26">
      <c r="A26" s="17">
        <v>44607.0</v>
      </c>
      <c r="B26" s="3" t="s">
        <v>3</v>
      </c>
      <c r="C26" s="3" t="s">
        <v>26</v>
      </c>
      <c r="D26" s="3" t="s">
        <v>16</v>
      </c>
      <c r="E26" s="5">
        <v>52789.0</v>
      </c>
    </row>
    <row r="27">
      <c r="A27" s="17">
        <v>44608.0</v>
      </c>
      <c r="B27" s="3" t="s">
        <v>3</v>
      </c>
      <c r="C27" s="3" t="s">
        <v>23</v>
      </c>
      <c r="D27" s="3" t="s">
        <v>12</v>
      </c>
      <c r="E27" s="5">
        <v>325849.0</v>
      </c>
    </row>
    <row r="28">
      <c r="A28" s="17">
        <v>44608.0</v>
      </c>
      <c r="B28" s="3" t="s">
        <v>3</v>
      </c>
      <c r="C28" s="3" t="s">
        <v>24</v>
      </c>
      <c r="D28" s="3" t="s">
        <v>12</v>
      </c>
      <c r="E28" s="5">
        <v>470805.0</v>
      </c>
    </row>
    <row r="29">
      <c r="A29" s="17">
        <v>44608.0</v>
      </c>
      <c r="B29" s="3" t="s">
        <v>3</v>
      </c>
      <c r="C29" s="3" t="s">
        <v>25</v>
      </c>
      <c r="D29" s="3" t="s">
        <v>12</v>
      </c>
      <c r="E29" s="5">
        <v>312380.0</v>
      </c>
    </row>
    <row r="30">
      <c r="A30" s="17">
        <v>44608.0</v>
      </c>
      <c r="B30" s="3" t="s">
        <v>3</v>
      </c>
      <c r="C30" s="3" t="s">
        <v>5</v>
      </c>
      <c r="D30" s="3" t="s">
        <v>12</v>
      </c>
      <c r="E30" s="5">
        <v>535798.0</v>
      </c>
    </row>
    <row r="31">
      <c r="A31" s="17">
        <v>44608.0</v>
      </c>
      <c r="B31" s="3" t="s">
        <v>3</v>
      </c>
      <c r="C31" s="3" t="s">
        <v>26</v>
      </c>
      <c r="D31" s="3" t="s">
        <v>12</v>
      </c>
      <c r="E31" s="5">
        <v>510986.0</v>
      </c>
    </row>
    <row r="32">
      <c r="A32" s="17">
        <v>44608.0</v>
      </c>
      <c r="B32" s="3" t="s">
        <v>3</v>
      </c>
      <c r="C32" s="3" t="s">
        <v>23</v>
      </c>
      <c r="D32" s="3" t="s">
        <v>13</v>
      </c>
      <c r="E32" s="5">
        <v>5018.0</v>
      </c>
    </row>
    <row r="33">
      <c r="A33" s="17">
        <v>44608.0</v>
      </c>
      <c r="B33" s="3" t="s">
        <v>3</v>
      </c>
      <c r="C33" s="3" t="s">
        <v>24</v>
      </c>
      <c r="D33" s="3" t="s">
        <v>13</v>
      </c>
      <c r="E33" s="5">
        <v>11.0</v>
      </c>
    </row>
    <row r="34">
      <c r="A34" s="17">
        <v>44608.0</v>
      </c>
      <c r="B34" s="3" t="s">
        <v>3</v>
      </c>
      <c r="C34" s="3" t="s">
        <v>25</v>
      </c>
      <c r="D34" s="3" t="s">
        <v>13</v>
      </c>
      <c r="E34" s="5">
        <v>5668.0</v>
      </c>
    </row>
    <row r="35">
      <c r="A35" s="17">
        <v>44608.0</v>
      </c>
      <c r="B35" s="3" t="s">
        <v>3</v>
      </c>
      <c r="C35" s="3" t="s">
        <v>5</v>
      </c>
      <c r="D35" s="3" t="s">
        <v>13</v>
      </c>
      <c r="E35" s="5">
        <v>8270.0</v>
      </c>
    </row>
    <row r="36">
      <c r="A36" s="17">
        <v>44608.0</v>
      </c>
      <c r="B36" s="3" t="s">
        <v>3</v>
      </c>
      <c r="C36" s="3" t="s">
        <v>26</v>
      </c>
      <c r="D36" s="3" t="s">
        <v>13</v>
      </c>
      <c r="E36" s="5">
        <v>6253.0</v>
      </c>
    </row>
    <row r="37">
      <c r="A37" s="17">
        <v>44608.0</v>
      </c>
      <c r="B37" s="3" t="s">
        <v>3</v>
      </c>
      <c r="C37" s="3" t="s">
        <v>23</v>
      </c>
      <c r="D37" s="3" t="s">
        <v>14</v>
      </c>
      <c r="E37" s="5">
        <v>5.0</v>
      </c>
    </row>
    <row r="38">
      <c r="A38" s="17">
        <v>44608.0</v>
      </c>
      <c r="B38" s="3" t="s">
        <v>3</v>
      </c>
      <c r="C38" s="3" t="s">
        <v>24</v>
      </c>
      <c r="D38" s="3" t="s">
        <v>14</v>
      </c>
      <c r="E38" s="5">
        <v>90.0</v>
      </c>
    </row>
    <row r="39">
      <c r="A39" s="17">
        <v>44608.0</v>
      </c>
      <c r="B39" s="3" t="s">
        <v>3</v>
      </c>
      <c r="C39" s="3" t="s">
        <v>25</v>
      </c>
      <c r="D39" s="3" t="s">
        <v>14</v>
      </c>
      <c r="E39" s="5">
        <v>86.0</v>
      </c>
    </row>
    <row r="40">
      <c r="A40" s="17">
        <v>44608.0</v>
      </c>
      <c r="B40" s="3" t="s">
        <v>3</v>
      </c>
      <c r="C40" s="3" t="s">
        <v>5</v>
      </c>
      <c r="D40" s="3" t="s">
        <v>14</v>
      </c>
      <c r="E40" s="5">
        <v>12.0</v>
      </c>
    </row>
    <row r="41">
      <c r="A41" s="17">
        <v>44608.0</v>
      </c>
      <c r="B41" s="3" t="s">
        <v>3</v>
      </c>
      <c r="C41" s="3" t="s">
        <v>26</v>
      </c>
      <c r="D41" s="3" t="s">
        <v>14</v>
      </c>
      <c r="E41" s="5">
        <v>80.0</v>
      </c>
    </row>
    <row r="42">
      <c r="A42" s="17">
        <v>44608.0</v>
      </c>
      <c r="B42" s="3" t="s">
        <v>3</v>
      </c>
      <c r="C42" s="3" t="s">
        <v>23</v>
      </c>
      <c r="D42" s="3" t="s">
        <v>15</v>
      </c>
      <c r="E42" s="5">
        <v>1.0</v>
      </c>
    </row>
    <row r="43">
      <c r="A43" s="17">
        <v>44608.0</v>
      </c>
      <c r="B43" s="3" t="s">
        <v>3</v>
      </c>
      <c r="C43" s="3" t="s">
        <v>24</v>
      </c>
      <c r="D43" s="3" t="s">
        <v>15</v>
      </c>
      <c r="E43" s="5">
        <v>3.0</v>
      </c>
    </row>
    <row r="44">
      <c r="A44" s="17">
        <v>44608.0</v>
      </c>
      <c r="B44" s="3" t="s">
        <v>3</v>
      </c>
      <c r="C44" s="3" t="s">
        <v>25</v>
      </c>
      <c r="D44" s="3" t="s">
        <v>15</v>
      </c>
      <c r="E44" s="5">
        <v>1.0</v>
      </c>
    </row>
    <row r="45">
      <c r="A45" s="17">
        <v>44608.0</v>
      </c>
      <c r="B45" s="3" t="s">
        <v>3</v>
      </c>
      <c r="C45" s="3" t="s">
        <v>5</v>
      </c>
      <c r="D45" s="3" t="s">
        <v>15</v>
      </c>
      <c r="E45" s="5">
        <v>1.0</v>
      </c>
    </row>
    <row r="46">
      <c r="A46" s="17">
        <v>44608.0</v>
      </c>
      <c r="B46" s="3" t="s">
        <v>3</v>
      </c>
      <c r="C46" s="3" t="s">
        <v>26</v>
      </c>
      <c r="D46" s="3" t="s">
        <v>15</v>
      </c>
      <c r="E46" s="5">
        <v>1.0</v>
      </c>
    </row>
    <row r="47">
      <c r="A47" s="17">
        <v>44608.0</v>
      </c>
      <c r="B47" s="3" t="s">
        <v>3</v>
      </c>
      <c r="C47" s="3" t="s">
        <v>23</v>
      </c>
      <c r="D47" s="3" t="s">
        <v>16</v>
      </c>
      <c r="E47" s="5">
        <v>15968.0</v>
      </c>
    </row>
    <row r="48">
      <c r="A48" s="17">
        <v>44608.0</v>
      </c>
      <c r="B48" s="3" t="s">
        <v>3</v>
      </c>
      <c r="C48" s="3" t="s">
        <v>24</v>
      </c>
      <c r="D48" s="3" t="s">
        <v>16</v>
      </c>
      <c r="E48" s="5">
        <v>40021.0</v>
      </c>
    </row>
    <row r="49">
      <c r="A49" s="17">
        <v>44608.0</v>
      </c>
      <c r="B49" s="3" t="s">
        <v>3</v>
      </c>
      <c r="C49" s="3" t="s">
        <v>25</v>
      </c>
      <c r="D49" s="3" t="s">
        <v>16</v>
      </c>
      <c r="E49" s="5">
        <v>19888.0</v>
      </c>
    </row>
    <row r="50">
      <c r="A50" s="17">
        <v>44608.0</v>
      </c>
      <c r="B50" s="3" t="s">
        <v>3</v>
      </c>
      <c r="C50" s="3" t="s">
        <v>5</v>
      </c>
      <c r="D50" s="3" t="s">
        <v>16</v>
      </c>
      <c r="E50" s="5">
        <v>62246.0</v>
      </c>
    </row>
    <row r="51">
      <c r="A51" s="17">
        <v>44608.0</v>
      </c>
      <c r="B51" s="3" t="s">
        <v>3</v>
      </c>
      <c r="C51" s="3" t="s">
        <v>26</v>
      </c>
      <c r="D51" s="3" t="s">
        <v>16</v>
      </c>
      <c r="E51" s="5">
        <v>3056.0</v>
      </c>
    </row>
    <row r="52">
      <c r="A52" s="17">
        <v>44609.0</v>
      </c>
      <c r="B52" s="18" t="s">
        <v>3</v>
      </c>
      <c r="C52" s="18" t="s">
        <v>23</v>
      </c>
      <c r="D52" s="18" t="s">
        <v>12</v>
      </c>
      <c r="E52" s="19">
        <v>431206.0</v>
      </c>
    </row>
    <row r="53">
      <c r="A53" s="17">
        <v>44609.0</v>
      </c>
      <c r="B53" s="18" t="s">
        <v>3</v>
      </c>
      <c r="C53" s="18" t="s">
        <v>24</v>
      </c>
      <c r="D53" s="18" t="s">
        <v>12</v>
      </c>
      <c r="E53" s="19">
        <v>789309.0</v>
      </c>
    </row>
    <row r="54">
      <c r="A54" s="17">
        <v>44609.0</v>
      </c>
      <c r="B54" s="18" t="s">
        <v>3</v>
      </c>
      <c r="C54" s="18" t="s">
        <v>25</v>
      </c>
      <c r="D54" s="18" t="s">
        <v>12</v>
      </c>
      <c r="E54" s="19">
        <v>599647.0</v>
      </c>
    </row>
    <row r="55">
      <c r="A55" s="17">
        <v>44609.0</v>
      </c>
      <c r="B55" s="18" t="s">
        <v>3</v>
      </c>
      <c r="C55" s="18" t="s">
        <v>5</v>
      </c>
      <c r="D55" s="18" t="s">
        <v>12</v>
      </c>
      <c r="E55" s="19">
        <v>798056.0</v>
      </c>
    </row>
    <row r="56">
      <c r="A56" s="17">
        <v>44609.0</v>
      </c>
      <c r="B56" s="18" t="s">
        <v>3</v>
      </c>
      <c r="C56" s="18" t="s">
        <v>26</v>
      </c>
      <c r="D56" s="18" t="s">
        <v>12</v>
      </c>
      <c r="E56" s="19">
        <v>462043.0</v>
      </c>
    </row>
    <row r="57">
      <c r="A57" s="17">
        <v>44609.0</v>
      </c>
      <c r="B57" s="18" t="s">
        <v>3</v>
      </c>
      <c r="C57" s="18" t="s">
        <v>23</v>
      </c>
      <c r="D57" s="18" t="s">
        <v>13</v>
      </c>
      <c r="E57" s="19">
        <v>8659.0</v>
      </c>
    </row>
    <row r="58">
      <c r="A58" s="17">
        <v>44609.0</v>
      </c>
      <c r="B58" s="18" t="s">
        <v>3</v>
      </c>
      <c r="C58" s="18" t="s">
        <v>24</v>
      </c>
      <c r="D58" s="18" t="s">
        <v>13</v>
      </c>
      <c r="E58" s="19">
        <v>8735.0</v>
      </c>
    </row>
    <row r="59">
      <c r="A59" s="17">
        <v>44609.0</v>
      </c>
      <c r="B59" s="18" t="s">
        <v>3</v>
      </c>
      <c r="C59" s="18" t="s">
        <v>25</v>
      </c>
      <c r="D59" s="18" t="s">
        <v>13</v>
      </c>
      <c r="E59" s="19">
        <v>9273.0</v>
      </c>
    </row>
    <row r="60">
      <c r="A60" s="17">
        <v>44609.0</v>
      </c>
      <c r="B60" s="18" t="s">
        <v>3</v>
      </c>
      <c r="C60" s="18" t="s">
        <v>5</v>
      </c>
      <c r="D60" s="18" t="s">
        <v>13</v>
      </c>
      <c r="E60" s="19">
        <v>9579.0</v>
      </c>
    </row>
    <row r="61">
      <c r="A61" s="17">
        <v>44609.0</v>
      </c>
      <c r="B61" s="18" t="s">
        <v>3</v>
      </c>
      <c r="C61" s="18" t="s">
        <v>26</v>
      </c>
      <c r="D61" s="18" t="s">
        <v>13</v>
      </c>
      <c r="E61" s="19">
        <v>7540.0</v>
      </c>
    </row>
    <row r="62">
      <c r="A62" s="17">
        <v>44609.0</v>
      </c>
      <c r="B62" s="18" t="s">
        <v>3</v>
      </c>
      <c r="C62" s="18" t="s">
        <v>23</v>
      </c>
      <c r="D62" s="18" t="s">
        <v>14</v>
      </c>
      <c r="E62" s="19">
        <v>72.0</v>
      </c>
    </row>
    <row r="63">
      <c r="A63" s="17">
        <v>44609.0</v>
      </c>
      <c r="B63" s="18" t="s">
        <v>3</v>
      </c>
      <c r="C63" s="18" t="s">
        <v>24</v>
      </c>
      <c r="D63" s="18" t="s">
        <v>14</v>
      </c>
      <c r="E63" s="19">
        <v>42.0</v>
      </c>
    </row>
    <row r="64">
      <c r="A64" s="17">
        <v>44609.0</v>
      </c>
      <c r="B64" s="18" t="s">
        <v>3</v>
      </c>
      <c r="C64" s="18" t="s">
        <v>25</v>
      </c>
      <c r="D64" s="18" t="s">
        <v>14</v>
      </c>
      <c r="E64" s="19">
        <v>18.0</v>
      </c>
    </row>
    <row r="65">
      <c r="A65" s="17">
        <v>44609.0</v>
      </c>
      <c r="B65" s="18" t="s">
        <v>3</v>
      </c>
      <c r="C65" s="18" t="s">
        <v>5</v>
      </c>
      <c r="D65" s="18" t="s">
        <v>14</v>
      </c>
      <c r="E65" s="19">
        <v>25.0</v>
      </c>
    </row>
    <row r="66">
      <c r="A66" s="17">
        <v>44609.0</v>
      </c>
      <c r="B66" s="18" t="s">
        <v>3</v>
      </c>
      <c r="C66" s="18" t="s">
        <v>26</v>
      </c>
      <c r="D66" s="18" t="s">
        <v>14</v>
      </c>
      <c r="E66" s="19">
        <v>12.0</v>
      </c>
    </row>
    <row r="67">
      <c r="A67" s="17">
        <v>44609.0</v>
      </c>
      <c r="B67" s="18" t="s">
        <v>3</v>
      </c>
      <c r="C67" s="18" t="s">
        <v>23</v>
      </c>
      <c r="D67" s="18" t="s">
        <v>15</v>
      </c>
      <c r="E67" s="19">
        <v>4.0</v>
      </c>
    </row>
    <row r="68">
      <c r="A68" s="17">
        <v>44609.0</v>
      </c>
      <c r="B68" s="18" t="s">
        <v>3</v>
      </c>
      <c r="C68" s="18" t="s">
        <v>24</v>
      </c>
      <c r="D68" s="18" t="s">
        <v>15</v>
      </c>
      <c r="E68" s="19">
        <v>6.0</v>
      </c>
    </row>
    <row r="69">
      <c r="A69" s="17">
        <v>44609.0</v>
      </c>
      <c r="B69" s="18" t="s">
        <v>3</v>
      </c>
      <c r="C69" s="18" t="s">
        <v>25</v>
      </c>
      <c r="D69" s="18" t="s">
        <v>15</v>
      </c>
      <c r="E69" s="19">
        <v>3.0</v>
      </c>
    </row>
    <row r="70">
      <c r="A70" s="17">
        <v>44609.0</v>
      </c>
      <c r="B70" s="18" t="s">
        <v>3</v>
      </c>
      <c r="C70" s="18" t="s">
        <v>5</v>
      </c>
      <c r="D70" s="18" t="s">
        <v>15</v>
      </c>
      <c r="E70" s="19">
        <v>7.0</v>
      </c>
    </row>
    <row r="71">
      <c r="A71" s="17">
        <v>44609.0</v>
      </c>
      <c r="B71" s="18" t="s">
        <v>3</v>
      </c>
      <c r="C71" s="18" t="s">
        <v>26</v>
      </c>
      <c r="D71" s="18" t="s">
        <v>15</v>
      </c>
      <c r="E71" s="19">
        <v>3.0</v>
      </c>
    </row>
    <row r="72">
      <c r="A72" s="17">
        <v>44609.0</v>
      </c>
      <c r="B72" s="18" t="s">
        <v>3</v>
      </c>
      <c r="C72" s="18" t="s">
        <v>23</v>
      </c>
      <c r="D72" s="18" t="s">
        <v>16</v>
      </c>
      <c r="E72" s="19">
        <v>72553.0</v>
      </c>
    </row>
    <row r="73">
      <c r="A73" s="17">
        <v>44609.0</v>
      </c>
      <c r="B73" s="18" t="s">
        <v>3</v>
      </c>
      <c r="C73" s="18" t="s">
        <v>24</v>
      </c>
      <c r="D73" s="18" t="s">
        <v>16</v>
      </c>
      <c r="E73" s="19">
        <v>84817.0</v>
      </c>
    </row>
    <row r="74">
      <c r="A74" s="17">
        <v>44609.0</v>
      </c>
      <c r="B74" s="18" t="s">
        <v>3</v>
      </c>
      <c r="C74" s="18" t="s">
        <v>25</v>
      </c>
      <c r="D74" s="18" t="s">
        <v>16</v>
      </c>
      <c r="E74" s="19">
        <v>81059.0</v>
      </c>
    </row>
    <row r="75">
      <c r="A75" s="17">
        <v>44609.0</v>
      </c>
      <c r="B75" s="18" t="s">
        <v>3</v>
      </c>
      <c r="C75" s="18" t="s">
        <v>5</v>
      </c>
      <c r="D75" s="18" t="s">
        <v>16</v>
      </c>
      <c r="E75" s="19">
        <v>54265.0</v>
      </c>
    </row>
    <row r="76">
      <c r="A76" s="17">
        <v>44609.0</v>
      </c>
      <c r="B76" s="18" t="s">
        <v>3</v>
      </c>
      <c r="C76" s="18" t="s">
        <v>26</v>
      </c>
      <c r="D76" s="18" t="s">
        <v>16</v>
      </c>
      <c r="E76" s="19">
        <v>75366.0</v>
      </c>
    </row>
    <row r="77">
      <c r="A77" s="17">
        <v>44610.0</v>
      </c>
      <c r="B77" s="18" t="s">
        <v>3</v>
      </c>
      <c r="C77" s="18" t="s">
        <v>23</v>
      </c>
      <c r="D77" s="18" t="s">
        <v>12</v>
      </c>
      <c r="E77" s="19">
        <v>977439.0</v>
      </c>
    </row>
    <row r="78">
      <c r="A78" s="17">
        <v>44610.0</v>
      </c>
      <c r="B78" s="18" t="s">
        <v>3</v>
      </c>
      <c r="C78" s="18" t="s">
        <v>24</v>
      </c>
      <c r="D78" s="18" t="s">
        <v>12</v>
      </c>
      <c r="E78" s="19">
        <v>275919.0</v>
      </c>
    </row>
    <row r="79">
      <c r="A79" s="17">
        <v>44610.0</v>
      </c>
      <c r="B79" s="18" t="s">
        <v>3</v>
      </c>
      <c r="C79" s="18" t="s">
        <v>25</v>
      </c>
      <c r="D79" s="18" t="s">
        <v>12</v>
      </c>
      <c r="E79" s="19">
        <v>162738.0</v>
      </c>
    </row>
    <row r="80">
      <c r="A80" s="17">
        <v>44610.0</v>
      </c>
      <c r="B80" s="18" t="s">
        <v>3</v>
      </c>
      <c r="C80" s="18" t="s">
        <v>5</v>
      </c>
      <c r="D80" s="18" t="s">
        <v>12</v>
      </c>
      <c r="E80" s="19">
        <v>443643.0</v>
      </c>
    </row>
    <row r="81">
      <c r="A81" s="17">
        <v>44610.0</v>
      </c>
      <c r="B81" s="18" t="s">
        <v>3</v>
      </c>
      <c r="C81" s="18" t="s">
        <v>26</v>
      </c>
      <c r="D81" s="18" t="s">
        <v>12</v>
      </c>
      <c r="E81" s="19">
        <v>152135.0</v>
      </c>
    </row>
    <row r="82">
      <c r="A82" s="17">
        <v>44610.0</v>
      </c>
      <c r="B82" s="18" t="s">
        <v>3</v>
      </c>
      <c r="C82" s="18" t="s">
        <v>23</v>
      </c>
      <c r="D82" s="18" t="s">
        <v>13</v>
      </c>
      <c r="E82" s="19">
        <v>3756.0</v>
      </c>
    </row>
    <row r="83">
      <c r="A83" s="17">
        <v>44610.0</v>
      </c>
      <c r="B83" s="18" t="s">
        <v>3</v>
      </c>
      <c r="C83" s="18" t="s">
        <v>24</v>
      </c>
      <c r="D83" s="18" t="s">
        <v>13</v>
      </c>
      <c r="E83" s="19">
        <v>7099.0</v>
      </c>
    </row>
    <row r="84">
      <c r="A84" s="17">
        <v>44610.0</v>
      </c>
      <c r="B84" s="18" t="s">
        <v>3</v>
      </c>
      <c r="C84" s="18" t="s">
        <v>25</v>
      </c>
      <c r="D84" s="18" t="s">
        <v>13</v>
      </c>
      <c r="E84" s="19">
        <v>6000.0</v>
      </c>
    </row>
    <row r="85">
      <c r="A85" s="17">
        <v>44610.0</v>
      </c>
      <c r="B85" s="18" t="s">
        <v>3</v>
      </c>
      <c r="C85" s="18" t="s">
        <v>5</v>
      </c>
      <c r="D85" s="18" t="s">
        <v>13</v>
      </c>
      <c r="E85" s="19">
        <v>7491.0</v>
      </c>
    </row>
    <row r="86">
      <c r="A86" s="17">
        <v>44610.0</v>
      </c>
      <c r="B86" s="18" t="s">
        <v>3</v>
      </c>
      <c r="C86" s="18" t="s">
        <v>26</v>
      </c>
      <c r="D86" s="18" t="s">
        <v>13</v>
      </c>
      <c r="E86" s="19">
        <v>4037.0</v>
      </c>
    </row>
    <row r="87">
      <c r="A87" s="17">
        <v>44610.0</v>
      </c>
      <c r="B87" s="18" t="s">
        <v>3</v>
      </c>
      <c r="C87" s="18" t="s">
        <v>23</v>
      </c>
      <c r="D87" s="18" t="s">
        <v>14</v>
      </c>
      <c r="E87" s="19">
        <v>83.0</v>
      </c>
    </row>
    <row r="88">
      <c r="A88" s="17">
        <v>44610.0</v>
      </c>
      <c r="B88" s="18" t="s">
        <v>3</v>
      </c>
      <c r="C88" s="18" t="s">
        <v>24</v>
      </c>
      <c r="D88" s="18" t="s">
        <v>14</v>
      </c>
      <c r="E88" s="19">
        <v>57.0</v>
      </c>
    </row>
    <row r="89">
      <c r="A89" s="17">
        <v>44610.0</v>
      </c>
      <c r="B89" s="18" t="s">
        <v>3</v>
      </c>
      <c r="C89" s="18" t="s">
        <v>25</v>
      </c>
      <c r="D89" s="18" t="s">
        <v>14</v>
      </c>
      <c r="E89" s="19">
        <v>80.0</v>
      </c>
    </row>
    <row r="90">
      <c r="A90" s="17">
        <v>44610.0</v>
      </c>
      <c r="B90" s="18" t="s">
        <v>3</v>
      </c>
      <c r="C90" s="18" t="s">
        <v>5</v>
      </c>
      <c r="D90" s="18" t="s">
        <v>14</v>
      </c>
      <c r="E90" s="20">
        <v>1.0</v>
      </c>
    </row>
    <row r="91">
      <c r="A91" s="17">
        <v>44610.0</v>
      </c>
      <c r="B91" s="18" t="s">
        <v>3</v>
      </c>
      <c r="C91" s="18" t="s">
        <v>26</v>
      </c>
      <c r="D91" s="18" t="s">
        <v>14</v>
      </c>
      <c r="E91" s="19">
        <v>70.0</v>
      </c>
    </row>
    <row r="92">
      <c r="A92" s="17">
        <v>44610.0</v>
      </c>
      <c r="B92" s="18" t="s">
        <v>3</v>
      </c>
      <c r="C92" s="18" t="s">
        <v>23</v>
      </c>
      <c r="D92" s="18" t="s">
        <v>15</v>
      </c>
      <c r="E92" s="19">
        <v>10.0</v>
      </c>
    </row>
    <row r="93">
      <c r="A93" s="17">
        <v>44610.0</v>
      </c>
      <c r="B93" s="18" t="s">
        <v>3</v>
      </c>
      <c r="C93" s="18" t="s">
        <v>24</v>
      </c>
      <c r="D93" s="18" t="s">
        <v>15</v>
      </c>
      <c r="E93" s="19">
        <v>10.0</v>
      </c>
    </row>
    <row r="94">
      <c r="A94" s="17">
        <v>44610.0</v>
      </c>
      <c r="B94" s="18" t="s">
        <v>3</v>
      </c>
      <c r="C94" s="18" t="s">
        <v>25</v>
      </c>
      <c r="D94" s="18" t="s">
        <v>15</v>
      </c>
      <c r="E94" s="19">
        <v>2.0</v>
      </c>
    </row>
    <row r="95">
      <c r="A95" s="17">
        <v>44610.0</v>
      </c>
      <c r="B95" s="18" t="s">
        <v>3</v>
      </c>
      <c r="C95" s="18" t="s">
        <v>5</v>
      </c>
      <c r="D95" s="18" t="s">
        <v>15</v>
      </c>
      <c r="E95" s="19">
        <v>2.0</v>
      </c>
    </row>
    <row r="96">
      <c r="A96" s="17">
        <v>44610.0</v>
      </c>
      <c r="B96" s="18" t="s">
        <v>3</v>
      </c>
      <c r="C96" s="18" t="s">
        <v>26</v>
      </c>
      <c r="D96" s="18" t="s">
        <v>15</v>
      </c>
      <c r="E96" s="20">
        <v>1.0</v>
      </c>
    </row>
    <row r="97">
      <c r="A97" s="17">
        <v>44610.0</v>
      </c>
      <c r="B97" s="18" t="s">
        <v>3</v>
      </c>
      <c r="C97" s="18" t="s">
        <v>23</v>
      </c>
      <c r="D97" s="18" t="s">
        <v>16</v>
      </c>
      <c r="E97" s="19">
        <v>39851.0</v>
      </c>
    </row>
    <row r="98">
      <c r="A98" s="17">
        <v>44610.0</v>
      </c>
      <c r="B98" s="18" t="s">
        <v>3</v>
      </c>
      <c r="C98" s="18" t="s">
        <v>24</v>
      </c>
      <c r="D98" s="18" t="s">
        <v>16</v>
      </c>
      <c r="E98" s="19">
        <v>10254.0</v>
      </c>
    </row>
    <row r="99">
      <c r="A99" s="17">
        <v>44610.0</v>
      </c>
      <c r="B99" s="18" t="s">
        <v>3</v>
      </c>
      <c r="C99" s="18" t="s">
        <v>25</v>
      </c>
      <c r="D99" s="18" t="s">
        <v>16</v>
      </c>
      <c r="E99" s="19">
        <v>22446.0</v>
      </c>
    </row>
    <row r="100">
      <c r="A100" s="17">
        <v>44610.0</v>
      </c>
      <c r="B100" s="18" t="s">
        <v>3</v>
      </c>
      <c r="C100" s="18" t="s">
        <v>5</v>
      </c>
      <c r="D100" s="18" t="s">
        <v>16</v>
      </c>
      <c r="E100" s="19">
        <v>72338.0</v>
      </c>
    </row>
    <row r="101">
      <c r="A101" s="17">
        <v>44610.0</v>
      </c>
      <c r="B101" s="18" t="s">
        <v>3</v>
      </c>
      <c r="C101" s="18" t="s">
        <v>26</v>
      </c>
      <c r="D101" s="18" t="s">
        <v>16</v>
      </c>
      <c r="E101" s="19">
        <v>89673.0</v>
      </c>
    </row>
    <row r="102">
      <c r="A102" s="17">
        <v>44611.0</v>
      </c>
      <c r="B102" s="18" t="s">
        <v>3</v>
      </c>
      <c r="C102" s="18" t="s">
        <v>23</v>
      </c>
      <c r="D102" s="18" t="s">
        <v>12</v>
      </c>
      <c r="E102" s="19">
        <v>690106.0</v>
      </c>
    </row>
    <row r="103">
      <c r="A103" s="17">
        <v>44611.0</v>
      </c>
      <c r="B103" s="18" t="s">
        <v>3</v>
      </c>
      <c r="C103" s="18" t="s">
        <v>24</v>
      </c>
      <c r="D103" s="18" t="s">
        <v>12</v>
      </c>
      <c r="E103" s="19">
        <v>353734.0</v>
      </c>
    </row>
    <row r="104">
      <c r="A104" s="17">
        <v>44611.0</v>
      </c>
      <c r="B104" s="18" t="s">
        <v>3</v>
      </c>
      <c r="C104" s="18" t="s">
        <v>25</v>
      </c>
      <c r="D104" s="18" t="s">
        <v>12</v>
      </c>
      <c r="E104" s="19">
        <v>754383.0</v>
      </c>
    </row>
    <row r="105">
      <c r="A105" s="17">
        <v>44611.0</v>
      </c>
      <c r="B105" s="18" t="s">
        <v>3</v>
      </c>
      <c r="C105" s="18" t="s">
        <v>5</v>
      </c>
      <c r="D105" s="18" t="s">
        <v>12</v>
      </c>
      <c r="E105" s="19">
        <v>759492.0</v>
      </c>
    </row>
    <row r="106">
      <c r="A106" s="17">
        <v>44611.0</v>
      </c>
      <c r="B106" s="18" t="s">
        <v>3</v>
      </c>
      <c r="C106" s="18" t="s">
        <v>26</v>
      </c>
      <c r="D106" s="18" t="s">
        <v>12</v>
      </c>
      <c r="E106" s="19">
        <v>297503.0</v>
      </c>
    </row>
    <row r="107">
      <c r="A107" s="17">
        <v>44611.0</v>
      </c>
      <c r="B107" s="18" t="s">
        <v>3</v>
      </c>
      <c r="C107" s="18" t="s">
        <v>23</v>
      </c>
      <c r="D107" s="18" t="s">
        <v>13</v>
      </c>
      <c r="E107" s="19">
        <v>9959.0</v>
      </c>
    </row>
    <row r="108">
      <c r="A108" s="17">
        <v>44611.0</v>
      </c>
      <c r="B108" s="18" t="s">
        <v>3</v>
      </c>
      <c r="C108" s="18" t="s">
        <v>24</v>
      </c>
      <c r="D108" s="18" t="s">
        <v>13</v>
      </c>
      <c r="E108" s="19">
        <v>5297.0</v>
      </c>
    </row>
    <row r="109">
      <c r="A109" s="17">
        <v>44611.0</v>
      </c>
      <c r="B109" s="18" t="s">
        <v>3</v>
      </c>
      <c r="C109" s="18" t="s">
        <v>25</v>
      </c>
      <c r="D109" s="18" t="s">
        <v>13</v>
      </c>
      <c r="E109" s="19">
        <v>9307.0</v>
      </c>
    </row>
    <row r="110">
      <c r="A110" s="17">
        <v>44611.0</v>
      </c>
      <c r="B110" s="18" t="s">
        <v>3</v>
      </c>
      <c r="C110" s="18" t="s">
        <v>5</v>
      </c>
      <c r="D110" s="18" t="s">
        <v>13</v>
      </c>
      <c r="E110" s="19">
        <v>1967.0</v>
      </c>
    </row>
    <row r="111">
      <c r="A111" s="17">
        <v>44611.0</v>
      </c>
      <c r="B111" s="18" t="s">
        <v>3</v>
      </c>
      <c r="C111" s="18" t="s">
        <v>26</v>
      </c>
      <c r="D111" s="18" t="s">
        <v>13</v>
      </c>
      <c r="E111" s="19">
        <v>6223.0</v>
      </c>
    </row>
    <row r="112">
      <c r="A112" s="17">
        <v>44611.0</v>
      </c>
      <c r="B112" s="18" t="s">
        <v>3</v>
      </c>
      <c r="C112" s="18" t="s">
        <v>23</v>
      </c>
      <c r="D112" s="18" t="s">
        <v>14</v>
      </c>
      <c r="E112" s="19">
        <v>2.0</v>
      </c>
    </row>
    <row r="113">
      <c r="A113" s="17">
        <v>44611.0</v>
      </c>
      <c r="B113" s="18" t="s">
        <v>3</v>
      </c>
      <c r="C113" s="18" t="s">
        <v>24</v>
      </c>
      <c r="D113" s="18" t="s">
        <v>14</v>
      </c>
      <c r="E113" s="19">
        <v>95.0</v>
      </c>
    </row>
    <row r="114">
      <c r="A114" s="17">
        <v>44611.0</v>
      </c>
      <c r="B114" s="18" t="s">
        <v>3</v>
      </c>
      <c r="C114" s="18" t="s">
        <v>25</v>
      </c>
      <c r="D114" s="18" t="s">
        <v>14</v>
      </c>
      <c r="E114" s="19">
        <v>83.0</v>
      </c>
    </row>
    <row r="115">
      <c r="A115" s="17">
        <v>44611.0</v>
      </c>
      <c r="B115" s="18" t="s">
        <v>3</v>
      </c>
      <c r="C115" s="18" t="s">
        <v>5</v>
      </c>
      <c r="D115" s="18" t="s">
        <v>14</v>
      </c>
      <c r="E115" s="19">
        <v>36.0</v>
      </c>
    </row>
    <row r="116">
      <c r="A116" s="17">
        <v>44611.0</v>
      </c>
      <c r="B116" s="18" t="s">
        <v>3</v>
      </c>
      <c r="C116" s="18" t="s">
        <v>26</v>
      </c>
      <c r="D116" s="18" t="s">
        <v>14</v>
      </c>
      <c r="E116" s="19">
        <v>3.0</v>
      </c>
    </row>
    <row r="117">
      <c r="A117" s="17">
        <v>44611.0</v>
      </c>
      <c r="B117" s="18" t="s">
        <v>3</v>
      </c>
      <c r="C117" s="18" t="s">
        <v>23</v>
      </c>
      <c r="D117" s="18" t="s">
        <v>15</v>
      </c>
      <c r="E117" s="19">
        <v>4.0</v>
      </c>
    </row>
    <row r="118">
      <c r="A118" s="17">
        <v>44611.0</v>
      </c>
      <c r="B118" s="18" t="s">
        <v>3</v>
      </c>
      <c r="C118" s="18" t="s">
        <v>24</v>
      </c>
      <c r="D118" s="18" t="s">
        <v>15</v>
      </c>
      <c r="E118" s="19">
        <v>10.0</v>
      </c>
    </row>
    <row r="119">
      <c r="A119" s="17">
        <v>44611.0</v>
      </c>
      <c r="B119" s="18" t="s">
        <v>3</v>
      </c>
      <c r="C119" s="18" t="s">
        <v>25</v>
      </c>
      <c r="D119" s="18" t="s">
        <v>15</v>
      </c>
      <c r="E119" s="19">
        <v>10.0</v>
      </c>
    </row>
    <row r="120">
      <c r="A120" s="17">
        <v>44611.0</v>
      </c>
      <c r="B120" s="18" t="s">
        <v>3</v>
      </c>
      <c r="C120" s="18" t="s">
        <v>5</v>
      </c>
      <c r="D120" s="18" t="s">
        <v>15</v>
      </c>
      <c r="E120" s="19">
        <v>8.0</v>
      </c>
    </row>
    <row r="121">
      <c r="A121" s="17">
        <v>44611.0</v>
      </c>
      <c r="B121" s="18" t="s">
        <v>3</v>
      </c>
      <c r="C121" s="18" t="s">
        <v>26</v>
      </c>
      <c r="D121" s="18" t="s">
        <v>15</v>
      </c>
      <c r="E121" s="19">
        <v>2.0</v>
      </c>
    </row>
    <row r="122">
      <c r="A122" s="17">
        <v>44611.0</v>
      </c>
      <c r="B122" s="18" t="s">
        <v>3</v>
      </c>
      <c r="C122" s="18" t="s">
        <v>23</v>
      </c>
      <c r="D122" s="18" t="s">
        <v>16</v>
      </c>
      <c r="E122" s="19">
        <v>62570.0</v>
      </c>
    </row>
    <row r="123">
      <c r="A123" s="17">
        <v>44611.0</v>
      </c>
      <c r="B123" s="18" t="s">
        <v>3</v>
      </c>
      <c r="C123" s="18" t="s">
        <v>24</v>
      </c>
      <c r="D123" s="18" t="s">
        <v>16</v>
      </c>
      <c r="E123" s="19">
        <v>40072.0</v>
      </c>
    </row>
    <row r="124">
      <c r="A124" s="17">
        <v>44611.0</v>
      </c>
      <c r="B124" s="18" t="s">
        <v>3</v>
      </c>
      <c r="C124" s="18" t="s">
        <v>25</v>
      </c>
      <c r="D124" s="18" t="s">
        <v>16</v>
      </c>
      <c r="E124" s="19">
        <v>55278.0</v>
      </c>
    </row>
    <row r="125">
      <c r="A125" s="17">
        <v>44611.0</v>
      </c>
      <c r="B125" s="18" t="s">
        <v>3</v>
      </c>
      <c r="C125" s="18" t="s">
        <v>5</v>
      </c>
      <c r="D125" s="18" t="s">
        <v>16</v>
      </c>
      <c r="E125" s="19">
        <v>69508.0</v>
      </c>
    </row>
    <row r="126">
      <c r="A126" s="17">
        <v>44611.0</v>
      </c>
      <c r="B126" s="18" t="s">
        <v>3</v>
      </c>
      <c r="C126" s="18" t="s">
        <v>26</v>
      </c>
      <c r="D126" s="18" t="s">
        <v>16</v>
      </c>
      <c r="E126" s="19">
        <v>74924.0</v>
      </c>
    </row>
    <row r="127">
      <c r="A127" s="17">
        <v>44612.0</v>
      </c>
      <c r="B127" s="18" t="s">
        <v>3</v>
      </c>
      <c r="C127" s="18" t="s">
        <v>23</v>
      </c>
      <c r="D127" s="18" t="s">
        <v>12</v>
      </c>
      <c r="E127" s="19">
        <v>650832.0</v>
      </c>
    </row>
    <row r="128">
      <c r="A128" s="17">
        <v>44612.0</v>
      </c>
      <c r="B128" s="18" t="s">
        <v>3</v>
      </c>
      <c r="C128" s="18" t="s">
        <v>24</v>
      </c>
      <c r="D128" s="18" t="s">
        <v>12</v>
      </c>
      <c r="E128" s="19">
        <v>692310.0</v>
      </c>
    </row>
    <row r="129">
      <c r="A129" s="17">
        <v>44612.0</v>
      </c>
      <c r="B129" s="18" t="s">
        <v>3</v>
      </c>
      <c r="C129" s="18" t="s">
        <v>25</v>
      </c>
      <c r="D129" s="18" t="s">
        <v>12</v>
      </c>
      <c r="E129" s="19">
        <v>549161.0</v>
      </c>
    </row>
    <row r="130">
      <c r="A130" s="17">
        <v>44612.0</v>
      </c>
      <c r="B130" s="18" t="s">
        <v>3</v>
      </c>
      <c r="C130" s="18" t="s">
        <v>5</v>
      </c>
      <c r="D130" s="18" t="s">
        <v>12</v>
      </c>
      <c r="E130" s="19">
        <v>247937.0</v>
      </c>
    </row>
    <row r="131">
      <c r="A131" s="17">
        <v>44612.0</v>
      </c>
      <c r="B131" s="18" t="s">
        <v>3</v>
      </c>
      <c r="C131" s="18" t="s">
        <v>26</v>
      </c>
      <c r="D131" s="18" t="s">
        <v>12</v>
      </c>
      <c r="E131" s="19">
        <v>876360.0</v>
      </c>
    </row>
    <row r="132">
      <c r="A132" s="17">
        <v>44612.0</v>
      </c>
      <c r="B132" s="18" t="s">
        <v>3</v>
      </c>
      <c r="C132" s="18" t="s">
        <v>23</v>
      </c>
      <c r="D132" s="18" t="s">
        <v>13</v>
      </c>
      <c r="E132" s="19">
        <v>7903.0</v>
      </c>
    </row>
    <row r="133">
      <c r="A133" s="17">
        <v>44612.0</v>
      </c>
      <c r="B133" s="18" t="s">
        <v>3</v>
      </c>
      <c r="C133" s="18" t="s">
        <v>24</v>
      </c>
      <c r="D133" s="18" t="s">
        <v>13</v>
      </c>
      <c r="E133" s="19">
        <v>906.0</v>
      </c>
    </row>
    <row r="134">
      <c r="A134" s="17">
        <v>44612.0</v>
      </c>
      <c r="B134" s="18" t="s">
        <v>3</v>
      </c>
      <c r="C134" s="18" t="s">
        <v>25</v>
      </c>
      <c r="D134" s="18" t="s">
        <v>13</v>
      </c>
      <c r="E134" s="19">
        <v>2251.0</v>
      </c>
    </row>
    <row r="135">
      <c r="A135" s="17">
        <v>44612.0</v>
      </c>
      <c r="B135" s="18" t="s">
        <v>3</v>
      </c>
      <c r="C135" s="18" t="s">
        <v>5</v>
      </c>
      <c r="D135" s="18" t="s">
        <v>13</v>
      </c>
      <c r="E135" s="19">
        <v>4235.0</v>
      </c>
    </row>
    <row r="136">
      <c r="A136" s="17">
        <v>44612.0</v>
      </c>
      <c r="B136" s="18" t="s">
        <v>3</v>
      </c>
      <c r="C136" s="18" t="s">
        <v>26</v>
      </c>
      <c r="D136" s="18" t="s">
        <v>13</v>
      </c>
      <c r="E136" s="19">
        <v>2218.0</v>
      </c>
    </row>
    <row r="137">
      <c r="A137" s="17">
        <v>44612.0</v>
      </c>
      <c r="B137" s="18" t="s">
        <v>3</v>
      </c>
      <c r="C137" s="18" t="s">
        <v>23</v>
      </c>
      <c r="D137" s="18" t="s">
        <v>14</v>
      </c>
      <c r="E137" s="19">
        <v>37.0</v>
      </c>
    </row>
    <row r="138">
      <c r="A138" s="17">
        <v>44612.0</v>
      </c>
      <c r="B138" s="18" t="s">
        <v>3</v>
      </c>
      <c r="C138" s="18" t="s">
        <v>24</v>
      </c>
      <c r="D138" s="18" t="s">
        <v>14</v>
      </c>
      <c r="E138" s="19">
        <v>12.0</v>
      </c>
    </row>
    <row r="139">
      <c r="A139" s="17">
        <v>44612.0</v>
      </c>
      <c r="B139" s="18" t="s">
        <v>3</v>
      </c>
      <c r="C139" s="18" t="s">
        <v>25</v>
      </c>
      <c r="D139" s="18" t="s">
        <v>14</v>
      </c>
      <c r="E139" s="19">
        <v>55.0</v>
      </c>
    </row>
    <row r="140">
      <c r="A140" s="17">
        <v>44612.0</v>
      </c>
      <c r="B140" s="18" t="s">
        <v>3</v>
      </c>
      <c r="C140" s="18" t="s">
        <v>5</v>
      </c>
      <c r="D140" s="18" t="s">
        <v>14</v>
      </c>
      <c r="E140" s="19">
        <v>54.0</v>
      </c>
    </row>
    <row r="141">
      <c r="A141" s="17">
        <v>44612.0</v>
      </c>
      <c r="B141" s="18" t="s">
        <v>3</v>
      </c>
      <c r="C141" s="18" t="s">
        <v>26</v>
      </c>
      <c r="D141" s="18" t="s">
        <v>14</v>
      </c>
      <c r="E141" s="19">
        <v>51.0</v>
      </c>
    </row>
    <row r="142">
      <c r="A142" s="17">
        <v>44612.0</v>
      </c>
      <c r="B142" s="18" t="s">
        <v>3</v>
      </c>
      <c r="C142" s="18" t="s">
        <v>23</v>
      </c>
      <c r="D142" s="18" t="s">
        <v>15</v>
      </c>
      <c r="E142" s="19">
        <v>3.0</v>
      </c>
    </row>
    <row r="143">
      <c r="A143" s="17">
        <v>44612.0</v>
      </c>
      <c r="B143" s="18" t="s">
        <v>3</v>
      </c>
      <c r="C143" s="18" t="s">
        <v>24</v>
      </c>
      <c r="D143" s="18" t="s">
        <v>15</v>
      </c>
      <c r="E143" s="19">
        <v>6.0</v>
      </c>
    </row>
    <row r="144">
      <c r="A144" s="17">
        <v>44612.0</v>
      </c>
      <c r="B144" s="18" t="s">
        <v>3</v>
      </c>
      <c r="C144" s="18" t="s">
        <v>25</v>
      </c>
      <c r="D144" s="18" t="s">
        <v>15</v>
      </c>
      <c r="E144" s="19">
        <v>9.0</v>
      </c>
    </row>
    <row r="145">
      <c r="A145" s="17">
        <v>44612.0</v>
      </c>
      <c r="B145" s="18" t="s">
        <v>3</v>
      </c>
      <c r="C145" s="18" t="s">
        <v>5</v>
      </c>
      <c r="D145" s="18" t="s">
        <v>15</v>
      </c>
      <c r="E145" s="19">
        <v>6.0</v>
      </c>
    </row>
    <row r="146">
      <c r="A146" s="17">
        <v>44612.0</v>
      </c>
      <c r="B146" s="18" t="s">
        <v>3</v>
      </c>
      <c r="C146" s="18" t="s">
        <v>26</v>
      </c>
      <c r="D146" s="18" t="s">
        <v>15</v>
      </c>
      <c r="E146" s="19">
        <v>9.0</v>
      </c>
    </row>
    <row r="147">
      <c r="A147" s="17">
        <v>44612.0</v>
      </c>
      <c r="B147" s="18" t="s">
        <v>3</v>
      </c>
      <c r="C147" s="18" t="s">
        <v>23</v>
      </c>
      <c r="D147" s="18" t="s">
        <v>16</v>
      </c>
      <c r="E147" s="19">
        <v>74777.0</v>
      </c>
    </row>
    <row r="148">
      <c r="A148" s="17">
        <v>44612.0</v>
      </c>
      <c r="B148" s="18" t="s">
        <v>3</v>
      </c>
      <c r="C148" s="18" t="s">
        <v>24</v>
      </c>
      <c r="D148" s="18" t="s">
        <v>16</v>
      </c>
      <c r="E148" s="19">
        <v>97906.0</v>
      </c>
    </row>
    <row r="149">
      <c r="A149" s="17">
        <v>44612.0</v>
      </c>
      <c r="B149" s="18" t="s">
        <v>3</v>
      </c>
      <c r="C149" s="18" t="s">
        <v>25</v>
      </c>
      <c r="D149" s="18" t="s">
        <v>16</v>
      </c>
      <c r="E149" s="19">
        <v>33716.0</v>
      </c>
    </row>
    <row r="150">
      <c r="A150" s="17">
        <v>44612.0</v>
      </c>
      <c r="B150" s="18" t="s">
        <v>3</v>
      </c>
      <c r="C150" s="18" t="s">
        <v>5</v>
      </c>
      <c r="D150" s="18" t="s">
        <v>16</v>
      </c>
      <c r="E150" s="19">
        <v>39749.0</v>
      </c>
    </row>
    <row r="151">
      <c r="A151" s="17">
        <v>44612.0</v>
      </c>
      <c r="B151" s="18" t="s">
        <v>3</v>
      </c>
      <c r="C151" s="18" t="s">
        <v>26</v>
      </c>
      <c r="D151" s="18" t="s">
        <v>16</v>
      </c>
      <c r="E151" s="19">
        <v>16311.0</v>
      </c>
    </row>
    <row r="152">
      <c r="A152" s="17">
        <v>44613.0</v>
      </c>
      <c r="B152" s="18" t="s">
        <v>3</v>
      </c>
      <c r="C152" s="18" t="s">
        <v>23</v>
      </c>
      <c r="D152" s="18" t="s">
        <v>12</v>
      </c>
      <c r="E152" s="19">
        <v>570299.0</v>
      </c>
    </row>
    <row r="153">
      <c r="A153" s="17">
        <v>44613.0</v>
      </c>
      <c r="B153" s="18" t="s">
        <v>3</v>
      </c>
      <c r="C153" s="18" t="s">
        <v>24</v>
      </c>
      <c r="D153" s="18" t="s">
        <v>12</v>
      </c>
      <c r="E153" s="19">
        <v>96642.0</v>
      </c>
    </row>
    <row r="154">
      <c r="A154" s="17">
        <v>44613.0</v>
      </c>
      <c r="B154" s="18" t="s">
        <v>3</v>
      </c>
      <c r="C154" s="18" t="s">
        <v>25</v>
      </c>
      <c r="D154" s="18" t="s">
        <v>12</v>
      </c>
      <c r="E154" s="19">
        <v>795418.0</v>
      </c>
    </row>
    <row r="155">
      <c r="A155" s="17">
        <v>44613.0</v>
      </c>
      <c r="B155" s="18" t="s">
        <v>3</v>
      </c>
      <c r="C155" s="18" t="s">
        <v>5</v>
      </c>
      <c r="D155" s="18" t="s">
        <v>12</v>
      </c>
      <c r="E155" s="19">
        <v>393157.0</v>
      </c>
    </row>
    <row r="156">
      <c r="A156" s="17">
        <v>44613.0</v>
      </c>
      <c r="B156" s="18" t="s">
        <v>3</v>
      </c>
      <c r="C156" s="18" t="s">
        <v>26</v>
      </c>
      <c r="D156" s="18" t="s">
        <v>12</v>
      </c>
      <c r="E156" s="19">
        <v>621365.0</v>
      </c>
    </row>
    <row r="157">
      <c r="A157" s="17">
        <v>44613.0</v>
      </c>
      <c r="B157" s="18" t="s">
        <v>3</v>
      </c>
      <c r="C157" s="18" t="s">
        <v>23</v>
      </c>
      <c r="D157" s="18" t="s">
        <v>13</v>
      </c>
      <c r="E157" s="19">
        <v>9565.0</v>
      </c>
    </row>
    <row r="158">
      <c r="A158" s="17">
        <v>44613.0</v>
      </c>
      <c r="B158" s="18" t="s">
        <v>3</v>
      </c>
      <c r="C158" s="18" t="s">
        <v>24</v>
      </c>
      <c r="D158" s="18" t="s">
        <v>13</v>
      </c>
      <c r="E158" s="19">
        <v>2362.0</v>
      </c>
    </row>
    <row r="159">
      <c r="A159" s="17">
        <v>44613.0</v>
      </c>
      <c r="B159" s="18" t="s">
        <v>3</v>
      </c>
      <c r="C159" s="18" t="s">
        <v>25</v>
      </c>
      <c r="D159" s="18" t="s">
        <v>13</v>
      </c>
      <c r="E159" s="19">
        <v>9374.0</v>
      </c>
    </row>
    <row r="160">
      <c r="A160" s="17">
        <v>44613.0</v>
      </c>
      <c r="B160" s="18" t="s">
        <v>3</v>
      </c>
      <c r="C160" s="18" t="s">
        <v>5</v>
      </c>
      <c r="D160" s="18" t="s">
        <v>13</v>
      </c>
      <c r="E160" s="19">
        <v>7939.0</v>
      </c>
    </row>
    <row r="161">
      <c r="A161" s="17">
        <v>44613.0</v>
      </c>
      <c r="B161" s="18" t="s">
        <v>3</v>
      </c>
      <c r="C161" s="18" t="s">
        <v>26</v>
      </c>
      <c r="D161" s="18" t="s">
        <v>13</v>
      </c>
      <c r="E161" s="19">
        <v>7776.0</v>
      </c>
    </row>
    <row r="162">
      <c r="A162" s="17">
        <v>44613.0</v>
      </c>
      <c r="B162" s="18" t="s">
        <v>3</v>
      </c>
      <c r="C162" s="18" t="s">
        <v>23</v>
      </c>
      <c r="D162" s="18" t="s">
        <v>14</v>
      </c>
      <c r="E162" s="19">
        <v>14.0</v>
      </c>
    </row>
    <row r="163">
      <c r="A163" s="17">
        <v>44613.0</v>
      </c>
      <c r="B163" s="18" t="s">
        <v>3</v>
      </c>
      <c r="C163" s="18" t="s">
        <v>24</v>
      </c>
      <c r="D163" s="18" t="s">
        <v>14</v>
      </c>
      <c r="E163" s="19">
        <v>73.0</v>
      </c>
    </row>
    <row r="164">
      <c r="A164" s="17">
        <v>44613.0</v>
      </c>
      <c r="B164" s="18" t="s">
        <v>3</v>
      </c>
      <c r="C164" s="18" t="s">
        <v>25</v>
      </c>
      <c r="D164" s="18" t="s">
        <v>14</v>
      </c>
      <c r="E164" s="19">
        <v>22.0</v>
      </c>
    </row>
    <row r="165">
      <c r="A165" s="17">
        <v>44613.0</v>
      </c>
      <c r="B165" s="18" t="s">
        <v>3</v>
      </c>
      <c r="C165" s="18" t="s">
        <v>5</v>
      </c>
      <c r="D165" s="18" t="s">
        <v>14</v>
      </c>
      <c r="E165" s="19">
        <v>92.0</v>
      </c>
    </row>
    <row r="166">
      <c r="A166" s="17">
        <v>44613.0</v>
      </c>
      <c r="B166" s="18" t="s">
        <v>3</v>
      </c>
      <c r="C166" s="18" t="s">
        <v>26</v>
      </c>
      <c r="D166" s="18" t="s">
        <v>14</v>
      </c>
      <c r="E166" s="19">
        <v>89.0</v>
      </c>
    </row>
    <row r="167">
      <c r="A167" s="17">
        <v>44613.0</v>
      </c>
      <c r="B167" s="18" t="s">
        <v>3</v>
      </c>
      <c r="C167" s="18" t="s">
        <v>23</v>
      </c>
      <c r="D167" s="18" t="s">
        <v>15</v>
      </c>
      <c r="E167" s="19">
        <v>7.0</v>
      </c>
    </row>
    <row r="168">
      <c r="A168" s="17">
        <v>44613.0</v>
      </c>
      <c r="B168" s="18" t="s">
        <v>3</v>
      </c>
      <c r="C168" s="18" t="s">
        <v>24</v>
      </c>
      <c r="D168" s="18" t="s">
        <v>15</v>
      </c>
      <c r="E168" s="19">
        <v>7.0</v>
      </c>
    </row>
    <row r="169">
      <c r="A169" s="17">
        <v>44613.0</v>
      </c>
      <c r="B169" s="18" t="s">
        <v>3</v>
      </c>
      <c r="C169" s="18" t="s">
        <v>25</v>
      </c>
      <c r="D169" s="18" t="s">
        <v>15</v>
      </c>
      <c r="E169" s="19">
        <v>5.0</v>
      </c>
    </row>
    <row r="170">
      <c r="A170" s="17">
        <v>44613.0</v>
      </c>
      <c r="B170" s="18" t="s">
        <v>3</v>
      </c>
      <c r="C170" s="18" t="s">
        <v>5</v>
      </c>
      <c r="D170" s="18" t="s">
        <v>15</v>
      </c>
      <c r="E170" s="19">
        <v>3.0</v>
      </c>
    </row>
    <row r="171">
      <c r="A171" s="17">
        <v>44613.0</v>
      </c>
      <c r="B171" s="18" t="s">
        <v>3</v>
      </c>
      <c r="C171" s="18" t="s">
        <v>26</v>
      </c>
      <c r="D171" s="18" t="s">
        <v>15</v>
      </c>
      <c r="E171" s="20">
        <v>1.0</v>
      </c>
    </row>
    <row r="172">
      <c r="A172" s="17">
        <v>44613.0</v>
      </c>
      <c r="B172" s="18" t="s">
        <v>3</v>
      </c>
      <c r="C172" s="18" t="s">
        <v>23</v>
      </c>
      <c r="D172" s="18" t="s">
        <v>16</v>
      </c>
      <c r="E172" s="19">
        <v>73563.0</v>
      </c>
    </row>
    <row r="173">
      <c r="A173" s="17">
        <v>44613.0</v>
      </c>
      <c r="B173" s="18" t="s">
        <v>3</v>
      </c>
      <c r="C173" s="18" t="s">
        <v>24</v>
      </c>
      <c r="D173" s="18" t="s">
        <v>16</v>
      </c>
      <c r="E173" s="19">
        <v>12478.0</v>
      </c>
    </row>
    <row r="174">
      <c r="A174" s="17">
        <v>44613.0</v>
      </c>
      <c r="B174" s="18" t="s">
        <v>3</v>
      </c>
      <c r="C174" s="18" t="s">
        <v>25</v>
      </c>
      <c r="D174" s="18" t="s">
        <v>16</v>
      </c>
      <c r="E174" s="19">
        <v>68923.0</v>
      </c>
    </row>
    <row r="175">
      <c r="A175" s="17">
        <v>44613.0</v>
      </c>
      <c r="B175" s="18" t="s">
        <v>3</v>
      </c>
      <c r="C175" s="18" t="s">
        <v>5</v>
      </c>
      <c r="D175" s="18" t="s">
        <v>16</v>
      </c>
      <c r="E175" s="19">
        <v>48556.0</v>
      </c>
    </row>
    <row r="176">
      <c r="A176" s="17">
        <v>44613.0</v>
      </c>
      <c r="B176" s="18" t="s">
        <v>3</v>
      </c>
      <c r="C176" s="18" t="s">
        <v>26</v>
      </c>
      <c r="D176" s="18" t="s">
        <v>16</v>
      </c>
      <c r="E176" s="19">
        <v>61756.0</v>
      </c>
    </row>
    <row r="177">
      <c r="A177" s="17">
        <v>44614.0</v>
      </c>
      <c r="B177" s="18" t="s">
        <v>3</v>
      </c>
      <c r="C177" s="18" t="s">
        <v>23</v>
      </c>
      <c r="D177" s="18" t="s">
        <v>12</v>
      </c>
      <c r="E177" s="19">
        <v>18258.0</v>
      </c>
    </row>
    <row r="178">
      <c r="A178" s="17">
        <v>44614.0</v>
      </c>
      <c r="B178" s="18" t="s">
        <v>3</v>
      </c>
      <c r="C178" s="18" t="s">
        <v>24</v>
      </c>
      <c r="D178" s="18" t="s">
        <v>12</v>
      </c>
      <c r="E178" s="19">
        <v>447091.0</v>
      </c>
    </row>
    <row r="179">
      <c r="A179" s="17">
        <v>44614.0</v>
      </c>
      <c r="B179" s="18" t="s">
        <v>3</v>
      </c>
      <c r="C179" s="18" t="s">
        <v>25</v>
      </c>
      <c r="D179" s="18" t="s">
        <v>12</v>
      </c>
      <c r="E179" s="19">
        <v>715613.0</v>
      </c>
    </row>
    <row r="180">
      <c r="A180" s="17">
        <v>44614.0</v>
      </c>
      <c r="B180" s="18" t="s">
        <v>3</v>
      </c>
      <c r="C180" s="18" t="s">
        <v>5</v>
      </c>
      <c r="D180" s="18" t="s">
        <v>12</v>
      </c>
      <c r="E180" s="19">
        <v>15486.0</v>
      </c>
    </row>
    <row r="181">
      <c r="A181" s="17">
        <v>44614.0</v>
      </c>
      <c r="B181" s="18" t="s">
        <v>3</v>
      </c>
      <c r="C181" s="18" t="s">
        <v>26</v>
      </c>
      <c r="D181" s="18" t="s">
        <v>12</v>
      </c>
      <c r="E181" s="19">
        <v>522211.0</v>
      </c>
    </row>
    <row r="182">
      <c r="A182" s="17">
        <v>44614.0</v>
      </c>
      <c r="B182" s="18" t="s">
        <v>3</v>
      </c>
      <c r="C182" s="18" t="s">
        <v>23</v>
      </c>
      <c r="D182" s="18" t="s">
        <v>13</v>
      </c>
      <c r="E182" s="19">
        <v>848.0</v>
      </c>
    </row>
    <row r="183">
      <c r="A183" s="17">
        <v>44614.0</v>
      </c>
      <c r="B183" s="18" t="s">
        <v>3</v>
      </c>
      <c r="C183" s="18" t="s">
        <v>24</v>
      </c>
      <c r="D183" s="18" t="s">
        <v>13</v>
      </c>
      <c r="E183" s="19">
        <v>8828.0</v>
      </c>
    </row>
    <row r="184">
      <c r="A184" s="17">
        <v>44614.0</v>
      </c>
      <c r="B184" s="18" t="s">
        <v>3</v>
      </c>
      <c r="C184" s="18" t="s">
        <v>25</v>
      </c>
      <c r="D184" s="18" t="s">
        <v>13</v>
      </c>
      <c r="E184" s="19">
        <v>8885.0</v>
      </c>
    </row>
    <row r="185">
      <c r="A185" s="17">
        <v>44614.0</v>
      </c>
      <c r="B185" s="18" t="s">
        <v>3</v>
      </c>
      <c r="C185" s="18" t="s">
        <v>5</v>
      </c>
      <c r="D185" s="18" t="s">
        <v>13</v>
      </c>
      <c r="E185" s="19">
        <v>9332.0</v>
      </c>
    </row>
    <row r="186">
      <c r="A186" s="17">
        <v>44614.0</v>
      </c>
      <c r="B186" s="18" t="s">
        <v>3</v>
      </c>
      <c r="C186" s="18" t="s">
        <v>26</v>
      </c>
      <c r="D186" s="18" t="s">
        <v>13</v>
      </c>
      <c r="E186" s="19">
        <v>6980.0</v>
      </c>
    </row>
    <row r="187">
      <c r="A187" s="17">
        <v>44614.0</v>
      </c>
      <c r="B187" s="18" t="s">
        <v>3</v>
      </c>
      <c r="C187" s="18" t="s">
        <v>23</v>
      </c>
      <c r="D187" s="18" t="s">
        <v>14</v>
      </c>
      <c r="E187" s="19">
        <v>35.0</v>
      </c>
    </row>
    <row r="188">
      <c r="A188" s="17">
        <v>44614.0</v>
      </c>
      <c r="B188" s="18" t="s">
        <v>3</v>
      </c>
      <c r="C188" s="18" t="s">
        <v>24</v>
      </c>
      <c r="D188" s="18" t="s">
        <v>14</v>
      </c>
      <c r="E188" s="19">
        <v>6.0</v>
      </c>
    </row>
    <row r="189">
      <c r="A189" s="17">
        <v>44614.0</v>
      </c>
      <c r="B189" s="18" t="s">
        <v>3</v>
      </c>
      <c r="C189" s="18" t="s">
        <v>25</v>
      </c>
      <c r="D189" s="18" t="s">
        <v>14</v>
      </c>
      <c r="E189" s="19">
        <v>21.0</v>
      </c>
    </row>
    <row r="190">
      <c r="A190" s="17">
        <v>44614.0</v>
      </c>
      <c r="B190" s="18" t="s">
        <v>3</v>
      </c>
      <c r="C190" s="18" t="s">
        <v>5</v>
      </c>
      <c r="D190" s="18" t="s">
        <v>14</v>
      </c>
      <c r="E190" s="19">
        <v>12.0</v>
      </c>
    </row>
    <row r="191">
      <c r="A191" s="17">
        <v>44614.0</v>
      </c>
      <c r="B191" s="18" t="s">
        <v>3</v>
      </c>
      <c r="C191" s="18" t="s">
        <v>26</v>
      </c>
      <c r="D191" s="18" t="s">
        <v>14</v>
      </c>
      <c r="E191" s="19">
        <v>2.0</v>
      </c>
    </row>
    <row r="192">
      <c r="A192" s="17">
        <v>44614.0</v>
      </c>
      <c r="B192" s="18" t="s">
        <v>3</v>
      </c>
      <c r="C192" s="18" t="s">
        <v>23</v>
      </c>
      <c r="D192" s="18" t="s">
        <v>15</v>
      </c>
      <c r="E192" s="19">
        <v>3.0</v>
      </c>
    </row>
    <row r="193">
      <c r="A193" s="17">
        <v>44614.0</v>
      </c>
      <c r="B193" s="18" t="s">
        <v>3</v>
      </c>
      <c r="C193" s="18" t="s">
        <v>24</v>
      </c>
      <c r="D193" s="18" t="s">
        <v>15</v>
      </c>
      <c r="E193" s="19">
        <v>6.0</v>
      </c>
    </row>
    <row r="194">
      <c r="A194" s="17">
        <v>44614.0</v>
      </c>
      <c r="B194" s="18" t="s">
        <v>3</v>
      </c>
      <c r="C194" s="18" t="s">
        <v>25</v>
      </c>
      <c r="D194" s="18" t="s">
        <v>15</v>
      </c>
      <c r="E194" s="19">
        <v>4.0</v>
      </c>
    </row>
    <row r="195">
      <c r="A195" s="17">
        <v>44614.0</v>
      </c>
      <c r="B195" s="18" t="s">
        <v>3</v>
      </c>
      <c r="C195" s="18" t="s">
        <v>5</v>
      </c>
      <c r="D195" s="18" t="s">
        <v>15</v>
      </c>
      <c r="E195" s="19">
        <v>4.0</v>
      </c>
    </row>
    <row r="196">
      <c r="A196" s="17">
        <v>44614.0</v>
      </c>
      <c r="B196" s="18" t="s">
        <v>3</v>
      </c>
      <c r="C196" s="18" t="s">
        <v>26</v>
      </c>
      <c r="D196" s="18" t="s">
        <v>15</v>
      </c>
      <c r="E196" s="19">
        <v>4.0</v>
      </c>
    </row>
    <row r="197">
      <c r="A197" s="17">
        <v>44614.0</v>
      </c>
      <c r="B197" s="18" t="s">
        <v>3</v>
      </c>
      <c r="C197" s="18" t="s">
        <v>23</v>
      </c>
      <c r="D197" s="18" t="s">
        <v>16</v>
      </c>
      <c r="E197" s="19">
        <v>68705.0</v>
      </c>
    </row>
    <row r="198">
      <c r="A198" s="17">
        <v>44614.0</v>
      </c>
      <c r="B198" s="18" t="s">
        <v>3</v>
      </c>
      <c r="C198" s="18" t="s">
        <v>24</v>
      </c>
      <c r="D198" s="18" t="s">
        <v>16</v>
      </c>
      <c r="E198" s="19">
        <v>75433.0</v>
      </c>
    </row>
    <row r="199">
      <c r="A199" s="17">
        <v>44614.0</v>
      </c>
      <c r="B199" s="18" t="s">
        <v>3</v>
      </c>
      <c r="C199" s="18" t="s">
        <v>25</v>
      </c>
      <c r="D199" s="18" t="s">
        <v>16</v>
      </c>
      <c r="E199" s="19">
        <v>49580.0</v>
      </c>
    </row>
    <row r="200">
      <c r="A200" s="17">
        <v>44614.0</v>
      </c>
      <c r="B200" s="18" t="s">
        <v>3</v>
      </c>
      <c r="C200" s="18" t="s">
        <v>5</v>
      </c>
      <c r="D200" s="18" t="s">
        <v>16</v>
      </c>
      <c r="E200" s="19">
        <v>68428.0</v>
      </c>
    </row>
    <row r="201">
      <c r="A201" s="17">
        <v>44614.0</v>
      </c>
      <c r="B201" s="18" t="s">
        <v>3</v>
      </c>
      <c r="C201" s="18" t="s">
        <v>26</v>
      </c>
      <c r="D201" s="18" t="s">
        <v>16</v>
      </c>
      <c r="E201" s="19">
        <v>85729.0</v>
      </c>
    </row>
    <row r="202">
      <c r="A202" s="17">
        <v>44615.0</v>
      </c>
      <c r="B202" s="18" t="s">
        <v>3</v>
      </c>
      <c r="C202" s="18" t="s">
        <v>23</v>
      </c>
      <c r="D202" s="18" t="s">
        <v>12</v>
      </c>
      <c r="E202" s="19">
        <v>12222.0</v>
      </c>
    </row>
    <row r="203">
      <c r="A203" s="17">
        <v>44615.0</v>
      </c>
      <c r="B203" s="18" t="s">
        <v>3</v>
      </c>
      <c r="C203" s="18" t="s">
        <v>24</v>
      </c>
      <c r="D203" s="18" t="s">
        <v>12</v>
      </c>
      <c r="E203" s="19">
        <v>944503.0</v>
      </c>
    </row>
    <row r="204">
      <c r="A204" s="17">
        <v>44615.0</v>
      </c>
      <c r="B204" s="18" t="s">
        <v>3</v>
      </c>
      <c r="C204" s="18" t="s">
        <v>25</v>
      </c>
      <c r="D204" s="18" t="s">
        <v>12</v>
      </c>
      <c r="E204" s="19">
        <v>79366.0</v>
      </c>
    </row>
    <row r="205">
      <c r="A205" s="17">
        <v>44615.0</v>
      </c>
      <c r="B205" s="18" t="s">
        <v>3</v>
      </c>
      <c r="C205" s="18" t="s">
        <v>5</v>
      </c>
      <c r="D205" s="18" t="s">
        <v>12</v>
      </c>
      <c r="E205" s="19">
        <v>711373.0</v>
      </c>
    </row>
    <row r="206">
      <c r="A206" s="17">
        <v>44615.0</v>
      </c>
      <c r="B206" s="18" t="s">
        <v>3</v>
      </c>
      <c r="C206" s="18" t="s">
        <v>26</v>
      </c>
      <c r="D206" s="18" t="s">
        <v>12</v>
      </c>
      <c r="E206" s="19">
        <v>410148.0</v>
      </c>
    </row>
    <row r="207">
      <c r="A207" s="17">
        <v>44615.0</v>
      </c>
      <c r="B207" s="18" t="s">
        <v>3</v>
      </c>
      <c r="C207" s="18" t="s">
        <v>23</v>
      </c>
      <c r="D207" s="18" t="s">
        <v>13</v>
      </c>
      <c r="E207" s="19">
        <v>2634.0</v>
      </c>
    </row>
    <row r="208">
      <c r="A208" s="17">
        <v>44615.0</v>
      </c>
      <c r="B208" s="18" t="s">
        <v>3</v>
      </c>
      <c r="C208" s="18" t="s">
        <v>24</v>
      </c>
      <c r="D208" s="18" t="s">
        <v>13</v>
      </c>
      <c r="E208" s="19">
        <v>2361.0</v>
      </c>
    </row>
    <row r="209">
      <c r="A209" s="17">
        <v>44615.0</v>
      </c>
      <c r="B209" s="18" t="s">
        <v>3</v>
      </c>
      <c r="C209" s="18" t="s">
        <v>25</v>
      </c>
      <c r="D209" s="18" t="s">
        <v>13</v>
      </c>
      <c r="E209" s="19">
        <v>2043.0</v>
      </c>
    </row>
    <row r="210">
      <c r="A210" s="17">
        <v>44615.0</v>
      </c>
      <c r="B210" s="18" t="s">
        <v>3</v>
      </c>
      <c r="C210" s="18" t="s">
        <v>5</v>
      </c>
      <c r="D210" s="18" t="s">
        <v>13</v>
      </c>
      <c r="E210" s="19">
        <v>175.0</v>
      </c>
    </row>
    <row r="211">
      <c r="A211" s="17">
        <v>44615.0</v>
      </c>
      <c r="B211" s="18" t="s">
        <v>3</v>
      </c>
      <c r="C211" s="18" t="s">
        <v>26</v>
      </c>
      <c r="D211" s="18" t="s">
        <v>13</v>
      </c>
      <c r="E211" s="19">
        <v>5522.0</v>
      </c>
    </row>
    <row r="212">
      <c r="A212" s="17">
        <v>44615.0</v>
      </c>
      <c r="B212" s="18" t="s">
        <v>3</v>
      </c>
      <c r="C212" s="18" t="s">
        <v>23</v>
      </c>
      <c r="D212" s="18" t="s">
        <v>14</v>
      </c>
      <c r="E212" s="19">
        <v>32.0</v>
      </c>
    </row>
    <row r="213">
      <c r="A213" s="17">
        <v>44615.0</v>
      </c>
      <c r="B213" s="18" t="s">
        <v>3</v>
      </c>
      <c r="C213" s="18" t="s">
        <v>24</v>
      </c>
      <c r="D213" s="18" t="s">
        <v>14</v>
      </c>
      <c r="E213" s="19">
        <v>48.0</v>
      </c>
    </row>
    <row r="214">
      <c r="A214" s="17">
        <v>44615.0</v>
      </c>
      <c r="B214" s="18" t="s">
        <v>3</v>
      </c>
      <c r="C214" s="18" t="s">
        <v>25</v>
      </c>
      <c r="D214" s="18" t="s">
        <v>14</v>
      </c>
      <c r="E214" s="19">
        <v>61.0</v>
      </c>
    </row>
    <row r="215">
      <c r="A215" s="17">
        <v>44615.0</v>
      </c>
      <c r="B215" s="18" t="s">
        <v>3</v>
      </c>
      <c r="C215" s="18" t="s">
        <v>5</v>
      </c>
      <c r="D215" s="18" t="s">
        <v>14</v>
      </c>
      <c r="E215" s="19">
        <v>34.0</v>
      </c>
    </row>
    <row r="216">
      <c r="A216" s="17">
        <v>44615.0</v>
      </c>
      <c r="B216" s="18" t="s">
        <v>3</v>
      </c>
      <c r="C216" s="18" t="s">
        <v>26</v>
      </c>
      <c r="D216" s="18" t="s">
        <v>14</v>
      </c>
      <c r="E216" s="19">
        <v>83.0</v>
      </c>
    </row>
    <row r="217">
      <c r="A217" s="17">
        <v>44615.0</v>
      </c>
      <c r="B217" s="18" t="s">
        <v>3</v>
      </c>
      <c r="C217" s="18" t="s">
        <v>23</v>
      </c>
      <c r="D217" s="18" t="s">
        <v>15</v>
      </c>
      <c r="E217" s="19">
        <v>1.0</v>
      </c>
    </row>
    <row r="218">
      <c r="A218" s="17">
        <v>44615.0</v>
      </c>
      <c r="B218" s="18" t="s">
        <v>3</v>
      </c>
      <c r="C218" s="18" t="s">
        <v>24</v>
      </c>
      <c r="D218" s="18" t="s">
        <v>15</v>
      </c>
      <c r="E218" s="19">
        <v>7.0</v>
      </c>
    </row>
    <row r="219">
      <c r="A219" s="17">
        <v>44615.0</v>
      </c>
      <c r="B219" s="18" t="s">
        <v>3</v>
      </c>
      <c r="C219" s="18" t="s">
        <v>25</v>
      </c>
      <c r="D219" s="18" t="s">
        <v>15</v>
      </c>
      <c r="E219" s="19">
        <v>4.0</v>
      </c>
    </row>
    <row r="220">
      <c r="A220" s="17">
        <v>44615.0</v>
      </c>
      <c r="B220" s="18" t="s">
        <v>3</v>
      </c>
      <c r="C220" s="18" t="s">
        <v>5</v>
      </c>
      <c r="D220" s="18" t="s">
        <v>15</v>
      </c>
      <c r="E220" s="19">
        <v>8.0</v>
      </c>
    </row>
    <row r="221">
      <c r="A221" s="17">
        <v>44615.0</v>
      </c>
      <c r="B221" s="18" t="s">
        <v>3</v>
      </c>
      <c r="C221" s="18" t="s">
        <v>26</v>
      </c>
      <c r="D221" s="18" t="s">
        <v>15</v>
      </c>
      <c r="E221" s="19">
        <v>3.0</v>
      </c>
    </row>
    <row r="222">
      <c r="A222" s="17">
        <v>44615.0</v>
      </c>
      <c r="B222" s="18" t="s">
        <v>3</v>
      </c>
      <c r="C222" s="18" t="s">
        <v>23</v>
      </c>
      <c r="D222" s="18" t="s">
        <v>16</v>
      </c>
      <c r="E222" s="19">
        <v>25050.0</v>
      </c>
    </row>
    <row r="223">
      <c r="A223" s="17">
        <v>44615.0</v>
      </c>
      <c r="B223" s="18" t="s">
        <v>3</v>
      </c>
      <c r="C223" s="18" t="s">
        <v>24</v>
      </c>
      <c r="D223" s="18" t="s">
        <v>16</v>
      </c>
      <c r="E223" s="19">
        <v>13501.0</v>
      </c>
    </row>
    <row r="224">
      <c r="A224" s="17">
        <v>44615.0</v>
      </c>
      <c r="B224" s="18" t="s">
        <v>3</v>
      </c>
      <c r="C224" s="18" t="s">
        <v>25</v>
      </c>
      <c r="D224" s="18" t="s">
        <v>16</v>
      </c>
      <c r="E224" s="19">
        <v>83378.0</v>
      </c>
    </row>
    <row r="225">
      <c r="A225" s="17">
        <v>44615.0</v>
      </c>
      <c r="B225" s="18" t="s">
        <v>3</v>
      </c>
      <c r="C225" s="18" t="s">
        <v>5</v>
      </c>
      <c r="D225" s="18" t="s">
        <v>16</v>
      </c>
      <c r="E225" s="19">
        <v>96454.0</v>
      </c>
    </row>
    <row r="226">
      <c r="A226" s="17">
        <v>44615.0</v>
      </c>
      <c r="B226" s="18" t="s">
        <v>3</v>
      </c>
      <c r="C226" s="18" t="s">
        <v>26</v>
      </c>
      <c r="D226" s="18" t="s">
        <v>16</v>
      </c>
      <c r="E226" s="19">
        <v>52899.0</v>
      </c>
    </row>
    <row r="227">
      <c r="A227" s="17">
        <v>44616.0</v>
      </c>
      <c r="B227" s="18" t="s">
        <v>3</v>
      </c>
      <c r="C227" s="18" t="s">
        <v>23</v>
      </c>
      <c r="D227" s="18" t="s">
        <v>12</v>
      </c>
      <c r="E227" s="19">
        <v>650909.0</v>
      </c>
    </row>
    <row r="228">
      <c r="A228" s="17">
        <v>44616.0</v>
      </c>
      <c r="B228" s="18" t="s">
        <v>3</v>
      </c>
      <c r="C228" s="18" t="s">
        <v>24</v>
      </c>
      <c r="D228" s="18" t="s">
        <v>12</v>
      </c>
      <c r="E228" s="19">
        <v>365585.0</v>
      </c>
    </row>
    <row r="229">
      <c r="A229" s="17">
        <v>44616.0</v>
      </c>
      <c r="B229" s="18" t="s">
        <v>3</v>
      </c>
      <c r="C229" s="18" t="s">
        <v>25</v>
      </c>
      <c r="D229" s="18" t="s">
        <v>12</v>
      </c>
      <c r="E229" s="19">
        <v>858014.0</v>
      </c>
    </row>
    <row r="230">
      <c r="A230" s="17">
        <v>44616.0</v>
      </c>
      <c r="B230" s="18" t="s">
        <v>3</v>
      </c>
      <c r="C230" s="18" t="s">
        <v>5</v>
      </c>
      <c r="D230" s="18" t="s">
        <v>12</v>
      </c>
      <c r="E230" s="19">
        <v>456378.0</v>
      </c>
    </row>
    <row r="231">
      <c r="A231" s="17">
        <v>44616.0</v>
      </c>
      <c r="B231" s="18" t="s">
        <v>3</v>
      </c>
      <c r="C231" s="18" t="s">
        <v>26</v>
      </c>
      <c r="D231" s="18" t="s">
        <v>12</v>
      </c>
      <c r="E231" s="19">
        <v>555369.0</v>
      </c>
    </row>
    <row r="232">
      <c r="A232" s="17">
        <v>44616.0</v>
      </c>
      <c r="B232" s="18" t="s">
        <v>3</v>
      </c>
      <c r="C232" s="18" t="s">
        <v>23</v>
      </c>
      <c r="D232" s="18" t="s">
        <v>13</v>
      </c>
      <c r="E232" s="19">
        <v>9560.0</v>
      </c>
    </row>
    <row r="233">
      <c r="A233" s="17">
        <v>44616.0</v>
      </c>
      <c r="B233" s="18" t="s">
        <v>3</v>
      </c>
      <c r="C233" s="18" t="s">
        <v>24</v>
      </c>
      <c r="D233" s="18" t="s">
        <v>13</v>
      </c>
      <c r="E233" s="19">
        <v>6175.0</v>
      </c>
    </row>
    <row r="234">
      <c r="A234" s="17">
        <v>44616.0</v>
      </c>
      <c r="B234" s="18" t="s">
        <v>3</v>
      </c>
      <c r="C234" s="18" t="s">
        <v>25</v>
      </c>
      <c r="D234" s="18" t="s">
        <v>13</v>
      </c>
      <c r="E234" s="19">
        <v>4080.0</v>
      </c>
    </row>
    <row r="235">
      <c r="A235" s="17">
        <v>44616.0</v>
      </c>
      <c r="B235" s="18" t="s">
        <v>3</v>
      </c>
      <c r="C235" s="18" t="s">
        <v>5</v>
      </c>
      <c r="D235" s="18" t="s">
        <v>13</v>
      </c>
      <c r="E235" s="19">
        <v>5806.0</v>
      </c>
    </row>
    <row r="236">
      <c r="A236" s="17">
        <v>44616.0</v>
      </c>
      <c r="B236" s="18" t="s">
        <v>3</v>
      </c>
      <c r="C236" s="18" t="s">
        <v>26</v>
      </c>
      <c r="D236" s="18" t="s">
        <v>13</v>
      </c>
      <c r="E236" s="19">
        <v>9561.0</v>
      </c>
    </row>
    <row r="237">
      <c r="A237" s="17">
        <v>44616.0</v>
      </c>
      <c r="B237" s="18" t="s">
        <v>3</v>
      </c>
      <c r="C237" s="18" t="s">
        <v>23</v>
      </c>
      <c r="D237" s="18" t="s">
        <v>14</v>
      </c>
      <c r="E237" s="19">
        <v>16.0</v>
      </c>
    </row>
    <row r="238">
      <c r="A238" s="17">
        <v>44616.0</v>
      </c>
      <c r="B238" s="18" t="s">
        <v>3</v>
      </c>
      <c r="C238" s="18" t="s">
        <v>24</v>
      </c>
      <c r="D238" s="18" t="s">
        <v>14</v>
      </c>
      <c r="E238" s="19">
        <v>76.0</v>
      </c>
    </row>
    <row r="239">
      <c r="A239" s="17">
        <v>44616.0</v>
      </c>
      <c r="B239" s="18" t="s">
        <v>3</v>
      </c>
      <c r="C239" s="18" t="s">
        <v>25</v>
      </c>
      <c r="D239" s="18" t="s">
        <v>14</v>
      </c>
      <c r="E239" s="19">
        <v>32.0</v>
      </c>
    </row>
    <row r="240">
      <c r="A240" s="17">
        <v>44616.0</v>
      </c>
      <c r="B240" s="18" t="s">
        <v>3</v>
      </c>
      <c r="C240" s="18" t="s">
        <v>5</v>
      </c>
      <c r="D240" s="18" t="s">
        <v>14</v>
      </c>
      <c r="E240" s="19">
        <v>98.0</v>
      </c>
    </row>
    <row r="241">
      <c r="A241" s="17">
        <v>44616.0</v>
      </c>
      <c r="B241" s="18" t="s">
        <v>3</v>
      </c>
      <c r="C241" s="18" t="s">
        <v>26</v>
      </c>
      <c r="D241" s="18" t="s">
        <v>14</v>
      </c>
      <c r="E241" s="19">
        <v>19.0</v>
      </c>
    </row>
    <row r="242">
      <c r="A242" s="17">
        <v>44616.0</v>
      </c>
      <c r="B242" s="18" t="s">
        <v>3</v>
      </c>
      <c r="C242" s="18" t="s">
        <v>23</v>
      </c>
      <c r="D242" s="18" t="s">
        <v>15</v>
      </c>
      <c r="E242" s="19">
        <v>2.0</v>
      </c>
    </row>
    <row r="243">
      <c r="A243" s="17">
        <v>44616.0</v>
      </c>
      <c r="B243" s="18" t="s">
        <v>3</v>
      </c>
      <c r="C243" s="18" t="s">
        <v>24</v>
      </c>
      <c r="D243" s="18" t="s">
        <v>15</v>
      </c>
      <c r="E243" s="19">
        <v>3.0</v>
      </c>
    </row>
    <row r="244">
      <c r="A244" s="17">
        <v>44616.0</v>
      </c>
      <c r="B244" s="18" t="s">
        <v>3</v>
      </c>
      <c r="C244" s="18" t="s">
        <v>25</v>
      </c>
      <c r="D244" s="18" t="s">
        <v>15</v>
      </c>
      <c r="E244" s="19">
        <v>6.0</v>
      </c>
    </row>
    <row r="245">
      <c r="A245" s="17">
        <v>44616.0</v>
      </c>
      <c r="B245" s="18" t="s">
        <v>3</v>
      </c>
      <c r="C245" s="18" t="s">
        <v>5</v>
      </c>
      <c r="D245" s="18" t="s">
        <v>15</v>
      </c>
      <c r="E245" s="19">
        <v>3.0</v>
      </c>
    </row>
    <row r="246">
      <c r="A246" s="17">
        <v>44616.0</v>
      </c>
      <c r="B246" s="18" t="s">
        <v>3</v>
      </c>
      <c r="C246" s="18" t="s">
        <v>26</v>
      </c>
      <c r="D246" s="18" t="s">
        <v>15</v>
      </c>
      <c r="E246" s="19">
        <v>4.0</v>
      </c>
    </row>
    <row r="247">
      <c r="A247" s="17">
        <v>44616.0</v>
      </c>
      <c r="B247" s="18" t="s">
        <v>3</v>
      </c>
      <c r="C247" s="18" t="s">
        <v>23</v>
      </c>
      <c r="D247" s="18" t="s">
        <v>16</v>
      </c>
      <c r="E247" s="19">
        <v>73814.0</v>
      </c>
    </row>
    <row r="248">
      <c r="A248" s="17">
        <v>44616.0</v>
      </c>
      <c r="B248" s="18" t="s">
        <v>3</v>
      </c>
      <c r="C248" s="18" t="s">
        <v>24</v>
      </c>
      <c r="D248" s="18" t="s">
        <v>16</v>
      </c>
      <c r="E248" s="19">
        <v>37883.0</v>
      </c>
    </row>
    <row r="249">
      <c r="A249" s="17">
        <v>44616.0</v>
      </c>
      <c r="B249" s="18" t="s">
        <v>3</v>
      </c>
      <c r="C249" s="18" t="s">
        <v>25</v>
      </c>
      <c r="D249" s="18" t="s">
        <v>16</v>
      </c>
      <c r="E249" s="19">
        <v>75470.0</v>
      </c>
    </row>
    <row r="250">
      <c r="A250" s="17">
        <v>44616.0</v>
      </c>
      <c r="B250" s="18" t="s">
        <v>3</v>
      </c>
      <c r="C250" s="18" t="s">
        <v>5</v>
      </c>
      <c r="D250" s="18" t="s">
        <v>16</v>
      </c>
      <c r="E250" s="19">
        <v>98577.0</v>
      </c>
    </row>
    <row r="251">
      <c r="A251" s="17">
        <v>44616.0</v>
      </c>
      <c r="B251" s="18" t="s">
        <v>3</v>
      </c>
      <c r="C251" s="18" t="s">
        <v>26</v>
      </c>
      <c r="D251" s="18" t="s">
        <v>16</v>
      </c>
      <c r="E251" s="19">
        <v>56058.0</v>
      </c>
    </row>
    <row r="252">
      <c r="A252" s="17">
        <v>44617.0</v>
      </c>
      <c r="B252" s="18" t="s">
        <v>3</v>
      </c>
      <c r="C252" s="18" t="s">
        <v>23</v>
      </c>
      <c r="D252" s="18" t="s">
        <v>12</v>
      </c>
      <c r="E252" s="19">
        <v>322374.0</v>
      </c>
    </row>
    <row r="253">
      <c r="A253" s="17">
        <v>44617.0</v>
      </c>
      <c r="B253" s="18" t="s">
        <v>3</v>
      </c>
      <c r="C253" s="18" t="s">
        <v>24</v>
      </c>
      <c r="D253" s="18" t="s">
        <v>12</v>
      </c>
      <c r="E253" s="19">
        <v>356146.0</v>
      </c>
    </row>
    <row r="254">
      <c r="A254" s="17">
        <v>44617.0</v>
      </c>
      <c r="B254" s="18" t="s">
        <v>3</v>
      </c>
      <c r="C254" s="18" t="s">
        <v>25</v>
      </c>
      <c r="D254" s="18" t="s">
        <v>12</v>
      </c>
      <c r="E254" s="19">
        <v>878000.0</v>
      </c>
    </row>
    <row r="255">
      <c r="A255" s="17">
        <v>44617.0</v>
      </c>
      <c r="B255" s="18" t="s">
        <v>3</v>
      </c>
      <c r="C255" s="18" t="s">
        <v>5</v>
      </c>
      <c r="D255" s="18" t="s">
        <v>12</v>
      </c>
      <c r="E255" s="19">
        <v>588334.0</v>
      </c>
    </row>
    <row r="256">
      <c r="A256" s="17">
        <v>44617.0</v>
      </c>
      <c r="B256" s="18" t="s">
        <v>3</v>
      </c>
      <c r="C256" s="18" t="s">
        <v>26</v>
      </c>
      <c r="D256" s="18" t="s">
        <v>12</v>
      </c>
      <c r="E256" s="19">
        <v>720330.0</v>
      </c>
    </row>
    <row r="257">
      <c r="A257" s="17">
        <v>44617.0</v>
      </c>
      <c r="B257" s="18" t="s">
        <v>3</v>
      </c>
      <c r="C257" s="18" t="s">
        <v>23</v>
      </c>
      <c r="D257" s="18" t="s">
        <v>13</v>
      </c>
      <c r="E257" s="19">
        <v>5190.0</v>
      </c>
    </row>
    <row r="258">
      <c r="A258" s="17">
        <v>44617.0</v>
      </c>
      <c r="B258" s="18" t="s">
        <v>3</v>
      </c>
      <c r="C258" s="18" t="s">
        <v>24</v>
      </c>
      <c r="D258" s="18" t="s">
        <v>13</v>
      </c>
      <c r="E258" s="19">
        <v>6842.0</v>
      </c>
    </row>
    <row r="259">
      <c r="A259" s="17">
        <v>44617.0</v>
      </c>
      <c r="B259" s="18" t="s">
        <v>3</v>
      </c>
      <c r="C259" s="18" t="s">
        <v>25</v>
      </c>
      <c r="D259" s="18" t="s">
        <v>13</v>
      </c>
      <c r="E259" s="19">
        <v>8126.0</v>
      </c>
    </row>
    <row r="260">
      <c r="A260" s="17">
        <v>44617.0</v>
      </c>
      <c r="B260" s="18" t="s">
        <v>3</v>
      </c>
      <c r="C260" s="18" t="s">
        <v>5</v>
      </c>
      <c r="D260" s="18" t="s">
        <v>13</v>
      </c>
      <c r="E260" s="19">
        <v>1355.0</v>
      </c>
    </row>
    <row r="261">
      <c r="A261" s="17">
        <v>44617.0</v>
      </c>
      <c r="B261" s="18" t="s">
        <v>3</v>
      </c>
      <c r="C261" s="18" t="s">
        <v>26</v>
      </c>
      <c r="D261" s="18" t="s">
        <v>13</v>
      </c>
      <c r="E261" s="19">
        <v>8453.0</v>
      </c>
    </row>
    <row r="262">
      <c r="A262" s="17">
        <v>44617.0</v>
      </c>
      <c r="B262" s="18" t="s">
        <v>3</v>
      </c>
      <c r="C262" s="18" t="s">
        <v>23</v>
      </c>
      <c r="D262" s="18" t="s">
        <v>14</v>
      </c>
      <c r="E262" s="19">
        <v>66.0</v>
      </c>
    </row>
    <row r="263">
      <c r="A263" s="17">
        <v>44617.0</v>
      </c>
      <c r="B263" s="18" t="s">
        <v>3</v>
      </c>
      <c r="C263" s="18" t="s">
        <v>24</v>
      </c>
      <c r="D263" s="18" t="s">
        <v>14</v>
      </c>
      <c r="E263" s="19">
        <v>8.0</v>
      </c>
    </row>
    <row r="264">
      <c r="A264" s="17">
        <v>44617.0</v>
      </c>
      <c r="B264" s="18" t="s">
        <v>3</v>
      </c>
      <c r="C264" s="18" t="s">
        <v>25</v>
      </c>
      <c r="D264" s="18" t="s">
        <v>14</v>
      </c>
      <c r="E264" s="19">
        <v>22.0</v>
      </c>
    </row>
    <row r="265">
      <c r="A265" s="17">
        <v>44617.0</v>
      </c>
      <c r="B265" s="18" t="s">
        <v>3</v>
      </c>
      <c r="C265" s="18" t="s">
        <v>5</v>
      </c>
      <c r="D265" s="18" t="s">
        <v>14</v>
      </c>
      <c r="E265" s="19">
        <v>14.0</v>
      </c>
    </row>
    <row r="266">
      <c r="A266" s="17">
        <v>44617.0</v>
      </c>
      <c r="B266" s="18" t="s">
        <v>3</v>
      </c>
      <c r="C266" s="18" t="s">
        <v>26</v>
      </c>
      <c r="D266" s="18" t="s">
        <v>14</v>
      </c>
      <c r="E266" s="19">
        <v>15.0</v>
      </c>
    </row>
    <row r="267">
      <c r="A267" s="17">
        <v>44617.0</v>
      </c>
      <c r="B267" s="18" t="s">
        <v>3</v>
      </c>
      <c r="C267" s="18" t="s">
        <v>23</v>
      </c>
      <c r="D267" s="18" t="s">
        <v>15</v>
      </c>
      <c r="E267" s="19">
        <v>2.0</v>
      </c>
    </row>
    <row r="268">
      <c r="A268" s="17">
        <v>44617.0</v>
      </c>
      <c r="B268" s="18" t="s">
        <v>3</v>
      </c>
      <c r="C268" s="18" t="s">
        <v>24</v>
      </c>
      <c r="D268" s="18" t="s">
        <v>15</v>
      </c>
      <c r="E268" s="19">
        <v>4.0</v>
      </c>
    </row>
    <row r="269">
      <c r="A269" s="17">
        <v>44617.0</v>
      </c>
      <c r="B269" s="18" t="s">
        <v>3</v>
      </c>
      <c r="C269" s="18" t="s">
        <v>25</v>
      </c>
      <c r="D269" s="18" t="s">
        <v>15</v>
      </c>
      <c r="E269" s="19">
        <v>5.0</v>
      </c>
    </row>
    <row r="270">
      <c r="A270" s="17">
        <v>44617.0</v>
      </c>
      <c r="B270" s="18" t="s">
        <v>3</v>
      </c>
      <c r="C270" s="18" t="s">
        <v>5</v>
      </c>
      <c r="D270" s="18" t="s">
        <v>15</v>
      </c>
      <c r="E270" s="19">
        <v>4.0</v>
      </c>
    </row>
    <row r="271">
      <c r="A271" s="17">
        <v>44617.0</v>
      </c>
      <c r="B271" s="18" t="s">
        <v>3</v>
      </c>
      <c r="C271" s="18" t="s">
        <v>26</v>
      </c>
      <c r="D271" s="18" t="s">
        <v>15</v>
      </c>
      <c r="E271" s="19">
        <v>5.0</v>
      </c>
    </row>
    <row r="272">
      <c r="A272" s="17">
        <v>44617.0</v>
      </c>
      <c r="B272" s="18" t="s">
        <v>3</v>
      </c>
      <c r="C272" s="18" t="s">
        <v>23</v>
      </c>
      <c r="D272" s="18" t="s">
        <v>16</v>
      </c>
      <c r="E272" s="19">
        <v>23488.0</v>
      </c>
    </row>
    <row r="273">
      <c r="A273" s="17">
        <v>44617.0</v>
      </c>
      <c r="B273" s="18" t="s">
        <v>3</v>
      </c>
      <c r="C273" s="18" t="s">
        <v>24</v>
      </c>
      <c r="D273" s="18" t="s">
        <v>16</v>
      </c>
      <c r="E273" s="19">
        <v>93401.0</v>
      </c>
    </row>
    <row r="274">
      <c r="A274" s="17">
        <v>44617.0</v>
      </c>
      <c r="B274" s="18" t="s">
        <v>3</v>
      </c>
      <c r="C274" s="18" t="s">
        <v>25</v>
      </c>
      <c r="D274" s="18" t="s">
        <v>16</v>
      </c>
      <c r="E274" s="19">
        <v>92483.0</v>
      </c>
    </row>
    <row r="275">
      <c r="A275" s="17">
        <v>44617.0</v>
      </c>
      <c r="B275" s="18" t="s">
        <v>3</v>
      </c>
      <c r="C275" s="18" t="s">
        <v>5</v>
      </c>
      <c r="D275" s="18" t="s">
        <v>16</v>
      </c>
      <c r="E275" s="19">
        <v>45922.0</v>
      </c>
    </row>
    <row r="276">
      <c r="A276" s="17">
        <v>44617.0</v>
      </c>
      <c r="B276" s="18" t="s">
        <v>3</v>
      </c>
      <c r="C276" s="18" t="s">
        <v>26</v>
      </c>
      <c r="D276" s="18" t="s">
        <v>16</v>
      </c>
      <c r="E276" s="19">
        <v>88280.0</v>
      </c>
    </row>
    <row r="277">
      <c r="A277" s="17">
        <v>44607.0</v>
      </c>
      <c r="B277" s="3" t="s">
        <v>27</v>
      </c>
      <c r="C277" s="3" t="s">
        <v>28</v>
      </c>
      <c r="D277" s="3" t="s">
        <v>12</v>
      </c>
      <c r="E277" s="5">
        <v>547142.0</v>
      </c>
    </row>
    <row r="278">
      <c r="A278" s="17">
        <v>44607.0</v>
      </c>
      <c r="B278" s="3" t="s">
        <v>27</v>
      </c>
      <c r="C278" s="3" t="s">
        <v>29</v>
      </c>
      <c r="D278" s="3" t="s">
        <v>12</v>
      </c>
      <c r="E278" s="5">
        <v>942061.0</v>
      </c>
    </row>
    <row r="279">
      <c r="A279" s="17">
        <v>44607.0</v>
      </c>
      <c r="B279" s="3" t="s">
        <v>27</v>
      </c>
      <c r="C279" s="3" t="s">
        <v>30</v>
      </c>
      <c r="D279" s="3" t="s">
        <v>12</v>
      </c>
      <c r="E279" s="5">
        <v>975117.0</v>
      </c>
    </row>
    <row r="280">
      <c r="A280" s="17">
        <v>44607.0</v>
      </c>
      <c r="B280" s="3" t="s">
        <v>27</v>
      </c>
      <c r="C280" s="3" t="s">
        <v>31</v>
      </c>
      <c r="D280" s="3" t="s">
        <v>12</v>
      </c>
      <c r="E280" s="5">
        <v>6338.0</v>
      </c>
    </row>
    <row r="281">
      <c r="A281" s="17">
        <v>44607.0</v>
      </c>
      <c r="B281" s="3" t="s">
        <v>27</v>
      </c>
      <c r="C281" s="3" t="s">
        <v>32</v>
      </c>
      <c r="D281" s="3" t="s">
        <v>12</v>
      </c>
      <c r="E281" s="5">
        <v>909894.0</v>
      </c>
    </row>
    <row r="282">
      <c r="A282" s="17">
        <v>44607.0</v>
      </c>
      <c r="B282" s="3" t="s">
        <v>27</v>
      </c>
      <c r="C282" s="3" t="s">
        <v>28</v>
      </c>
      <c r="D282" s="3" t="s">
        <v>13</v>
      </c>
      <c r="E282" s="5">
        <v>8723.0</v>
      </c>
    </row>
    <row r="283">
      <c r="A283" s="17">
        <v>44607.0</v>
      </c>
      <c r="B283" s="3" t="s">
        <v>27</v>
      </c>
      <c r="C283" s="3" t="s">
        <v>29</v>
      </c>
      <c r="D283" s="3" t="s">
        <v>13</v>
      </c>
      <c r="E283" s="5">
        <v>2297.0</v>
      </c>
    </row>
    <row r="284">
      <c r="A284" s="17">
        <v>44607.0</v>
      </c>
      <c r="B284" s="3" t="s">
        <v>27</v>
      </c>
      <c r="C284" s="3" t="s">
        <v>30</v>
      </c>
      <c r="D284" s="3" t="s">
        <v>13</v>
      </c>
      <c r="E284" s="5">
        <v>5587.0</v>
      </c>
    </row>
    <row r="285">
      <c r="A285" s="17">
        <v>44607.0</v>
      </c>
      <c r="B285" s="3" t="s">
        <v>27</v>
      </c>
      <c r="C285" s="3" t="s">
        <v>31</v>
      </c>
      <c r="D285" s="3" t="s">
        <v>13</v>
      </c>
      <c r="E285" s="5">
        <v>334.0</v>
      </c>
    </row>
    <row r="286">
      <c r="A286" s="17">
        <v>44607.0</v>
      </c>
      <c r="B286" s="3" t="s">
        <v>27</v>
      </c>
      <c r="C286" s="3" t="s">
        <v>32</v>
      </c>
      <c r="D286" s="3" t="s">
        <v>13</v>
      </c>
      <c r="E286" s="5">
        <v>9572.0</v>
      </c>
    </row>
    <row r="287">
      <c r="A287" s="17">
        <v>44607.0</v>
      </c>
      <c r="B287" s="3" t="s">
        <v>27</v>
      </c>
      <c r="C287" s="3" t="s">
        <v>28</v>
      </c>
      <c r="D287" s="3" t="s">
        <v>14</v>
      </c>
      <c r="E287" s="5">
        <v>48.0</v>
      </c>
    </row>
    <row r="288">
      <c r="A288" s="17">
        <v>44607.0</v>
      </c>
      <c r="B288" s="3" t="s">
        <v>27</v>
      </c>
      <c r="C288" s="3" t="s">
        <v>29</v>
      </c>
      <c r="D288" s="3" t="s">
        <v>14</v>
      </c>
      <c r="E288" s="5">
        <v>51.0</v>
      </c>
    </row>
    <row r="289">
      <c r="A289" s="17">
        <v>44607.0</v>
      </c>
      <c r="B289" s="3" t="s">
        <v>27</v>
      </c>
      <c r="C289" s="3" t="s">
        <v>30</v>
      </c>
      <c r="D289" s="3" t="s">
        <v>14</v>
      </c>
      <c r="E289" s="5">
        <v>91.0</v>
      </c>
    </row>
    <row r="290">
      <c r="A290" s="17">
        <v>44607.0</v>
      </c>
      <c r="B290" s="3" t="s">
        <v>27</v>
      </c>
      <c r="C290" s="3" t="s">
        <v>31</v>
      </c>
      <c r="D290" s="3" t="s">
        <v>14</v>
      </c>
      <c r="E290" s="5">
        <v>66.0</v>
      </c>
    </row>
    <row r="291">
      <c r="A291" s="17">
        <v>44607.0</v>
      </c>
      <c r="B291" s="3" t="s">
        <v>27</v>
      </c>
      <c r="C291" s="3" t="s">
        <v>32</v>
      </c>
      <c r="D291" s="3" t="s">
        <v>14</v>
      </c>
      <c r="E291" s="5">
        <v>96.0</v>
      </c>
    </row>
    <row r="292">
      <c r="A292" s="17">
        <v>44607.0</v>
      </c>
      <c r="B292" s="3" t="s">
        <v>27</v>
      </c>
      <c r="C292" s="3" t="s">
        <v>28</v>
      </c>
      <c r="D292" s="3" t="s">
        <v>15</v>
      </c>
      <c r="E292" s="5">
        <v>6.0</v>
      </c>
    </row>
    <row r="293">
      <c r="A293" s="17">
        <v>44607.0</v>
      </c>
      <c r="B293" s="3" t="s">
        <v>27</v>
      </c>
      <c r="C293" s="3" t="s">
        <v>29</v>
      </c>
      <c r="D293" s="3" t="s">
        <v>15</v>
      </c>
      <c r="E293" s="5">
        <v>1.0</v>
      </c>
    </row>
    <row r="294">
      <c r="A294" s="17">
        <v>44607.0</v>
      </c>
      <c r="B294" s="3" t="s">
        <v>27</v>
      </c>
      <c r="C294" s="3" t="s">
        <v>30</v>
      </c>
      <c r="D294" s="3" t="s">
        <v>15</v>
      </c>
      <c r="E294" s="5">
        <v>2.0</v>
      </c>
    </row>
    <row r="295">
      <c r="A295" s="17">
        <v>44607.0</v>
      </c>
      <c r="B295" s="3" t="s">
        <v>27</v>
      </c>
      <c r="C295" s="3" t="s">
        <v>31</v>
      </c>
      <c r="D295" s="3" t="s">
        <v>15</v>
      </c>
      <c r="E295" s="5">
        <v>9.0</v>
      </c>
    </row>
    <row r="296">
      <c r="A296" s="17">
        <v>44607.0</v>
      </c>
      <c r="B296" s="3" t="s">
        <v>27</v>
      </c>
      <c r="C296" s="3" t="s">
        <v>32</v>
      </c>
      <c r="D296" s="3" t="s">
        <v>15</v>
      </c>
      <c r="E296" s="5">
        <v>3.0</v>
      </c>
    </row>
    <row r="297">
      <c r="A297" s="17">
        <v>44607.0</v>
      </c>
      <c r="B297" s="3" t="s">
        <v>27</v>
      </c>
      <c r="C297" s="3" t="s">
        <v>28</v>
      </c>
      <c r="D297" s="3" t="s">
        <v>16</v>
      </c>
      <c r="E297" s="5">
        <v>11457.0</v>
      </c>
    </row>
    <row r="298">
      <c r="A298" s="17">
        <v>44607.0</v>
      </c>
      <c r="B298" s="3" t="s">
        <v>27</v>
      </c>
      <c r="C298" s="3" t="s">
        <v>29</v>
      </c>
      <c r="D298" s="3" t="s">
        <v>16</v>
      </c>
      <c r="E298" s="5">
        <v>7959.0</v>
      </c>
    </row>
    <row r="299">
      <c r="A299" s="17">
        <v>44607.0</v>
      </c>
      <c r="B299" s="3" t="s">
        <v>27</v>
      </c>
      <c r="C299" s="3" t="s">
        <v>30</v>
      </c>
      <c r="D299" s="3" t="s">
        <v>16</v>
      </c>
      <c r="E299" s="5">
        <v>47988.0</v>
      </c>
    </row>
    <row r="300">
      <c r="A300" s="17">
        <v>44607.0</v>
      </c>
      <c r="B300" s="3" t="s">
        <v>27</v>
      </c>
      <c r="C300" s="3" t="s">
        <v>31</v>
      </c>
      <c r="D300" s="3" t="s">
        <v>16</v>
      </c>
      <c r="E300" s="5">
        <v>28106.0</v>
      </c>
    </row>
    <row r="301">
      <c r="A301" s="17">
        <v>44607.0</v>
      </c>
      <c r="B301" s="3" t="s">
        <v>27</v>
      </c>
      <c r="C301" s="3" t="s">
        <v>32</v>
      </c>
      <c r="D301" s="3" t="s">
        <v>16</v>
      </c>
      <c r="E301" s="5">
        <v>39566.0</v>
      </c>
    </row>
    <row r="302">
      <c r="A302" s="17">
        <v>44608.0</v>
      </c>
      <c r="B302" s="3" t="s">
        <v>27</v>
      </c>
      <c r="C302" s="3" t="s">
        <v>28</v>
      </c>
      <c r="D302" s="3" t="s">
        <v>12</v>
      </c>
      <c r="E302" s="5">
        <v>259809.0</v>
      </c>
    </row>
    <row r="303">
      <c r="A303" s="17">
        <v>44608.0</v>
      </c>
      <c r="B303" s="3" t="s">
        <v>27</v>
      </c>
      <c r="C303" s="3" t="s">
        <v>29</v>
      </c>
      <c r="D303" s="3" t="s">
        <v>12</v>
      </c>
      <c r="E303" s="5">
        <v>480003.0</v>
      </c>
    </row>
    <row r="304">
      <c r="A304" s="17">
        <v>44608.0</v>
      </c>
      <c r="B304" s="3" t="s">
        <v>27</v>
      </c>
      <c r="C304" s="3" t="s">
        <v>30</v>
      </c>
      <c r="D304" s="3" t="s">
        <v>12</v>
      </c>
      <c r="E304" s="5">
        <v>295423.0</v>
      </c>
    </row>
    <row r="305">
      <c r="A305" s="17">
        <v>44608.0</v>
      </c>
      <c r="B305" s="3" t="s">
        <v>27</v>
      </c>
      <c r="C305" s="3" t="s">
        <v>31</v>
      </c>
      <c r="D305" s="3" t="s">
        <v>12</v>
      </c>
      <c r="E305" s="5">
        <v>420927.0</v>
      </c>
    </row>
    <row r="306">
      <c r="A306" s="17">
        <v>44608.0</v>
      </c>
      <c r="B306" s="3" t="s">
        <v>27</v>
      </c>
      <c r="C306" s="3" t="s">
        <v>32</v>
      </c>
      <c r="D306" s="3" t="s">
        <v>12</v>
      </c>
      <c r="E306" s="5">
        <v>851050.0</v>
      </c>
    </row>
    <row r="307">
      <c r="A307" s="17">
        <v>44608.0</v>
      </c>
      <c r="B307" s="3" t="s">
        <v>27</v>
      </c>
      <c r="C307" s="3" t="s">
        <v>28</v>
      </c>
      <c r="D307" s="3" t="s">
        <v>13</v>
      </c>
      <c r="E307" s="5">
        <v>5110.0</v>
      </c>
    </row>
    <row r="308">
      <c r="A308" s="17">
        <v>44608.0</v>
      </c>
      <c r="B308" s="3" t="s">
        <v>27</v>
      </c>
      <c r="C308" s="3" t="s">
        <v>29</v>
      </c>
      <c r="D308" s="3" t="s">
        <v>13</v>
      </c>
      <c r="E308" s="5">
        <v>7851.0</v>
      </c>
    </row>
    <row r="309">
      <c r="A309" s="17">
        <v>44608.0</v>
      </c>
      <c r="B309" s="3" t="s">
        <v>27</v>
      </c>
      <c r="C309" s="3" t="s">
        <v>30</v>
      </c>
      <c r="D309" s="3" t="s">
        <v>13</v>
      </c>
      <c r="E309" s="5">
        <v>5838.0</v>
      </c>
    </row>
    <row r="310">
      <c r="A310" s="17">
        <v>44608.0</v>
      </c>
      <c r="B310" s="3" t="s">
        <v>27</v>
      </c>
      <c r="C310" s="3" t="s">
        <v>31</v>
      </c>
      <c r="D310" s="3" t="s">
        <v>13</v>
      </c>
      <c r="E310" s="5">
        <v>45.0</v>
      </c>
    </row>
    <row r="311">
      <c r="A311" s="17">
        <v>44608.0</v>
      </c>
      <c r="B311" s="3" t="s">
        <v>27</v>
      </c>
      <c r="C311" s="3" t="s">
        <v>32</v>
      </c>
      <c r="D311" s="3" t="s">
        <v>13</v>
      </c>
      <c r="E311" s="5">
        <v>8774.0</v>
      </c>
    </row>
    <row r="312">
      <c r="A312" s="17">
        <v>44608.0</v>
      </c>
      <c r="B312" s="3" t="s">
        <v>27</v>
      </c>
      <c r="C312" s="3" t="s">
        <v>28</v>
      </c>
      <c r="D312" s="3" t="s">
        <v>14</v>
      </c>
      <c r="E312" s="5">
        <v>83.0</v>
      </c>
    </row>
    <row r="313">
      <c r="A313" s="17">
        <v>44608.0</v>
      </c>
      <c r="B313" s="3" t="s">
        <v>27</v>
      </c>
      <c r="C313" s="3" t="s">
        <v>29</v>
      </c>
      <c r="D313" s="3" t="s">
        <v>14</v>
      </c>
      <c r="E313" s="5">
        <v>8.0</v>
      </c>
    </row>
    <row r="314">
      <c r="A314" s="17">
        <v>44608.0</v>
      </c>
      <c r="B314" s="3" t="s">
        <v>27</v>
      </c>
      <c r="C314" s="3" t="s">
        <v>30</v>
      </c>
      <c r="D314" s="3" t="s">
        <v>14</v>
      </c>
      <c r="E314" s="5">
        <v>73.0</v>
      </c>
    </row>
    <row r="315">
      <c r="A315" s="17">
        <v>44608.0</v>
      </c>
      <c r="B315" s="3" t="s">
        <v>27</v>
      </c>
      <c r="C315" s="3" t="s">
        <v>31</v>
      </c>
      <c r="D315" s="3" t="s">
        <v>14</v>
      </c>
      <c r="E315" s="5">
        <v>6.0</v>
      </c>
    </row>
    <row r="316">
      <c r="A316" s="17">
        <v>44608.0</v>
      </c>
      <c r="B316" s="3" t="s">
        <v>27</v>
      </c>
      <c r="C316" s="3" t="s">
        <v>32</v>
      </c>
      <c r="D316" s="3" t="s">
        <v>14</v>
      </c>
      <c r="E316" s="5">
        <v>28.0</v>
      </c>
    </row>
    <row r="317">
      <c r="A317" s="17">
        <v>44608.0</v>
      </c>
      <c r="B317" s="3" t="s">
        <v>27</v>
      </c>
      <c r="C317" s="3" t="s">
        <v>28</v>
      </c>
      <c r="D317" s="3" t="s">
        <v>15</v>
      </c>
      <c r="E317" s="5">
        <v>4.0</v>
      </c>
    </row>
    <row r="318">
      <c r="A318" s="17">
        <v>44608.0</v>
      </c>
      <c r="B318" s="3" t="s">
        <v>27</v>
      </c>
      <c r="C318" s="3" t="s">
        <v>29</v>
      </c>
      <c r="D318" s="3" t="s">
        <v>15</v>
      </c>
      <c r="E318" s="5">
        <v>2.0</v>
      </c>
    </row>
    <row r="319">
      <c r="A319" s="17">
        <v>44608.0</v>
      </c>
      <c r="B319" s="3" t="s">
        <v>27</v>
      </c>
      <c r="C319" s="3" t="s">
        <v>30</v>
      </c>
      <c r="D319" s="3" t="s">
        <v>15</v>
      </c>
      <c r="E319" s="5">
        <v>3.0</v>
      </c>
    </row>
    <row r="320">
      <c r="A320" s="17">
        <v>44608.0</v>
      </c>
      <c r="B320" s="3" t="s">
        <v>27</v>
      </c>
      <c r="C320" s="3" t="s">
        <v>31</v>
      </c>
      <c r="D320" s="3" t="s">
        <v>15</v>
      </c>
      <c r="E320" s="5">
        <v>3.0</v>
      </c>
    </row>
    <row r="321">
      <c r="A321" s="17">
        <v>44608.0</v>
      </c>
      <c r="B321" s="3" t="s">
        <v>27</v>
      </c>
      <c r="C321" s="3" t="s">
        <v>32</v>
      </c>
      <c r="D321" s="3" t="s">
        <v>15</v>
      </c>
      <c r="E321" s="5">
        <v>4.0</v>
      </c>
    </row>
    <row r="322">
      <c r="A322" s="17">
        <v>44608.0</v>
      </c>
      <c r="B322" s="3" t="s">
        <v>27</v>
      </c>
      <c r="C322" s="3" t="s">
        <v>28</v>
      </c>
      <c r="D322" s="3" t="s">
        <v>16</v>
      </c>
      <c r="E322" s="5">
        <v>15695.0</v>
      </c>
    </row>
    <row r="323">
      <c r="A323" s="17">
        <v>44608.0</v>
      </c>
      <c r="B323" s="3" t="s">
        <v>27</v>
      </c>
      <c r="C323" s="3" t="s">
        <v>29</v>
      </c>
      <c r="D323" s="3" t="s">
        <v>16</v>
      </c>
      <c r="E323" s="5">
        <v>57731.0</v>
      </c>
    </row>
    <row r="324">
      <c r="A324" s="17">
        <v>44608.0</v>
      </c>
      <c r="B324" s="3" t="s">
        <v>27</v>
      </c>
      <c r="C324" s="3" t="s">
        <v>30</v>
      </c>
      <c r="D324" s="3" t="s">
        <v>16</v>
      </c>
      <c r="E324" s="5">
        <v>98290.0</v>
      </c>
    </row>
    <row r="325">
      <c r="A325" s="17">
        <v>44608.0</v>
      </c>
      <c r="B325" s="3" t="s">
        <v>27</v>
      </c>
      <c r="C325" s="3" t="s">
        <v>31</v>
      </c>
      <c r="D325" s="3" t="s">
        <v>16</v>
      </c>
      <c r="E325" s="5">
        <v>40684.0</v>
      </c>
    </row>
    <row r="326">
      <c r="A326" s="17">
        <v>44608.0</v>
      </c>
      <c r="B326" s="3" t="s">
        <v>27</v>
      </c>
      <c r="C326" s="3" t="s">
        <v>32</v>
      </c>
      <c r="D326" s="3" t="s">
        <v>16</v>
      </c>
      <c r="E326" s="5">
        <v>67572.0</v>
      </c>
    </row>
    <row r="327">
      <c r="A327" s="17">
        <v>44609.0</v>
      </c>
      <c r="B327" s="3" t="s">
        <v>27</v>
      </c>
      <c r="C327" s="3" t="s">
        <v>28</v>
      </c>
      <c r="D327" s="18" t="s">
        <v>12</v>
      </c>
      <c r="E327" s="19">
        <v>557367.0</v>
      </c>
    </row>
    <row r="328">
      <c r="A328" s="17">
        <v>44609.0</v>
      </c>
      <c r="B328" s="3" t="s">
        <v>27</v>
      </c>
      <c r="C328" s="3" t="s">
        <v>29</v>
      </c>
      <c r="D328" s="18" t="s">
        <v>12</v>
      </c>
      <c r="E328" s="19">
        <v>722553.0</v>
      </c>
    </row>
    <row r="329">
      <c r="A329" s="17">
        <v>44609.0</v>
      </c>
      <c r="B329" s="3" t="s">
        <v>27</v>
      </c>
      <c r="C329" s="3" t="s">
        <v>30</v>
      </c>
      <c r="D329" s="18" t="s">
        <v>12</v>
      </c>
      <c r="E329" s="19">
        <v>384031.0</v>
      </c>
    </row>
    <row r="330">
      <c r="A330" s="17">
        <v>44609.0</v>
      </c>
      <c r="B330" s="3" t="s">
        <v>27</v>
      </c>
      <c r="C330" s="3" t="s">
        <v>31</v>
      </c>
      <c r="D330" s="18" t="s">
        <v>12</v>
      </c>
      <c r="E330" s="19">
        <v>673287.0</v>
      </c>
    </row>
    <row r="331">
      <c r="A331" s="17">
        <v>44609.0</v>
      </c>
      <c r="B331" s="3" t="s">
        <v>27</v>
      </c>
      <c r="C331" s="3" t="s">
        <v>32</v>
      </c>
      <c r="D331" s="18" t="s">
        <v>12</v>
      </c>
      <c r="E331" s="19">
        <v>814872.0</v>
      </c>
    </row>
    <row r="332">
      <c r="A332" s="17">
        <v>44609.0</v>
      </c>
      <c r="B332" s="3" t="s">
        <v>27</v>
      </c>
      <c r="C332" s="3" t="s">
        <v>28</v>
      </c>
      <c r="D332" s="18" t="s">
        <v>13</v>
      </c>
      <c r="E332" s="19">
        <v>8490.0</v>
      </c>
    </row>
    <row r="333">
      <c r="A333" s="17">
        <v>44609.0</v>
      </c>
      <c r="B333" s="3" t="s">
        <v>27</v>
      </c>
      <c r="C333" s="3" t="s">
        <v>29</v>
      </c>
      <c r="D333" s="18" t="s">
        <v>13</v>
      </c>
      <c r="E333" s="19">
        <v>8827.0</v>
      </c>
    </row>
    <row r="334">
      <c r="A334" s="17">
        <v>44609.0</v>
      </c>
      <c r="B334" s="3" t="s">
        <v>27</v>
      </c>
      <c r="C334" s="3" t="s">
        <v>30</v>
      </c>
      <c r="D334" s="18" t="s">
        <v>13</v>
      </c>
      <c r="E334" s="19">
        <v>7121.0</v>
      </c>
    </row>
    <row r="335">
      <c r="A335" s="17">
        <v>44609.0</v>
      </c>
      <c r="B335" s="3" t="s">
        <v>27</v>
      </c>
      <c r="C335" s="3" t="s">
        <v>31</v>
      </c>
      <c r="D335" s="18" t="s">
        <v>13</v>
      </c>
      <c r="E335" s="19">
        <v>9749.0</v>
      </c>
    </row>
    <row r="336">
      <c r="A336" s="17">
        <v>44609.0</v>
      </c>
      <c r="B336" s="3" t="s">
        <v>27</v>
      </c>
      <c r="C336" s="3" t="s">
        <v>32</v>
      </c>
      <c r="D336" s="18" t="s">
        <v>13</v>
      </c>
      <c r="E336" s="19">
        <v>3984.0</v>
      </c>
    </row>
    <row r="337">
      <c r="A337" s="17">
        <v>44609.0</v>
      </c>
      <c r="B337" s="3" t="s">
        <v>27</v>
      </c>
      <c r="C337" s="3" t="s">
        <v>28</v>
      </c>
      <c r="D337" s="18" t="s">
        <v>14</v>
      </c>
      <c r="E337" s="19">
        <v>13.0</v>
      </c>
    </row>
    <row r="338">
      <c r="A338" s="17">
        <v>44609.0</v>
      </c>
      <c r="B338" s="3" t="s">
        <v>27</v>
      </c>
      <c r="C338" s="3" t="s">
        <v>29</v>
      </c>
      <c r="D338" s="18" t="s">
        <v>14</v>
      </c>
      <c r="E338" s="19">
        <v>21.0</v>
      </c>
    </row>
    <row r="339">
      <c r="A339" s="17">
        <v>44609.0</v>
      </c>
      <c r="B339" s="3" t="s">
        <v>27</v>
      </c>
      <c r="C339" s="3" t="s">
        <v>30</v>
      </c>
      <c r="D339" s="18" t="s">
        <v>14</v>
      </c>
      <c r="E339" s="19">
        <v>10.0</v>
      </c>
    </row>
    <row r="340">
      <c r="A340" s="17">
        <v>44609.0</v>
      </c>
      <c r="B340" s="3" t="s">
        <v>27</v>
      </c>
      <c r="C340" s="3" t="s">
        <v>31</v>
      </c>
      <c r="D340" s="18" t="s">
        <v>14</v>
      </c>
      <c r="E340" s="19">
        <v>38.0</v>
      </c>
    </row>
    <row r="341">
      <c r="A341" s="17">
        <v>44609.0</v>
      </c>
      <c r="B341" s="3" t="s">
        <v>27</v>
      </c>
      <c r="C341" s="3" t="s">
        <v>32</v>
      </c>
      <c r="D341" s="18" t="s">
        <v>14</v>
      </c>
      <c r="E341" s="19">
        <v>52.0</v>
      </c>
    </row>
    <row r="342">
      <c r="A342" s="17">
        <v>44609.0</v>
      </c>
      <c r="B342" s="3" t="s">
        <v>27</v>
      </c>
      <c r="C342" s="3" t="s">
        <v>28</v>
      </c>
      <c r="D342" s="18" t="s">
        <v>15</v>
      </c>
      <c r="E342" s="19">
        <v>2.0</v>
      </c>
    </row>
    <row r="343">
      <c r="A343" s="17">
        <v>44609.0</v>
      </c>
      <c r="B343" s="3" t="s">
        <v>27</v>
      </c>
      <c r="C343" s="3" t="s">
        <v>29</v>
      </c>
      <c r="D343" s="18" t="s">
        <v>15</v>
      </c>
      <c r="E343" s="19">
        <v>5.0</v>
      </c>
    </row>
    <row r="344">
      <c r="A344" s="17">
        <v>44609.0</v>
      </c>
      <c r="B344" s="3" t="s">
        <v>27</v>
      </c>
      <c r="C344" s="3" t="s">
        <v>30</v>
      </c>
      <c r="D344" s="18" t="s">
        <v>15</v>
      </c>
      <c r="E344" s="19">
        <v>1.0</v>
      </c>
    </row>
    <row r="345">
      <c r="A345" s="17">
        <v>44609.0</v>
      </c>
      <c r="B345" s="3" t="s">
        <v>27</v>
      </c>
      <c r="C345" s="3" t="s">
        <v>31</v>
      </c>
      <c r="D345" s="18" t="s">
        <v>15</v>
      </c>
      <c r="E345" s="19">
        <v>7.0</v>
      </c>
    </row>
    <row r="346">
      <c r="A346" s="17">
        <v>44609.0</v>
      </c>
      <c r="B346" s="3" t="s">
        <v>27</v>
      </c>
      <c r="C346" s="3" t="s">
        <v>32</v>
      </c>
      <c r="D346" s="18" t="s">
        <v>15</v>
      </c>
      <c r="E346" s="19">
        <v>8.0</v>
      </c>
    </row>
    <row r="347">
      <c r="A347" s="17">
        <v>44609.0</v>
      </c>
      <c r="B347" s="3" t="s">
        <v>27</v>
      </c>
      <c r="C347" s="3" t="s">
        <v>28</v>
      </c>
      <c r="D347" s="18" t="s">
        <v>16</v>
      </c>
      <c r="E347" s="19">
        <v>86905.0</v>
      </c>
    </row>
    <row r="348">
      <c r="A348" s="17">
        <v>44609.0</v>
      </c>
      <c r="B348" s="3" t="s">
        <v>27</v>
      </c>
      <c r="C348" s="3" t="s">
        <v>29</v>
      </c>
      <c r="D348" s="18" t="s">
        <v>16</v>
      </c>
      <c r="E348" s="19">
        <v>49787.0</v>
      </c>
    </row>
    <row r="349">
      <c r="A349" s="17">
        <v>44609.0</v>
      </c>
      <c r="B349" s="3" t="s">
        <v>27</v>
      </c>
      <c r="C349" s="3" t="s">
        <v>30</v>
      </c>
      <c r="D349" s="18" t="s">
        <v>16</v>
      </c>
      <c r="E349" s="19">
        <v>72930.0</v>
      </c>
    </row>
    <row r="350">
      <c r="A350" s="17">
        <v>44609.0</v>
      </c>
      <c r="B350" s="3" t="s">
        <v>27</v>
      </c>
      <c r="C350" s="3" t="s">
        <v>31</v>
      </c>
      <c r="D350" s="18" t="s">
        <v>16</v>
      </c>
      <c r="E350" s="19">
        <v>95272.0</v>
      </c>
    </row>
    <row r="351">
      <c r="A351" s="17">
        <v>44609.0</v>
      </c>
      <c r="B351" s="3" t="s">
        <v>27</v>
      </c>
      <c r="C351" s="3" t="s">
        <v>32</v>
      </c>
      <c r="D351" s="18" t="s">
        <v>16</v>
      </c>
      <c r="E351" s="19">
        <v>575.0</v>
      </c>
    </row>
    <row r="352">
      <c r="A352" s="17">
        <v>44610.0</v>
      </c>
      <c r="B352" s="3" t="s">
        <v>27</v>
      </c>
      <c r="C352" s="3" t="s">
        <v>28</v>
      </c>
      <c r="D352" s="18" t="s">
        <v>12</v>
      </c>
      <c r="E352" s="19">
        <v>895791.0</v>
      </c>
    </row>
    <row r="353">
      <c r="A353" s="17">
        <v>44610.0</v>
      </c>
      <c r="B353" s="3" t="s">
        <v>27</v>
      </c>
      <c r="C353" s="3" t="s">
        <v>29</v>
      </c>
      <c r="D353" s="18" t="s">
        <v>12</v>
      </c>
      <c r="E353" s="19">
        <v>177054.0</v>
      </c>
    </row>
    <row r="354">
      <c r="A354" s="17">
        <v>44610.0</v>
      </c>
      <c r="B354" s="3" t="s">
        <v>27</v>
      </c>
      <c r="C354" s="3" t="s">
        <v>30</v>
      </c>
      <c r="D354" s="18" t="s">
        <v>12</v>
      </c>
      <c r="E354" s="19">
        <v>874540.0</v>
      </c>
    </row>
    <row r="355">
      <c r="A355" s="17">
        <v>44610.0</v>
      </c>
      <c r="B355" s="3" t="s">
        <v>27</v>
      </c>
      <c r="C355" s="3" t="s">
        <v>31</v>
      </c>
      <c r="D355" s="18" t="s">
        <v>12</v>
      </c>
      <c r="E355" s="19">
        <v>3002.0</v>
      </c>
    </row>
    <row r="356">
      <c r="A356" s="17">
        <v>44610.0</v>
      </c>
      <c r="B356" s="3" t="s">
        <v>27</v>
      </c>
      <c r="C356" s="3" t="s">
        <v>32</v>
      </c>
      <c r="D356" s="18" t="s">
        <v>12</v>
      </c>
      <c r="E356" s="19">
        <v>494350.0</v>
      </c>
    </row>
    <row r="357">
      <c r="A357" s="17">
        <v>44610.0</v>
      </c>
      <c r="B357" s="3" t="s">
        <v>27</v>
      </c>
      <c r="C357" s="3" t="s">
        <v>28</v>
      </c>
      <c r="D357" s="18" t="s">
        <v>13</v>
      </c>
      <c r="E357" s="19">
        <v>5191.0</v>
      </c>
    </row>
    <row r="358">
      <c r="A358" s="17">
        <v>44610.0</v>
      </c>
      <c r="B358" s="3" t="s">
        <v>27</v>
      </c>
      <c r="C358" s="3" t="s">
        <v>29</v>
      </c>
      <c r="D358" s="18" t="s">
        <v>13</v>
      </c>
      <c r="E358" s="19">
        <v>6937.0</v>
      </c>
    </row>
    <row r="359">
      <c r="A359" s="17">
        <v>44610.0</v>
      </c>
      <c r="B359" s="3" t="s">
        <v>27</v>
      </c>
      <c r="C359" s="3" t="s">
        <v>30</v>
      </c>
      <c r="D359" s="18" t="s">
        <v>13</v>
      </c>
      <c r="E359" s="19">
        <v>3508.0</v>
      </c>
    </row>
    <row r="360">
      <c r="A360" s="17">
        <v>44610.0</v>
      </c>
      <c r="B360" s="3" t="s">
        <v>27</v>
      </c>
      <c r="C360" s="3" t="s">
        <v>31</v>
      </c>
      <c r="D360" s="18" t="s">
        <v>13</v>
      </c>
      <c r="E360" s="19">
        <v>8923.0</v>
      </c>
    </row>
    <row r="361">
      <c r="A361" s="17">
        <v>44610.0</v>
      </c>
      <c r="B361" s="3" t="s">
        <v>27</v>
      </c>
      <c r="C361" s="3" t="s">
        <v>32</v>
      </c>
      <c r="D361" s="18" t="s">
        <v>13</v>
      </c>
      <c r="E361" s="19">
        <v>5214.0</v>
      </c>
    </row>
    <row r="362">
      <c r="A362" s="17">
        <v>44610.0</v>
      </c>
      <c r="B362" s="3" t="s">
        <v>27</v>
      </c>
      <c r="C362" s="3" t="s">
        <v>28</v>
      </c>
      <c r="D362" s="18" t="s">
        <v>14</v>
      </c>
      <c r="E362" s="19">
        <v>75.0</v>
      </c>
    </row>
    <row r="363">
      <c r="A363" s="17">
        <v>44610.0</v>
      </c>
      <c r="B363" s="3" t="s">
        <v>27</v>
      </c>
      <c r="C363" s="3" t="s">
        <v>29</v>
      </c>
      <c r="D363" s="18" t="s">
        <v>14</v>
      </c>
      <c r="E363" s="19">
        <v>98.0</v>
      </c>
    </row>
    <row r="364">
      <c r="A364" s="17">
        <v>44610.0</v>
      </c>
      <c r="B364" s="3" t="s">
        <v>27</v>
      </c>
      <c r="C364" s="3" t="s">
        <v>30</v>
      </c>
      <c r="D364" s="18" t="s">
        <v>14</v>
      </c>
      <c r="E364" s="19">
        <v>58.0</v>
      </c>
    </row>
    <row r="365">
      <c r="A365" s="17">
        <v>44610.0</v>
      </c>
      <c r="B365" s="3" t="s">
        <v>27</v>
      </c>
      <c r="C365" s="3" t="s">
        <v>31</v>
      </c>
      <c r="D365" s="18" t="s">
        <v>14</v>
      </c>
      <c r="E365" s="19">
        <v>92.0</v>
      </c>
    </row>
    <row r="366">
      <c r="A366" s="17">
        <v>44610.0</v>
      </c>
      <c r="B366" s="3" t="s">
        <v>27</v>
      </c>
      <c r="C366" s="3" t="s">
        <v>32</v>
      </c>
      <c r="D366" s="18" t="s">
        <v>14</v>
      </c>
      <c r="E366" s="19">
        <v>93.0</v>
      </c>
    </row>
    <row r="367">
      <c r="A367" s="17">
        <v>44610.0</v>
      </c>
      <c r="B367" s="3" t="s">
        <v>27</v>
      </c>
      <c r="C367" s="3" t="s">
        <v>28</v>
      </c>
      <c r="D367" s="18" t="s">
        <v>15</v>
      </c>
      <c r="E367" s="19">
        <v>2.0</v>
      </c>
    </row>
    <row r="368">
      <c r="A368" s="17">
        <v>44610.0</v>
      </c>
      <c r="B368" s="3" t="s">
        <v>27</v>
      </c>
      <c r="C368" s="3" t="s">
        <v>29</v>
      </c>
      <c r="D368" s="18" t="s">
        <v>15</v>
      </c>
      <c r="E368" s="19">
        <v>1.0</v>
      </c>
    </row>
    <row r="369">
      <c r="A369" s="17">
        <v>44610.0</v>
      </c>
      <c r="B369" s="3" t="s">
        <v>27</v>
      </c>
      <c r="C369" s="3" t="s">
        <v>30</v>
      </c>
      <c r="D369" s="18" t="s">
        <v>15</v>
      </c>
      <c r="E369" s="19">
        <v>8.0</v>
      </c>
    </row>
    <row r="370">
      <c r="A370" s="17">
        <v>44610.0</v>
      </c>
      <c r="B370" s="3" t="s">
        <v>27</v>
      </c>
      <c r="C370" s="3" t="s">
        <v>31</v>
      </c>
      <c r="D370" s="18" t="s">
        <v>15</v>
      </c>
      <c r="E370" s="19">
        <v>3.0</v>
      </c>
    </row>
    <row r="371">
      <c r="A371" s="17">
        <v>44610.0</v>
      </c>
      <c r="B371" s="3" t="s">
        <v>27</v>
      </c>
      <c r="C371" s="3" t="s">
        <v>32</v>
      </c>
      <c r="D371" s="18" t="s">
        <v>15</v>
      </c>
      <c r="E371" s="19">
        <v>0.0</v>
      </c>
    </row>
    <row r="372">
      <c r="A372" s="17">
        <v>44610.0</v>
      </c>
      <c r="B372" s="3" t="s">
        <v>27</v>
      </c>
      <c r="C372" s="3" t="s">
        <v>28</v>
      </c>
      <c r="D372" s="18" t="s">
        <v>16</v>
      </c>
      <c r="E372" s="19">
        <v>14896.0</v>
      </c>
    </row>
    <row r="373">
      <c r="A373" s="17">
        <v>44610.0</v>
      </c>
      <c r="B373" s="3" t="s">
        <v>27</v>
      </c>
      <c r="C373" s="3" t="s">
        <v>29</v>
      </c>
      <c r="D373" s="18" t="s">
        <v>16</v>
      </c>
      <c r="E373" s="19">
        <v>71376.0</v>
      </c>
    </row>
    <row r="374">
      <c r="A374" s="17">
        <v>44610.0</v>
      </c>
      <c r="B374" s="3" t="s">
        <v>27</v>
      </c>
      <c r="C374" s="3" t="s">
        <v>30</v>
      </c>
      <c r="D374" s="18" t="s">
        <v>16</v>
      </c>
      <c r="E374" s="19">
        <v>87488.0</v>
      </c>
    </row>
    <row r="375">
      <c r="A375" s="17">
        <v>44610.0</v>
      </c>
      <c r="B375" s="3" t="s">
        <v>27</v>
      </c>
      <c r="C375" s="3" t="s">
        <v>31</v>
      </c>
      <c r="D375" s="18" t="s">
        <v>16</v>
      </c>
      <c r="E375" s="19">
        <v>64209.0</v>
      </c>
    </row>
    <row r="376">
      <c r="A376" s="17">
        <v>44610.0</v>
      </c>
      <c r="B376" s="3" t="s">
        <v>27</v>
      </c>
      <c r="C376" s="3" t="s">
        <v>32</v>
      </c>
      <c r="D376" s="18" t="s">
        <v>16</v>
      </c>
      <c r="E376" s="19">
        <v>30608.0</v>
      </c>
    </row>
    <row r="377">
      <c r="A377" s="17">
        <v>44611.0</v>
      </c>
      <c r="B377" s="3" t="s">
        <v>27</v>
      </c>
      <c r="C377" s="3" t="s">
        <v>28</v>
      </c>
      <c r="D377" s="18" t="s">
        <v>12</v>
      </c>
      <c r="E377" s="19">
        <v>732885.0</v>
      </c>
    </row>
    <row r="378">
      <c r="A378" s="17">
        <v>44611.0</v>
      </c>
      <c r="B378" s="3" t="s">
        <v>27</v>
      </c>
      <c r="C378" s="3" t="s">
        <v>29</v>
      </c>
      <c r="D378" s="18" t="s">
        <v>12</v>
      </c>
      <c r="E378" s="19">
        <v>740503.0</v>
      </c>
    </row>
    <row r="379">
      <c r="A379" s="17">
        <v>44611.0</v>
      </c>
      <c r="B379" s="3" t="s">
        <v>27</v>
      </c>
      <c r="C379" s="3" t="s">
        <v>30</v>
      </c>
      <c r="D379" s="18" t="s">
        <v>12</v>
      </c>
      <c r="E379" s="19">
        <v>255223.0</v>
      </c>
    </row>
    <row r="380">
      <c r="A380" s="17">
        <v>44611.0</v>
      </c>
      <c r="B380" s="3" t="s">
        <v>27</v>
      </c>
      <c r="C380" s="3" t="s">
        <v>31</v>
      </c>
      <c r="D380" s="18" t="s">
        <v>12</v>
      </c>
      <c r="E380" s="19">
        <v>951131.0</v>
      </c>
    </row>
    <row r="381">
      <c r="A381" s="17">
        <v>44611.0</v>
      </c>
      <c r="B381" s="3" t="s">
        <v>27</v>
      </c>
      <c r="C381" s="3" t="s">
        <v>32</v>
      </c>
      <c r="D381" s="18" t="s">
        <v>12</v>
      </c>
      <c r="E381" s="19">
        <v>448812.0</v>
      </c>
    </row>
    <row r="382">
      <c r="A382" s="17">
        <v>44611.0</v>
      </c>
      <c r="B382" s="3" t="s">
        <v>27</v>
      </c>
      <c r="C382" s="3" t="s">
        <v>28</v>
      </c>
      <c r="D382" s="18" t="s">
        <v>13</v>
      </c>
      <c r="E382" s="19">
        <v>6463.0</v>
      </c>
    </row>
    <row r="383">
      <c r="A383" s="17">
        <v>44611.0</v>
      </c>
      <c r="B383" s="3" t="s">
        <v>27</v>
      </c>
      <c r="C383" s="3" t="s">
        <v>29</v>
      </c>
      <c r="D383" s="18" t="s">
        <v>13</v>
      </c>
      <c r="E383" s="19">
        <v>1409.0</v>
      </c>
    </row>
    <row r="384">
      <c r="A384" s="17">
        <v>44611.0</v>
      </c>
      <c r="B384" s="3" t="s">
        <v>27</v>
      </c>
      <c r="C384" s="3" t="s">
        <v>30</v>
      </c>
      <c r="D384" s="18" t="s">
        <v>13</v>
      </c>
      <c r="E384" s="19">
        <v>5468.0</v>
      </c>
    </row>
    <row r="385">
      <c r="A385" s="17">
        <v>44611.0</v>
      </c>
      <c r="B385" s="3" t="s">
        <v>27</v>
      </c>
      <c r="C385" s="3" t="s">
        <v>31</v>
      </c>
      <c r="D385" s="18" t="s">
        <v>13</v>
      </c>
      <c r="E385" s="19">
        <v>9475.0</v>
      </c>
    </row>
    <row r="386">
      <c r="A386" s="17">
        <v>44611.0</v>
      </c>
      <c r="B386" s="3" t="s">
        <v>27</v>
      </c>
      <c r="C386" s="3" t="s">
        <v>32</v>
      </c>
      <c r="D386" s="18" t="s">
        <v>13</v>
      </c>
      <c r="E386" s="19">
        <v>1360.0</v>
      </c>
    </row>
    <row r="387">
      <c r="A387" s="17">
        <v>44611.0</v>
      </c>
      <c r="B387" s="3" t="s">
        <v>27</v>
      </c>
      <c r="C387" s="3" t="s">
        <v>28</v>
      </c>
      <c r="D387" s="18" t="s">
        <v>14</v>
      </c>
      <c r="E387" s="19">
        <v>90.0</v>
      </c>
    </row>
    <row r="388">
      <c r="A388" s="17">
        <v>44611.0</v>
      </c>
      <c r="B388" s="3" t="s">
        <v>27</v>
      </c>
      <c r="C388" s="3" t="s">
        <v>29</v>
      </c>
      <c r="D388" s="18" t="s">
        <v>14</v>
      </c>
      <c r="E388" s="19">
        <v>46.0</v>
      </c>
    </row>
    <row r="389">
      <c r="A389" s="17">
        <v>44611.0</v>
      </c>
      <c r="B389" s="3" t="s">
        <v>27</v>
      </c>
      <c r="C389" s="3" t="s">
        <v>30</v>
      </c>
      <c r="D389" s="18" t="s">
        <v>14</v>
      </c>
      <c r="E389" s="19">
        <v>10.0</v>
      </c>
    </row>
    <row r="390">
      <c r="A390" s="17">
        <v>44611.0</v>
      </c>
      <c r="B390" s="3" t="s">
        <v>27</v>
      </c>
      <c r="C390" s="3" t="s">
        <v>31</v>
      </c>
      <c r="D390" s="18" t="s">
        <v>14</v>
      </c>
      <c r="E390" s="19">
        <v>40.0</v>
      </c>
    </row>
    <row r="391">
      <c r="A391" s="17">
        <v>44611.0</v>
      </c>
      <c r="B391" s="3" t="s">
        <v>27</v>
      </c>
      <c r="C391" s="3" t="s">
        <v>32</v>
      </c>
      <c r="D391" s="18" t="s">
        <v>14</v>
      </c>
      <c r="E391" s="19">
        <v>94.0</v>
      </c>
    </row>
    <row r="392">
      <c r="A392" s="17">
        <v>44611.0</v>
      </c>
      <c r="B392" s="3" t="s">
        <v>27</v>
      </c>
      <c r="C392" s="3" t="s">
        <v>28</v>
      </c>
      <c r="D392" s="18" t="s">
        <v>15</v>
      </c>
      <c r="E392" s="19">
        <v>10.0</v>
      </c>
    </row>
    <row r="393">
      <c r="A393" s="17">
        <v>44611.0</v>
      </c>
      <c r="B393" s="3" t="s">
        <v>27</v>
      </c>
      <c r="C393" s="3" t="s">
        <v>29</v>
      </c>
      <c r="D393" s="18" t="s">
        <v>15</v>
      </c>
      <c r="E393" s="19">
        <v>6.0</v>
      </c>
    </row>
    <row r="394">
      <c r="A394" s="17">
        <v>44611.0</v>
      </c>
      <c r="B394" s="3" t="s">
        <v>27</v>
      </c>
      <c r="C394" s="3" t="s">
        <v>30</v>
      </c>
      <c r="D394" s="18" t="s">
        <v>15</v>
      </c>
      <c r="E394" s="19">
        <v>1.0</v>
      </c>
    </row>
    <row r="395">
      <c r="A395" s="17">
        <v>44611.0</v>
      </c>
      <c r="B395" s="3" t="s">
        <v>27</v>
      </c>
      <c r="C395" s="3" t="s">
        <v>31</v>
      </c>
      <c r="D395" s="18" t="s">
        <v>15</v>
      </c>
      <c r="E395" s="19">
        <v>4.0</v>
      </c>
    </row>
    <row r="396">
      <c r="A396" s="17">
        <v>44611.0</v>
      </c>
      <c r="B396" s="3" t="s">
        <v>27</v>
      </c>
      <c r="C396" s="3" t="s">
        <v>32</v>
      </c>
      <c r="D396" s="18" t="s">
        <v>15</v>
      </c>
      <c r="E396" s="19">
        <v>3.0</v>
      </c>
    </row>
    <row r="397">
      <c r="A397" s="17">
        <v>44611.0</v>
      </c>
      <c r="B397" s="3" t="s">
        <v>27</v>
      </c>
      <c r="C397" s="3" t="s">
        <v>28</v>
      </c>
      <c r="D397" s="18" t="s">
        <v>16</v>
      </c>
      <c r="E397" s="19">
        <v>50057.0</v>
      </c>
    </row>
    <row r="398">
      <c r="A398" s="17">
        <v>44611.0</v>
      </c>
      <c r="B398" s="3" t="s">
        <v>27</v>
      </c>
      <c r="C398" s="3" t="s">
        <v>29</v>
      </c>
      <c r="D398" s="18" t="s">
        <v>16</v>
      </c>
      <c r="E398" s="19">
        <v>61958.0</v>
      </c>
    </row>
    <row r="399">
      <c r="A399" s="17">
        <v>44611.0</v>
      </c>
      <c r="B399" s="3" t="s">
        <v>27</v>
      </c>
      <c r="C399" s="3" t="s">
        <v>30</v>
      </c>
      <c r="D399" s="18" t="s">
        <v>16</v>
      </c>
      <c r="E399" s="19">
        <v>80483.0</v>
      </c>
    </row>
    <row r="400">
      <c r="A400" s="17">
        <v>44611.0</v>
      </c>
      <c r="B400" s="3" t="s">
        <v>27</v>
      </c>
      <c r="C400" s="3" t="s">
        <v>31</v>
      </c>
      <c r="D400" s="18" t="s">
        <v>16</v>
      </c>
      <c r="E400" s="19">
        <v>56960.0</v>
      </c>
    </row>
    <row r="401">
      <c r="A401" s="17">
        <v>44611.0</v>
      </c>
      <c r="B401" s="3" t="s">
        <v>27</v>
      </c>
      <c r="C401" s="3" t="s">
        <v>32</v>
      </c>
      <c r="D401" s="18" t="s">
        <v>16</v>
      </c>
      <c r="E401" s="19">
        <v>66795.0</v>
      </c>
    </row>
    <row r="402">
      <c r="A402" s="17">
        <v>44612.0</v>
      </c>
      <c r="B402" s="3" t="s">
        <v>27</v>
      </c>
      <c r="C402" s="3" t="s">
        <v>28</v>
      </c>
      <c r="D402" s="18" t="s">
        <v>12</v>
      </c>
      <c r="E402" s="19">
        <v>799633.0</v>
      </c>
    </row>
    <row r="403">
      <c r="A403" s="17">
        <v>44612.0</v>
      </c>
      <c r="B403" s="3" t="s">
        <v>27</v>
      </c>
      <c r="C403" s="3" t="s">
        <v>29</v>
      </c>
      <c r="D403" s="18" t="s">
        <v>12</v>
      </c>
      <c r="E403" s="19">
        <v>202790.0</v>
      </c>
    </row>
    <row r="404">
      <c r="A404" s="17">
        <v>44612.0</v>
      </c>
      <c r="B404" s="3" t="s">
        <v>27</v>
      </c>
      <c r="C404" s="3" t="s">
        <v>30</v>
      </c>
      <c r="D404" s="18" t="s">
        <v>12</v>
      </c>
      <c r="E404" s="19">
        <v>834439.0</v>
      </c>
    </row>
    <row r="405">
      <c r="A405" s="17">
        <v>44612.0</v>
      </c>
      <c r="B405" s="3" t="s">
        <v>27</v>
      </c>
      <c r="C405" s="3" t="s">
        <v>31</v>
      </c>
      <c r="D405" s="18" t="s">
        <v>12</v>
      </c>
      <c r="E405" s="19">
        <v>748777.0</v>
      </c>
    </row>
    <row r="406">
      <c r="A406" s="17">
        <v>44612.0</v>
      </c>
      <c r="B406" s="3" t="s">
        <v>27</v>
      </c>
      <c r="C406" s="3" t="s">
        <v>32</v>
      </c>
      <c r="D406" s="18" t="s">
        <v>12</v>
      </c>
      <c r="E406" s="19">
        <v>68716.0</v>
      </c>
    </row>
    <row r="407">
      <c r="A407" s="17">
        <v>44612.0</v>
      </c>
      <c r="B407" s="3" t="s">
        <v>27</v>
      </c>
      <c r="C407" s="3" t="s">
        <v>28</v>
      </c>
      <c r="D407" s="18" t="s">
        <v>13</v>
      </c>
      <c r="E407" s="19">
        <v>2000.0</v>
      </c>
    </row>
    <row r="408">
      <c r="A408" s="17">
        <v>44612.0</v>
      </c>
      <c r="B408" s="3" t="s">
        <v>27</v>
      </c>
      <c r="C408" s="3" t="s">
        <v>29</v>
      </c>
      <c r="D408" s="18" t="s">
        <v>13</v>
      </c>
      <c r="E408" s="19">
        <v>2080.0</v>
      </c>
    </row>
    <row r="409">
      <c r="A409" s="17">
        <v>44612.0</v>
      </c>
      <c r="B409" s="3" t="s">
        <v>27</v>
      </c>
      <c r="C409" s="3" t="s">
        <v>30</v>
      </c>
      <c r="D409" s="18" t="s">
        <v>13</v>
      </c>
      <c r="E409" s="19">
        <v>1438.0</v>
      </c>
    </row>
    <row r="410">
      <c r="A410" s="17">
        <v>44612.0</v>
      </c>
      <c r="B410" s="3" t="s">
        <v>27</v>
      </c>
      <c r="C410" s="3" t="s">
        <v>31</v>
      </c>
      <c r="D410" s="18" t="s">
        <v>13</v>
      </c>
      <c r="E410" s="19">
        <v>2988.0</v>
      </c>
    </row>
    <row r="411">
      <c r="A411" s="17">
        <v>44612.0</v>
      </c>
      <c r="B411" s="3" t="s">
        <v>27</v>
      </c>
      <c r="C411" s="3" t="s">
        <v>32</v>
      </c>
      <c r="D411" s="18" t="s">
        <v>13</v>
      </c>
      <c r="E411" s="19">
        <v>9727.0</v>
      </c>
    </row>
    <row r="412">
      <c r="A412" s="17">
        <v>44612.0</v>
      </c>
      <c r="B412" s="3" t="s">
        <v>27</v>
      </c>
      <c r="C412" s="3" t="s">
        <v>28</v>
      </c>
      <c r="D412" s="18" t="s">
        <v>14</v>
      </c>
      <c r="E412" s="19">
        <v>63.0</v>
      </c>
    </row>
    <row r="413">
      <c r="A413" s="17">
        <v>44612.0</v>
      </c>
      <c r="B413" s="3" t="s">
        <v>27</v>
      </c>
      <c r="C413" s="3" t="s">
        <v>29</v>
      </c>
      <c r="D413" s="18" t="s">
        <v>14</v>
      </c>
      <c r="E413" s="19">
        <v>46.0</v>
      </c>
    </row>
    <row r="414">
      <c r="A414" s="17">
        <v>44612.0</v>
      </c>
      <c r="B414" s="3" t="s">
        <v>27</v>
      </c>
      <c r="C414" s="3" t="s">
        <v>30</v>
      </c>
      <c r="D414" s="18" t="s">
        <v>14</v>
      </c>
      <c r="E414" s="19">
        <v>47.0</v>
      </c>
    </row>
    <row r="415">
      <c r="A415" s="17">
        <v>44612.0</v>
      </c>
      <c r="B415" s="3" t="s">
        <v>27</v>
      </c>
      <c r="C415" s="3" t="s">
        <v>31</v>
      </c>
      <c r="D415" s="18" t="s">
        <v>14</v>
      </c>
      <c r="E415" s="19">
        <v>33.0</v>
      </c>
    </row>
    <row r="416">
      <c r="A416" s="17">
        <v>44612.0</v>
      </c>
      <c r="B416" s="3" t="s">
        <v>27</v>
      </c>
      <c r="C416" s="3" t="s">
        <v>32</v>
      </c>
      <c r="D416" s="18" t="s">
        <v>14</v>
      </c>
      <c r="E416" s="19">
        <v>56.0</v>
      </c>
    </row>
    <row r="417">
      <c r="A417" s="17">
        <v>44612.0</v>
      </c>
      <c r="B417" s="3" t="s">
        <v>27</v>
      </c>
      <c r="C417" s="3" t="s">
        <v>28</v>
      </c>
      <c r="D417" s="18" t="s">
        <v>15</v>
      </c>
      <c r="E417" s="19">
        <v>9.0</v>
      </c>
    </row>
    <row r="418">
      <c r="A418" s="17">
        <v>44612.0</v>
      </c>
      <c r="B418" s="3" t="s">
        <v>27</v>
      </c>
      <c r="C418" s="3" t="s">
        <v>29</v>
      </c>
      <c r="D418" s="18" t="s">
        <v>15</v>
      </c>
      <c r="E418" s="19">
        <v>5.0</v>
      </c>
    </row>
    <row r="419">
      <c r="A419" s="17">
        <v>44612.0</v>
      </c>
      <c r="B419" s="3" t="s">
        <v>27</v>
      </c>
      <c r="C419" s="3" t="s">
        <v>30</v>
      </c>
      <c r="D419" s="18" t="s">
        <v>15</v>
      </c>
      <c r="E419" s="19">
        <v>9.0</v>
      </c>
    </row>
    <row r="420">
      <c r="A420" s="17">
        <v>44612.0</v>
      </c>
      <c r="B420" s="3" t="s">
        <v>27</v>
      </c>
      <c r="C420" s="3" t="s">
        <v>31</v>
      </c>
      <c r="D420" s="18" t="s">
        <v>15</v>
      </c>
      <c r="E420" s="19">
        <v>10.0</v>
      </c>
    </row>
    <row r="421">
      <c r="A421" s="17">
        <v>44612.0</v>
      </c>
      <c r="B421" s="3" t="s">
        <v>27</v>
      </c>
      <c r="C421" s="3" t="s">
        <v>32</v>
      </c>
      <c r="D421" s="18" t="s">
        <v>15</v>
      </c>
      <c r="E421" s="19">
        <v>6.0</v>
      </c>
    </row>
    <row r="422">
      <c r="A422" s="17">
        <v>44612.0</v>
      </c>
      <c r="B422" s="3" t="s">
        <v>27</v>
      </c>
      <c r="C422" s="3" t="s">
        <v>28</v>
      </c>
      <c r="D422" s="18" t="s">
        <v>16</v>
      </c>
      <c r="E422" s="19">
        <v>3377.0</v>
      </c>
    </row>
    <row r="423">
      <c r="A423" s="17">
        <v>44612.0</v>
      </c>
      <c r="B423" s="3" t="s">
        <v>27</v>
      </c>
      <c r="C423" s="3" t="s">
        <v>29</v>
      </c>
      <c r="D423" s="18" t="s">
        <v>16</v>
      </c>
      <c r="E423" s="19">
        <v>9661.0</v>
      </c>
    </row>
    <row r="424">
      <c r="A424" s="17">
        <v>44612.0</v>
      </c>
      <c r="B424" s="3" t="s">
        <v>27</v>
      </c>
      <c r="C424" s="3" t="s">
        <v>30</v>
      </c>
      <c r="D424" s="18" t="s">
        <v>16</v>
      </c>
      <c r="E424" s="19">
        <v>86258.0</v>
      </c>
    </row>
    <row r="425">
      <c r="A425" s="17">
        <v>44612.0</v>
      </c>
      <c r="B425" s="3" t="s">
        <v>27</v>
      </c>
      <c r="C425" s="3" t="s">
        <v>31</v>
      </c>
      <c r="D425" s="18" t="s">
        <v>16</v>
      </c>
      <c r="E425" s="19">
        <v>64955.0</v>
      </c>
    </row>
    <row r="426">
      <c r="A426" s="17">
        <v>44612.0</v>
      </c>
      <c r="B426" s="3" t="s">
        <v>27</v>
      </c>
      <c r="C426" s="3" t="s">
        <v>32</v>
      </c>
      <c r="D426" s="18" t="s">
        <v>16</v>
      </c>
      <c r="E426" s="19">
        <v>3834.0</v>
      </c>
    </row>
    <row r="427">
      <c r="A427" s="17">
        <v>44613.0</v>
      </c>
      <c r="B427" s="3" t="s">
        <v>27</v>
      </c>
      <c r="C427" s="3" t="s">
        <v>28</v>
      </c>
      <c r="D427" s="18" t="s">
        <v>12</v>
      </c>
      <c r="E427" s="19">
        <v>713823.0</v>
      </c>
    </row>
    <row r="428">
      <c r="A428" s="17">
        <v>44613.0</v>
      </c>
      <c r="B428" s="3" t="s">
        <v>27</v>
      </c>
      <c r="C428" s="3" t="s">
        <v>29</v>
      </c>
      <c r="D428" s="18" t="s">
        <v>12</v>
      </c>
      <c r="E428" s="19">
        <v>348369.0</v>
      </c>
    </row>
    <row r="429">
      <c r="A429" s="17">
        <v>44613.0</v>
      </c>
      <c r="B429" s="3" t="s">
        <v>27</v>
      </c>
      <c r="C429" s="3" t="s">
        <v>30</v>
      </c>
      <c r="D429" s="18" t="s">
        <v>12</v>
      </c>
      <c r="E429" s="19">
        <v>579802.0</v>
      </c>
    </row>
    <row r="430">
      <c r="A430" s="17">
        <v>44613.0</v>
      </c>
      <c r="B430" s="3" t="s">
        <v>27</v>
      </c>
      <c r="C430" s="3" t="s">
        <v>31</v>
      </c>
      <c r="D430" s="18" t="s">
        <v>12</v>
      </c>
      <c r="E430" s="19">
        <v>937547.0</v>
      </c>
    </row>
    <row r="431">
      <c r="A431" s="17">
        <v>44613.0</v>
      </c>
      <c r="B431" s="3" t="s">
        <v>27</v>
      </c>
      <c r="C431" s="3" t="s">
        <v>32</v>
      </c>
      <c r="D431" s="18" t="s">
        <v>12</v>
      </c>
      <c r="E431" s="19">
        <v>122206.0</v>
      </c>
    </row>
    <row r="432">
      <c r="A432" s="17">
        <v>44613.0</v>
      </c>
      <c r="B432" s="3" t="s">
        <v>27</v>
      </c>
      <c r="C432" s="3" t="s">
        <v>28</v>
      </c>
      <c r="D432" s="18" t="s">
        <v>13</v>
      </c>
      <c r="E432" s="19">
        <v>8898.0</v>
      </c>
    </row>
    <row r="433">
      <c r="A433" s="17">
        <v>44613.0</v>
      </c>
      <c r="B433" s="3" t="s">
        <v>27</v>
      </c>
      <c r="C433" s="3" t="s">
        <v>29</v>
      </c>
      <c r="D433" s="18" t="s">
        <v>13</v>
      </c>
      <c r="E433" s="19">
        <v>7466.0</v>
      </c>
    </row>
    <row r="434">
      <c r="A434" s="17">
        <v>44613.0</v>
      </c>
      <c r="B434" s="3" t="s">
        <v>27</v>
      </c>
      <c r="C434" s="3" t="s">
        <v>30</v>
      </c>
      <c r="D434" s="18" t="s">
        <v>13</v>
      </c>
      <c r="E434" s="19">
        <v>5850.0</v>
      </c>
    </row>
    <row r="435">
      <c r="A435" s="17">
        <v>44613.0</v>
      </c>
      <c r="B435" s="3" t="s">
        <v>27</v>
      </c>
      <c r="C435" s="3" t="s">
        <v>31</v>
      </c>
      <c r="D435" s="18" t="s">
        <v>13</v>
      </c>
      <c r="E435" s="19">
        <v>796.0</v>
      </c>
    </row>
    <row r="436">
      <c r="A436" s="17">
        <v>44613.0</v>
      </c>
      <c r="B436" s="3" t="s">
        <v>27</v>
      </c>
      <c r="C436" s="3" t="s">
        <v>32</v>
      </c>
      <c r="D436" s="18" t="s">
        <v>13</v>
      </c>
      <c r="E436" s="19">
        <v>6521.0</v>
      </c>
    </row>
    <row r="437">
      <c r="A437" s="17">
        <v>44613.0</v>
      </c>
      <c r="B437" s="3" t="s">
        <v>27</v>
      </c>
      <c r="C437" s="3" t="s">
        <v>28</v>
      </c>
      <c r="D437" s="18" t="s">
        <v>14</v>
      </c>
      <c r="E437" s="19">
        <v>14.0</v>
      </c>
    </row>
    <row r="438">
      <c r="A438" s="17">
        <v>44613.0</v>
      </c>
      <c r="B438" s="3" t="s">
        <v>27</v>
      </c>
      <c r="C438" s="3" t="s">
        <v>29</v>
      </c>
      <c r="D438" s="18" t="s">
        <v>14</v>
      </c>
      <c r="E438" s="19">
        <v>98.0</v>
      </c>
    </row>
    <row r="439">
      <c r="A439" s="17">
        <v>44613.0</v>
      </c>
      <c r="B439" s="3" t="s">
        <v>27</v>
      </c>
      <c r="C439" s="3" t="s">
        <v>30</v>
      </c>
      <c r="D439" s="18" t="s">
        <v>14</v>
      </c>
      <c r="E439" s="19">
        <v>84.0</v>
      </c>
    </row>
    <row r="440">
      <c r="A440" s="17">
        <v>44613.0</v>
      </c>
      <c r="B440" s="3" t="s">
        <v>27</v>
      </c>
      <c r="C440" s="3" t="s">
        <v>31</v>
      </c>
      <c r="D440" s="18" t="s">
        <v>14</v>
      </c>
      <c r="E440" s="19">
        <v>53.0</v>
      </c>
    </row>
    <row r="441">
      <c r="A441" s="17">
        <v>44613.0</v>
      </c>
      <c r="B441" s="3" t="s">
        <v>27</v>
      </c>
      <c r="C441" s="3" t="s">
        <v>32</v>
      </c>
      <c r="D441" s="18" t="s">
        <v>14</v>
      </c>
      <c r="E441" s="19">
        <v>68.0</v>
      </c>
    </row>
    <row r="442">
      <c r="A442" s="17">
        <v>44613.0</v>
      </c>
      <c r="B442" s="3" t="s">
        <v>27</v>
      </c>
      <c r="C442" s="3" t="s">
        <v>28</v>
      </c>
      <c r="D442" s="18" t="s">
        <v>15</v>
      </c>
      <c r="E442" s="19">
        <v>5.0</v>
      </c>
    </row>
    <row r="443">
      <c r="A443" s="17">
        <v>44613.0</v>
      </c>
      <c r="B443" s="3" t="s">
        <v>27</v>
      </c>
      <c r="C443" s="3" t="s">
        <v>29</v>
      </c>
      <c r="D443" s="18" t="s">
        <v>15</v>
      </c>
      <c r="E443" s="19">
        <v>3.0</v>
      </c>
    </row>
    <row r="444">
      <c r="A444" s="17">
        <v>44613.0</v>
      </c>
      <c r="B444" s="3" t="s">
        <v>27</v>
      </c>
      <c r="C444" s="3" t="s">
        <v>30</v>
      </c>
      <c r="D444" s="18" t="s">
        <v>15</v>
      </c>
      <c r="E444" s="20">
        <v>1.0</v>
      </c>
    </row>
    <row r="445">
      <c r="A445" s="17">
        <v>44613.0</v>
      </c>
      <c r="B445" s="3" t="s">
        <v>27</v>
      </c>
      <c r="C445" s="3" t="s">
        <v>31</v>
      </c>
      <c r="D445" s="18" t="s">
        <v>15</v>
      </c>
      <c r="E445" s="19">
        <v>7.0</v>
      </c>
    </row>
    <row r="446">
      <c r="A446" s="17">
        <v>44613.0</v>
      </c>
      <c r="B446" s="3" t="s">
        <v>27</v>
      </c>
      <c r="C446" s="3" t="s">
        <v>32</v>
      </c>
      <c r="D446" s="18" t="s">
        <v>15</v>
      </c>
      <c r="E446" s="19">
        <v>1.0</v>
      </c>
    </row>
    <row r="447">
      <c r="A447" s="17">
        <v>44613.0</v>
      </c>
      <c r="B447" s="3" t="s">
        <v>27</v>
      </c>
      <c r="C447" s="3" t="s">
        <v>28</v>
      </c>
      <c r="D447" s="18" t="s">
        <v>16</v>
      </c>
      <c r="E447" s="19">
        <v>64409.0</v>
      </c>
    </row>
    <row r="448">
      <c r="A448" s="17">
        <v>44613.0</v>
      </c>
      <c r="B448" s="3" t="s">
        <v>27</v>
      </c>
      <c r="C448" s="3" t="s">
        <v>29</v>
      </c>
      <c r="D448" s="18" t="s">
        <v>16</v>
      </c>
      <c r="E448" s="19">
        <v>41006.0</v>
      </c>
    </row>
    <row r="449">
      <c r="A449" s="17">
        <v>44613.0</v>
      </c>
      <c r="B449" s="3" t="s">
        <v>27</v>
      </c>
      <c r="C449" s="3" t="s">
        <v>30</v>
      </c>
      <c r="D449" s="18" t="s">
        <v>16</v>
      </c>
      <c r="E449" s="19">
        <v>47362.0</v>
      </c>
    </row>
    <row r="450">
      <c r="A450" s="17">
        <v>44613.0</v>
      </c>
      <c r="B450" s="3" t="s">
        <v>27</v>
      </c>
      <c r="C450" s="3" t="s">
        <v>31</v>
      </c>
      <c r="D450" s="18" t="s">
        <v>16</v>
      </c>
      <c r="E450" s="19">
        <v>94275.0</v>
      </c>
    </row>
    <row r="451">
      <c r="A451" s="17">
        <v>44613.0</v>
      </c>
      <c r="B451" s="3" t="s">
        <v>27</v>
      </c>
      <c r="C451" s="3" t="s">
        <v>32</v>
      </c>
      <c r="D451" s="18" t="s">
        <v>16</v>
      </c>
      <c r="E451" s="19">
        <v>50269.0</v>
      </c>
    </row>
    <row r="452">
      <c r="A452" s="17">
        <v>44614.0</v>
      </c>
      <c r="B452" s="3" t="s">
        <v>27</v>
      </c>
      <c r="C452" s="3" t="s">
        <v>28</v>
      </c>
      <c r="D452" s="18" t="s">
        <v>12</v>
      </c>
      <c r="E452" s="19">
        <v>634376.0</v>
      </c>
    </row>
    <row r="453">
      <c r="A453" s="17">
        <v>44614.0</v>
      </c>
      <c r="B453" s="3" t="s">
        <v>27</v>
      </c>
      <c r="C453" s="3" t="s">
        <v>29</v>
      </c>
      <c r="D453" s="18" t="s">
        <v>12</v>
      </c>
      <c r="E453" s="19">
        <v>957541.0</v>
      </c>
    </row>
    <row r="454">
      <c r="A454" s="17">
        <v>44614.0</v>
      </c>
      <c r="B454" s="3" t="s">
        <v>27</v>
      </c>
      <c r="C454" s="3" t="s">
        <v>30</v>
      </c>
      <c r="D454" s="18" t="s">
        <v>12</v>
      </c>
      <c r="E454" s="19">
        <v>500356.0</v>
      </c>
    </row>
    <row r="455">
      <c r="A455" s="17">
        <v>44614.0</v>
      </c>
      <c r="B455" s="3" t="s">
        <v>27</v>
      </c>
      <c r="C455" s="3" t="s">
        <v>31</v>
      </c>
      <c r="D455" s="18" t="s">
        <v>12</v>
      </c>
      <c r="E455" s="19">
        <v>267571.0</v>
      </c>
    </row>
    <row r="456">
      <c r="A456" s="17">
        <v>44614.0</v>
      </c>
      <c r="B456" s="3" t="s">
        <v>27</v>
      </c>
      <c r="C456" s="3" t="s">
        <v>32</v>
      </c>
      <c r="D456" s="18" t="s">
        <v>12</v>
      </c>
      <c r="E456" s="19">
        <v>65884.0</v>
      </c>
    </row>
    <row r="457">
      <c r="A457" s="17">
        <v>44614.0</v>
      </c>
      <c r="B457" s="3" t="s">
        <v>27</v>
      </c>
      <c r="C457" s="3" t="s">
        <v>28</v>
      </c>
      <c r="D457" s="18" t="s">
        <v>13</v>
      </c>
      <c r="E457" s="19">
        <v>691.0</v>
      </c>
    </row>
    <row r="458">
      <c r="A458" s="17">
        <v>44614.0</v>
      </c>
      <c r="B458" s="3" t="s">
        <v>27</v>
      </c>
      <c r="C458" s="3" t="s">
        <v>29</v>
      </c>
      <c r="D458" s="18" t="s">
        <v>13</v>
      </c>
      <c r="E458" s="19">
        <v>418.0</v>
      </c>
    </row>
    <row r="459">
      <c r="A459" s="17">
        <v>44614.0</v>
      </c>
      <c r="B459" s="3" t="s">
        <v>27</v>
      </c>
      <c r="C459" s="3" t="s">
        <v>30</v>
      </c>
      <c r="D459" s="18" t="s">
        <v>13</v>
      </c>
      <c r="E459" s="19">
        <v>8979.0</v>
      </c>
    </row>
    <row r="460">
      <c r="A460" s="17">
        <v>44614.0</v>
      </c>
      <c r="B460" s="3" t="s">
        <v>27</v>
      </c>
      <c r="C460" s="3" t="s">
        <v>31</v>
      </c>
      <c r="D460" s="18" t="s">
        <v>13</v>
      </c>
      <c r="E460" s="19">
        <v>3090.0</v>
      </c>
    </row>
    <row r="461">
      <c r="A461" s="17">
        <v>44614.0</v>
      </c>
      <c r="B461" s="3" t="s">
        <v>27</v>
      </c>
      <c r="C461" s="3" t="s">
        <v>32</v>
      </c>
      <c r="D461" s="18" t="s">
        <v>13</v>
      </c>
      <c r="E461" s="19">
        <v>9836.0</v>
      </c>
    </row>
    <row r="462">
      <c r="A462" s="17">
        <v>44614.0</v>
      </c>
      <c r="B462" s="3" t="s">
        <v>27</v>
      </c>
      <c r="C462" s="3" t="s">
        <v>28</v>
      </c>
      <c r="D462" s="18" t="s">
        <v>14</v>
      </c>
      <c r="E462" s="19">
        <v>14.0</v>
      </c>
    </row>
    <row r="463">
      <c r="A463" s="17">
        <v>44614.0</v>
      </c>
      <c r="B463" s="3" t="s">
        <v>27</v>
      </c>
      <c r="C463" s="3" t="s">
        <v>29</v>
      </c>
      <c r="D463" s="18" t="s">
        <v>14</v>
      </c>
      <c r="E463" s="19">
        <v>7.0</v>
      </c>
    </row>
    <row r="464">
      <c r="A464" s="17">
        <v>44614.0</v>
      </c>
      <c r="B464" s="3" t="s">
        <v>27</v>
      </c>
      <c r="C464" s="3" t="s">
        <v>30</v>
      </c>
      <c r="D464" s="18" t="s">
        <v>14</v>
      </c>
      <c r="E464" s="19">
        <v>10.0</v>
      </c>
    </row>
    <row r="465">
      <c r="A465" s="17">
        <v>44614.0</v>
      </c>
      <c r="B465" s="3" t="s">
        <v>27</v>
      </c>
      <c r="C465" s="3" t="s">
        <v>31</v>
      </c>
      <c r="D465" s="18" t="s">
        <v>14</v>
      </c>
      <c r="E465" s="19">
        <v>21.0</v>
      </c>
    </row>
    <row r="466">
      <c r="A466" s="17">
        <v>44614.0</v>
      </c>
      <c r="B466" s="3" t="s">
        <v>27</v>
      </c>
      <c r="C466" s="3" t="s">
        <v>32</v>
      </c>
      <c r="D466" s="18" t="s">
        <v>14</v>
      </c>
      <c r="E466" s="19">
        <v>53.0</v>
      </c>
    </row>
    <row r="467">
      <c r="A467" s="17">
        <v>44614.0</v>
      </c>
      <c r="B467" s="3" t="s">
        <v>27</v>
      </c>
      <c r="C467" s="3" t="s">
        <v>28</v>
      </c>
      <c r="D467" s="18" t="s">
        <v>15</v>
      </c>
      <c r="E467" s="19">
        <v>3.0</v>
      </c>
    </row>
    <row r="468">
      <c r="A468" s="17">
        <v>44614.0</v>
      </c>
      <c r="B468" s="3" t="s">
        <v>27</v>
      </c>
      <c r="C468" s="3" t="s">
        <v>29</v>
      </c>
      <c r="D468" s="18" t="s">
        <v>15</v>
      </c>
      <c r="E468" s="19">
        <v>4.0</v>
      </c>
    </row>
    <row r="469">
      <c r="A469" s="17">
        <v>44614.0</v>
      </c>
      <c r="B469" s="3" t="s">
        <v>27</v>
      </c>
      <c r="C469" s="3" t="s">
        <v>30</v>
      </c>
      <c r="D469" s="18" t="s">
        <v>15</v>
      </c>
      <c r="E469" s="19">
        <v>4.0</v>
      </c>
    </row>
    <row r="470">
      <c r="A470" s="17">
        <v>44614.0</v>
      </c>
      <c r="B470" s="3" t="s">
        <v>27</v>
      </c>
      <c r="C470" s="3" t="s">
        <v>31</v>
      </c>
      <c r="D470" s="18" t="s">
        <v>15</v>
      </c>
      <c r="E470" s="19">
        <v>6.0</v>
      </c>
    </row>
    <row r="471">
      <c r="A471" s="17">
        <v>44614.0</v>
      </c>
      <c r="B471" s="3" t="s">
        <v>27</v>
      </c>
      <c r="C471" s="3" t="s">
        <v>32</v>
      </c>
      <c r="D471" s="18" t="s">
        <v>15</v>
      </c>
      <c r="E471" s="19">
        <v>7.0</v>
      </c>
    </row>
    <row r="472">
      <c r="A472" s="17">
        <v>44614.0</v>
      </c>
      <c r="B472" s="3" t="s">
        <v>27</v>
      </c>
      <c r="C472" s="3" t="s">
        <v>28</v>
      </c>
      <c r="D472" s="18" t="s">
        <v>16</v>
      </c>
      <c r="E472" s="19">
        <v>47107.0</v>
      </c>
    </row>
    <row r="473">
      <c r="A473" s="17">
        <v>44614.0</v>
      </c>
      <c r="B473" s="3" t="s">
        <v>27</v>
      </c>
      <c r="C473" s="3" t="s">
        <v>29</v>
      </c>
      <c r="D473" s="18" t="s">
        <v>16</v>
      </c>
      <c r="E473" s="19">
        <v>66278.0</v>
      </c>
    </row>
    <row r="474">
      <c r="A474" s="17">
        <v>44614.0</v>
      </c>
      <c r="B474" s="3" t="s">
        <v>27</v>
      </c>
      <c r="C474" s="3" t="s">
        <v>30</v>
      </c>
      <c r="D474" s="18" t="s">
        <v>16</v>
      </c>
      <c r="E474" s="19">
        <v>78179.0</v>
      </c>
    </row>
    <row r="475">
      <c r="A475" s="17">
        <v>44614.0</v>
      </c>
      <c r="B475" s="3" t="s">
        <v>27</v>
      </c>
      <c r="C475" s="3" t="s">
        <v>31</v>
      </c>
      <c r="D475" s="18" t="s">
        <v>16</v>
      </c>
      <c r="E475" s="19">
        <v>93636.0</v>
      </c>
    </row>
    <row r="476">
      <c r="A476" s="17">
        <v>44614.0</v>
      </c>
      <c r="B476" s="3" t="s">
        <v>27</v>
      </c>
      <c r="C476" s="3" t="s">
        <v>32</v>
      </c>
      <c r="D476" s="18" t="s">
        <v>16</v>
      </c>
      <c r="E476" s="19">
        <v>86613.0</v>
      </c>
    </row>
    <row r="477">
      <c r="A477" s="17">
        <v>44615.0</v>
      </c>
      <c r="B477" s="3" t="s">
        <v>27</v>
      </c>
      <c r="C477" s="3" t="s">
        <v>28</v>
      </c>
      <c r="D477" s="18" t="s">
        <v>12</v>
      </c>
      <c r="E477" s="19">
        <v>155747.0</v>
      </c>
    </row>
    <row r="478">
      <c r="A478" s="17">
        <v>44615.0</v>
      </c>
      <c r="B478" s="3" t="s">
        <v>27</v>
      </c>
      <c r="C478" s="3" t="s">
        <v>29</v>
      </c>
      <c r="D478" s="18" t="s">
        <v>12</v>
      </c>
      <c r="E478" s="19">
        <v>561338.0</v>
      </c>
    </row>
    <row r="479">
      <c r="A479" s="17">
        <v>44615.0</v>
      </c>
      <c r="B479" s="3" t="s">
        <v>27</v>
      </c>
      <c r="C479" s="3" t="s">
        <v>30</v>
      </c>
      <c r="D479" s="18" t="s">
        <v>12</v>
      </c>
      <c r="E479" s="19">
        <v>331420.0</v>
      </c>
    </row>
    <row r="480">
      <c r="A480" s="17">
        <v>44615.0</v>
      </c>
      <c r="B480" s="3" t="s">
        <v>27</v>
      </c>
      <c r="C480" s="3" t="s">
        <v>31</v>
      </c>
      <c r="D480" s="18" t="s">
        <v>12</v>
      </c>
      <c r="E480" s="19">
        <v>187913.0</v>
      </c>
    </row>
    <row r="481">
      <c r="A481" s="17">
        <v>44615.0</v>
      </c>
      <c r="B481" s="3" t="s">
        <v>27</v>
      </c>
      <c r="C481" s="3" t="s">
        <v>32</v>
      </c>
      <c r="D481" s="18" t="s">
        <v>12</v>
      </c>
      <c r="E481" s="19">
        <v>194532.0</v>
      </c>
    </row>
    <row r="482">
      <c r="A482" s="17">
        <v>44615.0</v>
      </c>
      <c r="B482" s="3" t="s">
        <v>27</v>
      </c>
      <c r="C482" s="3" t="s">
        <v>28</v>
      </c>
      <c r="D482" s="18" t="s">
        <v>13</v>
      </c>
      <c r="E482" s="19">
        <v>1854.0</v>
      </c>
    </row>
    <row r="483">
      <c r="A483" s="17">
        <v>44615.0</v>
      </c>
      <c r="B483" s="3" t="s">
        <v>27</v>
      </c>
      <c r="C483" s="3" t="s">
        <v>29</v>
      </c>
      <c r="D483" s="18" t="s">
        <v>13</v>
      </c>
      <c r="E483" s="19">
        <v>9953.0</v>
      </c>
    </row>
    <row r="484">
      <c r="A484" s="17">
        <v>44615.0</v>
      </c>
      <c r="B484" s="3" t="s">
        <v>27</v>
      </c>
      <c r="C484" s="3" t="s">
        <v>30</v>
      </c>
      <c r="D484" s="18" t="s">
        <v>13</v>
      </c>
      <c r="E484" s="19">
        <v>5045.0</v>
      </c>
    </row>
    <row r="485">
      <c r="A485" s="17">
        <v>44615.0</v>
      </c>
      <c r="B485" s="3" t="s">
        <v>27</v>
      </c>
      <c r="C485" s="3" t="s">
        <v>31</v>
      </c>
      <c r="D485" s="18" t="s">
        <v>13</v>
      </c>
      <c r="E485" s="19">
        <v>2696.0</v>
      </c>
    </row>
    <row r="486">
      <c r="A486" s="17">
        <v>44615.0</v>
      </c>
      <c r="B486" s="3" t="s">
        <v>27</v>
      </c>
      <c r="C486" s="3" t="s">
        <v>32</v>
      </c>
      <c r="D486" s="18" t="s">
        <v>13</v>
      </c>
      <c r="E486" s="19">
        <v>4610.0</v>
      </c>
    </row>
    <row r="487">
      <c r="A487" s="17">
        <v>44615.0</v>
      </c>
      <c r="B487" s="3" t="s">
        <v>27</v>
      </c>
      <c r="C487" s="3" t="s">
        <v>28</v>
      </c>
      <c r="D487" s="18" t="s">
        <v>14</v>
      </c>
      <c r="E487" s="19">
        <v>86.0</v>
      </c>
    </row>
    <row r="488">
      <c r="A488" s="17">
        <v>44615.0</v>
      </c>
      <c r="B488" s="3" t="s">
        <v>27</v>
      </c>
      <c r="C488" s="3" t="s">
        <v>29</v>
      </c>
      <c r="D488" s="18" t="s">
        <v>14</v>
      </c>
      <c r="E488" s="19">
        <v>27.0</v>
      </c>
    </row>
    <row r="489">
      <c r="A489" s="17">
        <v>44615.0</v>
      </c>
      <c r="B489" s="3" t="s">
        <v>27</v>
      </c>
      <c r="C489" s="3" t="s">
        <v>30</v>
      </c>
      <c r="D489" s="18" t="s">
        <v>14</v>
      </c>
      <c r="E489" s="19">
        <v>76.0</v>
      </c>
    </row>
    <row r="490">
      <c r="A490" s="17">
        <v>44615.0</v>
      </c>
      <c r="B490" s="3" t="s">
        <v>27</v>
      </c>
      <c r="C490" s="3" t="s">
        <v>31</v>
      </c>
      <c r="D490" s="18" t="s">
        <v>14</v>
      </c>
      <c r="E490" s="19">
        <v>95.0</v>
      </c>
    </row>
    <row r="491">
      <c r="A491" s="17">
        <v>44615.0</v>
      </c>
      <c r="B491" s="3" t="s">
        <v>27</v>
      </c>
      <c r="C491" s="3" t="s">
        <v>32</v>
      </c>
      <c r="D491" s="18" t="s">
        <v>14</v>
      </c>
      <c r="E491" s="19">
        <v>45.0</v>
      </c>
    </row>
    <row r="492">
      <c r="A492" s="17">
        <v>44615.0</v>
      </c>
      <c r="B492" s="3" t="s">
        <v>27</v>
      </c>
      <c r="C492" s="3" t="s">
        <v>28</v>
      </c>
      <c r="D492" s="18" t="s">
        <v>15</v>
      </c>
      <c r="E492" s="19">
        <v>2.0</v>
      </c>
    </row>
    <row r="493">
      <c r="A493" s="17">
        <v>44615.0</v>
      </c>
      <c r="B493" s="3" t="s">
        <v>27</v>
      </c>
      <c r="C493" s="3" t="s">
        <v>29</v>
      </c>
      <c r="D493" s="18" t="s">
        <v>15</v>
      </c>
      <c r="E493" s="19">
        <v>5.0</v>
      </c>
    </row>
    <row r="494">
      <c r="A494" s="17">
        <v>44615.0</v>
      </c>
      <c r="B494" s="3" t="s">
        <v>27</v>
      </c>
      <c r="C494" s="3" t="s">
        <v>30</v>
      </c>
      <c r="D494" s="18" t="s">
        <v>15</v>
      </c>
      <c r="E494" s="19">
        <v>2.0</v>
      </c>
    </row>
    <row r="495">
      <c r="A495" s="17">
        <v>44615.0</v>
      </c>
      <c r="B495" s="3" t="s">
        <v>27</v>
      </c>
      <c r="C495" s="3" t="s">
        <v>31</v>
      </c>
      <c r="D495" s="18" t="s">
        <v>15</v>
      </c>
      <c r="E495" s="19">
        <v>2.0</v>
      </c>
    </row>
    <row r="496">
      <c r="A496" s="17">
        <v>44615.0</v>
      </c>
      <c r="B496" s="3" t="s">
        <v>27</v>
      </c>
      <c r="C496" s="3" t="s">
        <v>32</v>
      </c>
      <c r="D496" s="18" t="s">
        <v>15</v>
      </c>
      <c r="E496" s="19">
        <v>0.0</v>
      </c>
    </row>
    <row r="497">
      <c r="A497" s="17">
        <v>44615.0</v>
      </c>
      <c r="B497" s="3" t="s">
        <v>27</v>
      </c>
      <c r="C497" s="3" t="s">
        <v>28</v>
      </c>
      <c r="D497" s="18" t="s">
        <v>16</v>
      </c>
      <c r="E497" s="19">
        <v>80942.0</v>
      </c>
    </row>
    <row r="498">
      <c r="A498" s="17">
        <v>44615.0</v>
      </c>
      <c r="B498" s="3" t="s">
        <v>27</v>
      </c>
      <c r="C498" s="3" t="s">
        <v>29</v>
      </c>
      <c r="D498" s="18" t="s">
        <v>16</v>
      </c>
      <c r="E498" s="19">
        <v>91688.0</v>
      </c>
    </row>
    <row r="499">
      <c r="A499" s="17">
        <v>44615.0</v>
      </c>
      <c r="B499" s="3" t="s">
        <v>27</v>
      </c>
      <c r="C499" s="3" t="s">
        <v>30</v>
      </c>
      <c r="D499" s="18" t="s">
        <v>16</v>
      </c>
      <c r="E499" s="19">
        <v>48384.0</v>
      </c>
    </row>
    <row r="500">
      <c r="A500" s="17">
        <v>44615.0</v>
      </c>
      <c r="B500" s="3" t="s">
        <v>27</v>
      </c>
      <c r="C500" s="3" t="s">
        <v>31</v>
      </c>
      <c r="D500" s="18" t="s">
        <v>16</v>
      </c>
      <c r="E500" s="19">
        <v>60899.0</v>
      </c>
    </row>
    <row r="501">
      <c r="A501" s="17">
        <v>44615.0</v>
      </c>
      <c r="B501" s="3" t="s">
        <v>27</v>
      </c>
      <c r="C501" s="3" t="s">
        <v>32</v>
      </c>
      <c r="D501" s="18" t="s">
        <v>16</v>
      </c>
      <c r="E501" s="19">
        <v>31337.0</v>
      </c>
    </row>
    <row r="502">
      <c r="A502" s="17">
        <v>44616.0</v>
      </c>
      <c r="B502" s="3" t="s">
        <v>27</v>
      </c>
      <c r="C502" s="3" t="s">
        <v>28</v>
      </c>
      <c r="D502" s="18" t="s">
        <v>12</v>
      </c>
      <c r="E502" s="19">
        <v>802577.0</v>
      </c>
    </row>
    <row r="503">
      <c r="A503" s="17">
        <v>44616.0</v>
      </c>
      <c r="B503" s="3" t="s">
        <v>27</v>
      </c>
      <c r="C503" s="3" t="s">
        <v>29</v>
      </c>
      <c r="D503" s="18" t="s">
        <v>12</v>
      </c>
      <c r="E503" s="19">
        <v>509109.0</v>
      </c>
    </row>
    <row r="504">
      <c r="A504" s="17">
        <v>44616.0</v>
      </c>
      <c r="B504" s="3" t="s">
        <v>27</v>
      </c>
      <c r="C504" s="3" t="s">
        <v>30</v>
      </c>
      <c r="D504" s="18" t="s">
        <v>12</v>
      </c>
      <c r="E504" s="19">
        <v>474132.0</v>
      </c>
    </row>
    <row r="505">
      <c r="A505" s="17">
        <v>44616.0</v>
      </c>
      <c r="B505" s="3" t="s">
        <v>27</v>
      </c>
      <c r="C505" s="3" t="s">
        <v>31</v>
      </c>
      <c r="D505" s="18" t="s">
        <v>12</v>
      </c>
      <c r="E505" s="19">
        <v>708432.0</v>
      </c>
    </row>
    <row r="506">
      <c r="A506" s="17">
        <v>44616.0</v>
      </c>
      <c r="B506" s="3" t="s">
        <v>27</v>
      </c>
      <c r="C506" s="3" t="s">
        <v>32</v>
      </c>
      <c r="D506" s="18" t="s">
        <v>12</v>
      </c>
      <c r="E506" s="19">
        <v>564925.0</v>
      </c>
    </row>
    <row r="507">
      <c r="A507" s="17">
        <v>44616.0</v>
      </c>
      <c r="B507" s="3" t="s">
        <v>27</v>
      </c>
      <c r="C507" s="3" t="s">
        <v>28</v>
      </c>
      <c r="D507" s="18" t="s">
        <v>13</v>
      </c>
      <c r="E507" s="19">
        <v>1978.0</v>
      </c>
    </row>
    <row r="508">
      <c r="A508" s="17">
        <v>44616.0</v>
      </c>
      <c r="B508" s="3" t="s">
        <v>27</v>
      </c>
      <c r="C508" s="3" t="s">
        <v>29</v>
      </c>
      <c r="D508" s="18" t="s">
        <v>13</v>
      </c>
      <c r="E508" s="19">
        <v>5358.0</v>
      </c>
    </row>
    <row r="509">
      <c r="A509" s="17">
        <v>44616.0</v>
      </c>
      <c r="B509" s="3" t="s">
        <v>27</v>
      </c>
      <c r="C509" s="3" t="s">
        <v>30</v>
      </c>
      <c r="D509" s="18" t="s">
        <v>13</v>
      </c>
      <c r="E509" s="19">
        <v>9088.0</v>
      </c>
    </row>
    <row r="510">
      <c r="A510" s="17">
        <v>44616.0</v>
      </c>
      <c r="B510" s="3" t="s">
        <v>27</v>
      </c>
      <c r="C510" s="3" t="s">
        <v>31</v>
      </c>
      <c r="D510" s="18" t="s">
        <v>13</v>
      </c>
      <c r="E510" s="19">
        <v>1399.0</v>
      </c>
    </row>
    <row r="511">
      <c r="A511" s="17">
        <v>44616.0</v>
      </c>
      <c r="B511" s="3" t="s">
        <v>27</v>
      </c>
      <c r="C511" s="3" t="s">
        <v>32</v>
      </c>
      <c r="D511" s="18" t="s">
        <v>13</v>
      </c>
      <c r="E511" s="19">
        <v>7405.0</v>
      </c>
    </row>
    <row r="512">
      <c r="A512" s="17">
        <v>44616.0</v>
      </c>
      <c r="B512" s="3" t="s">
        <v>27</v>
      </c>
      <c r="C512" s="3" t="s">
        <v>28</v>
      </c>
      <c r="D512" s="18" t="s">
        <v>14</v>
      </c>
      <c r="E512" s="19">
        <v>28.0</v>
      </c>
    </row>
    <row r="513">
      <c r="A513" s="17">
        <v>44616.0</v>
      </c>
      <c r="B513" s="3" t="s">
        <v>27</v>
      </c>
      <c r="C513" s="3" t="s">
        <v>29</v>
      </c>
      <c r="D513" s="18" t="s">
        <v>14</v>
      </c>
      <c r="E513" s="19">
        <v>94.0</v>
      </c>
    </row>
    <row r="514">
      <c r="A514" s="17">
        <v>44616.0</v>
      </c>
      <c r="B514" s="3" t="s">
        <v>27</v>
      </c>
      <c r="C514" s="3" t="s">
        <v>30</v>
      </c>
      <c r="D514" s="18" t="s">
        <v>14</v>
      </c>
      <c r="E514" s="19">
        <v>11.0</v>
      </c>
    </row>
    <row r="515">
      <c r="A515" s="17">
        <v>44616.0</v>
      </c>
      <c r="B515" s="3" t="s">
        <v>27</v>
      </c>
      <c r="C515" s="3" t="s">
        <v>31</v>
      </c>
      <c r="D515" s="18" t="s">
        <v>14</v>
      </c>
      <c r="E515" s="19">
        <v>13.0</v>
      </c>
    </row>
    <row r="516">
      <c r="A516" s="17">
        <v>44616.0</v>
      </c>
      <c r="B516" s="3" t="s">
        <v>27</v>
      </c>
      <c r="C516" s="3" t="s">
        <v>32</v>
      </c>
      <c r="D516" s="18" t="s">
        <v>14</v>
      </c>
      <c r="E516" s="19">
        <v>33.0</v>
      </c>
    </row>
    <row r="517">
      <c r="A517" s="17">
        <v>44616.0</v>
      </c>
      <c r="B517" s="3" t="s">
        <v>27</v>
      </c>
      <c r="C517" s="3" t="s">
        <v>28</v>
      </c>
      <c r="D517" s="18" t="s">
        <v>15</v>
      </c>
      <c r="E517" s="19">
        <v>5.0</v>
      </c>
    </row>
    <row r="518">
      <c r="A518" s="17">
        <v>44616.0</v>
      </c>
      <c r="B518" s="3" t="s">
        <v>27</v>
      </c>
      <c r="C518" s="3" t="s">
        <v>29</v>
      </c>
      <c r="D518" s="18" t="s">
        <v>15</v>
      </c>
      <c r="E518" s="19">
        <v>2.0</v>
      </c>
    </row>
    <row r="519">
      <c r="A519" s="17">
        <v>44616.0</v>
      </c>
      <c r="B519" s="3" t="s">
        <v>27</v>
      </c>
      <c r="C519" s="3" t="s">
        <v>30</v>
      </c>
      <c r="D519" s="18" t="s">
        <v>15</v>
      </c>
      <c r="E519" s="19">
        <v>4.0</v>
      </c>
    </row>
    <row r="520">
      <c r="A520" s="17">
        <v>44616.0</v>
      </c>
      <c r="B520" s="3" t="s">
        <v>27</v>
      </c>
      <c r="C520" s="3" t="s">
        <v>31</v>
      </c>
      <c r="D520" s="18" t="s">
        <v>15</v>
      </c>
      <c r="E520" s="19">
        <v>6.0</v>
      </c>
    </row>
    <row r="521">
      <c r="A521" s="17">
        <v>44616.0</v>
      </c>
      <c r="B521" s="3" t="s">
        <v>27</v>
      </c>
      <c r="C521" s="3" t="s">
        <v>32</v>
      </c>
      <c r="D521" s="18" t="s">
        <v>15</v>
      </c>
      <c r="E521" s="19">
        <v>4.0</v>
      </c>
    </row>
    <row r="522">
      <c r="A522" s="17">
        <v>44616.0</v>
      </c>
      <c r="B522" s="3" t="s">
        <v>27</v>
      </c>
      <c r="C522" s="3" t="s">
        <v>28</v>
      </c>
      <c r="D522" s="18" t="s">
        <v>16</v>
      </c>
      <c r="E522" s="19">
        <v>70704.0</v>
      </c>
    </row>
    <row r="523">
      <c r="A523" s="17">
        <v>44616.0</v>
      </c>
      <c r="B523" s="3" t="s">
        <v>27</v>
      </c>
      <c r="C523" s="3" t="s">
        <v>29</v>
      </c>
      <c r="D523" s="18" t="s">
        <v>16</v>
      </c>
      <c r="E523" s="19">
        <v>93776.0</v>
      </c>
    </row>
    <row r="524">
      <c r="A524" s="17">
        <v>44616.0</v>
      </c>
      <c r="B524" s="3" t="s">
        <v>27</v>
      </c>
      <c r="C524" s="3" t="s">
        <v>30</v>
      </c>
      <c r="D524" s="18" t="s">
        <v>16</v>
      </c>
      <c r="E524" s="19">
        <v>53872.0</v>
      </c>
    </row>
    <row r="525">
      <c r="A525" s="17">
        <v>44616.0</v>
      </c>
      <c r="B525" s="3" t="s">
        <v>27</v>
      </c>
      <c r="C525" s="3" t="s">
        <v>31</v>
      </c>
      <c r="D525" s="18" t="s">
        <v>16</v>
      </c>
      <c r="E525" s="19">
        <v>63583.0</v>
      </c>
    </row>
    <row r="526">
      <c r="A526" s="17">
        <v>44616.0</v>
      </c>
      <c r="B526" s="3" t="s">
        <v>27</v>
      </c>
      <c r="C526" s="3" t="s">
        <v>32</v>
      </c>
      <c r="D526" s="18" t="s">
        <v>16</v>
      </c>
      <c r="E526" s="19">
        <v>73804.0</v>
      </c>
    </row>
    <row r="527">
      <c r="A527" s="17">
        <v>44617.0</v>
      </c>
      <c r="B527" s="3" t="s">
        <v>27</v>
      </c>
      <c r="C527" s="3" t="s">
        <v>28</v>
      </c>
      <c r="D527" s="18" t="s">
        <v>12</v>
      </c>
      <c r="E527" s="19">
        <v>256670.0</v>
      </c>
    </row>
    <row r="528">
      <c r="A528" s="17">
        <v>44617.0</v>
      </c>
      <c r="B528" s="3" t="s">
        <v>27</v>
      </c>
      <c r="C528" s="3" t="s">
        <v>29</v>
      </c>
      <c r="D528" s="18" t="s">
        <v>12</v>
      </c>
      <c r="E528" s="19">
        <v>930914.0</v>
      </c>
    </row>
    <row r="529">
      <c r="A529" s="17">
        <v>44617.0</v>
      </c>
      <c r="B529" s="3" t="s">
        <v>27</v>
      </c>
      <c r="C529" s="3" t="s">
        <v>30</v>
      </c>
      <c r="D529" s="18" t="s">
        <v>12</v>
      </c>
      <c r="E529" s="19">
        <v>796711.0</v>
      </c>
    </row>
    <row r="530">
      <c r="A530" s="17">
        <v>44617.0</v>
      </c>
      <c r="B530" s="3" t="s">
        <v>27</v>
      </c>
      <c r="C530" s="3" t="s">
        <v>31</v>
      </c>
      <c r="D530" s="18" t="s">
        <v>12</v>
      </c>
      <c r="E530" s="19">
        <v>460697.0</v>
      </c>
    </row>
    <row r="531">
      <c r="A531" s="17">
        <v>44617.0</v>
      </c>
      <c r="B531" s="3" t="s">
        <v>27</v>
      </c>
      <c r="C531" s="3" t="s">
        <v>32</v>
      </c>
      <c r="D531" s="18" t="s">
        <v>12</v>
      </c>
      <c r="E531" s="19">
        <v>605459.0</v>
      </c>
    </row>
    <row r="532">
      <c r="A532" s="17">
        <v>44617.0</v>
      </c>
      <c r="B532" s="3" t="s">
        <v>27</v>
      </c>
      <c r="C532" s="3" t="s">
        <v>28</v>
      </c>
      <c r="D532" s="18" t="s">
        <v>13</v>
      </c>
      <c r="E532" s="19">
        <v>7371.0</v>
      </c>
    </row>
    <row r="533">
      <c r="A533" s="17">
        <v>44617.0</v>
      </c>
      <c r="B533" s="3" t="s">
        <v>27</v>
      </c>
      <c r="C533" s="3" t="s">
        <v>29</v>
      </c>
      <c r="D533" s="18" t="s">
        <v>13</v>
      </c>
      <c r="E533" s="19">
        <v>9260.0</v>
      </c>
    </row>
    <row r="534">
      <c r="A534" s="17">
        <v>44617.0</v>
      </c>
      <c r="B534" s="3" t="s">
        <v>27</v>
      </c>
      <c r="C534" s="3" t="s">
        <v>30</v>
      </c>
      <c r="D534" s="18" t="s">
        <v>13</v>
      </c>
      <c r="E534" s="19">
        <v>7317.0</v>
      </c>
    </row>
    <row r="535">
      <c r="A535" s="17">
        <v>44617.0</v>
      </c>
      <c r="B535" s="3" t="s">
        <v>27</v>
      </c>
      <c r="C535" s="3" t="s">
        <v>31</v>
      </c>
      <c r="D535" s="18" t="s">
        <v>13</v>
      </c>
      <c r="E535" s="19">
        <v>6363.0</v>
      </c>
    </row>
    <row r="536">
      <c r="A536" s="17">
        <v>44617.0</v>
      </c>
      <c r="B536" s="3" t="s">
        <v>27</v>
      </c>
      <c r="C536" s="3" t="s">
        <v>32</v>
      </c>
      <c r="D536" s="18" t="s">
        <v>13</v>
      </c>
      <c r="E536" s="19">
        <v>369.0</v>
      </c>
    </row>
    <row r="537">
      <c r="A537" s="17">
        <v>44617.0</v>
      </c>
      <c r="B537" s="3" t="s">
        <v>27</v>
      </c>
      <c r="C537" s="3" t="s">
        <v>28</v>
      </c>
      <c r="D537" s="18" t="s">
        <v>14</v>
      </c>
      <c r="E537" s="19">
        <v>17.0</v>
      </c>
    </row>
    <row r="538">
      <c r="A538" s="17">
        <v>44617.0</v>
      </c>
      <c r="B538" s="3" t="s">
        <v>27</v>
      </c>
      <c r="C538" s="3" t="s">
        <v>29</v>
      </c>
      <c r="D538" s="18" t="s">
        <v>14</v>
      </c>
      <c r="E538" s="19">
        <v>10.0</v>
      </c>
    </row>
    <row r="539">
      <c r="A539" s="17">
        <v>44617.0</v>
      </c>
      <c r="B539" s="3" t="s">
        <v>27</v>
      </c>
      <c r="C539" s="3" t="s">
        <v>30</v>
      </c>
      <c r="D539" s="18" t="s">
        <v>14</v>
      </c>
      <c r="E539" s="19">
        <v>13.0</v>
      </c>
    </row>
    <row r="540">
      <c r="A540" s="17">
        <v>44617.0</v>
      </c>
      <c r="B540" s="3" t="s">
        <v>27</v>
      </c>
      <c r="C540" s="3" t="s">
        <v>31</v>
      </c>
      <c r="D540" s="18" t="s">
        <v>14</v>
      </c>
      <c r="E540" s="19">
        <v>19.0</v>
      </c>
    </row>
    <row r="541">
      <c r="A541" s="17">
        <v>44617.0</v>
      </c>
      <c r="B541" s="3" t="s">
        <v>27</v>
      </c>
      <c r="C541" s="3" t="s">
        <v>32</v>
      </c>
      <c r="D541" s="18" t="s">
        <v>14</v>
      </c>
      <c r="E541" s="19">
        <v>31.0</v>
      </c>
    </row>
    <row r="542">
      <c r="A542" s="17">
        <v>44617.0</v>
      </c>
      <c r="B542" s="3" t="s">
        <v>27</v>
      </c>
      <c r="C542" s="3" t="s">
        <v>28</v>
      </c>
      <c r="D542" s="18" t="s">
        <v>15</v>
      </c>
      <c r="E542" s="19">
        <v>6.0</v>
      </c>
    </row>
    <row r="543">
      <c r="A543" s="17">
        <v>44617.0</v>
      </c>
      <c r="B543" s="3" t="s">
        <v>27</v>
      </c>
      <c r="C543" s="3" t="s">
        <v>29</v>
      </c>
      <c r="D543" s="18" t="s">
        <v>15</v>
      </c>
      <c r="E543" s="19">
        <v>3.0</v>
      </c>
    </row>
    <row r="544">
      <c r="A544" s="17">
        <v>44617.0</v>
      </c>
      <c r="B544" s="3" t="s">
        <v>27</v>
      </c>
      <c r="C544" s="3" t="s">
        <v>30</v>
      </c>
      <c r="D544" s="18" t="s">
        <v>15</v>
      </c>
      <c r="E544" s="19">
        <v>4.0</v>
      </c>
    </row>
    <row r="545">
      <c r="A545" s="17">
        <v>44617.0</v>
      </c>
      <c r="B545" s="3" t="s">
        <v>27</v>
      </c>
      <c r="C545" s="3" t="s">
        <v>31</v>
      </c>
      <c r="D545" s="18" t="s">
        <v>15</v>
      </c>
      <c r="E545" s="19">
        <v>2.0</v>
      </c>
    </row>
    <row r="546">
      <c r="A546" s="17">
        <v>44617.0</v>
      </c>
      <c r="B546" s="3" t="s">
        <v>27</v>
      </c>
      <c r="C546" s="3" t="s">
        <v>32</v>
      </c>
      <c r="D546" s="18" t="s">
        <v>15</v>
      </c>
      <c r="E546" s="19">
        <v>7.0</v>
      </c>
    </row>
    <row r="547">
      <c r="A547" s="17">
        <v>44617.0</v>
      </c>
      <c r="B547" s="3" t="s">
        <v>27</v>
      </c>
      <c r="C547" s="3" t="s">
        <v>28</v>
      </c>
      <c r="D547" s="18" t="s">
        <v>16</v>
      </c>
      <c r="E547" s="19">
        <v>84610.0</v>
      </c>
    </row>
    <row r="548">
      <c r="A548" s="17">
        <v>44617.0</v>
      </c>
      <c r="B548" s="3" t="s">
        <v>27</v>
      </c>
      <c r="C548" s="3" t="s">
        <v>29</v>
      </c>
      <c r="D548" s="18" t="s">
        <v>16</v>
      </c>
      <c r="E548" s="19">
        <v>43449.0</v>
      </c>
    </row>
    <row r="549">
      <c r="A549" s="17">
        <v>44617.0</v>
      </c>
      <c r="B549" s="3" t="s">
        <v>27</v>
      </c>
      <c r="C549" s="3" t="s">
        <v>30</v>
      </c>
      <c r="D549" s="18" t="s">
        <v>16</v>
      </c>
      <c r="E549" s="19">
        <v>85843.0</v>
      </c>
    </row>
    <row r="550">
      <c r="A550" s="17">
        <v>44617.0</v>
      </c>
      <c r="B550" s="3" t="s">
        <v>27</v>
      </c>
      <c r="C550" s="3" t="s">
        <v>31</v>
      </c>
      <c r="D550" s="18" t="s">
        <v>16</v>
      </c>
      <c r="E550" s="19">
        <v>50235.0</v>
      </c>
    </row>
    <row r="551">
      <c r="A551" s="17">
        <v>44617.0</v>
      </c>
      <c r="B551" s="3" t="s">
        <v>27</v>
      </c>
      <c r="C551" s="3" t="s">
        <v>32</v>
      </c>
      <c r="D551" s="18" t="s">
        <v>16</v>
      </c>
      <c r="E551" s="19">
        <v>89978.0</v>
      </c>
    </row>
  </sheetData>
  <drawing r:id="rId1"/>
</worksheet>
</file>