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D:\0_Andres\1_Universidad\MUSE\TCCT\Trabajos_TCCT\ESATAN\"/>
    </mc:Choice>
  </mc:AlternateContent>
  <xr:revisionPtr revIDLastSave="0" documentId="13_ncr:1_{5EA6936D-DCDA-4A8F-8291-85DA131BDB5D}" xr6:coauthVersionLast="46" xr6:coauthVersionMax="46" xr10:uidLastSave="{00000000-0000-0000-0000-000000000000}"/>
  <bookViews>
    <workbookView xWindow="1068" yWindow="-108" windowWidth="22080" windowHeight="131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17" i="1" l="1"/>
  <c r="AD3" i="1"/>
  <c r="AF3" i="1" s="1"/>
  <c r="U14" i="1"/>
  <c r="AF7" i="1"/>
  <c r="AF9" i="1"/>
  <c r="AF11" i="1"/>
  <c r="AF15" i="1"/>
  <c r="AF13" i="1"/>
  <c r="AF5" i="1"/>
  <c r="R14" i="1"/>
  <c r="T14" i="1" s="1"/>
  <c r="T10" i="1" s="1"/>
  <c r="T9" i="1" s="1"/>
</calcChain>
</file>

<file path=xl/sharedStrings.xml><?xml version="1.0" encoding="utf-8"?>
<sst xmlns="http://schemas.openxmlformats.org/spreadsheetml/2006/main" count="236" uniqueCount="198">
  <si>
    <t>Geometría</t>
  </si>
  <si>
    <t>Central</t>
  </si>
  <si>
    <t>BX</t>
  </si>
  <si>
    <t>BX_mli</t>
  </si>
  <si>
    <t>RDTR</t>
  </si>
  <si>
    <t>TRAY</t>
  </si>
  <si>
    <t>Equipos</t>
  </si>
  <si>
    <t>ADCS</t>
  </si>
  <si>
    <t>CAJA_ELECTRONICA</t>
  </si>
  <si>
    <t>Comunicaciones</t>
  </si>
  <si>
    <t>COM1</t>
  </si>
  <si>
    <t>COM2</t>
  </si>
  <si>
    <t>TL_case</t>
  </si>
  <si>
    <t>TLC_C_estruct</t>
  </si>
  <si>
    <t>TLC_C_mli</t>
  </si>
  <si>
    <t>TLC_D_estruct</t>
  </si>
  <si>
    <t>TLC_D_mli</t>
  </si>
  <si>
    <t>Telescope</t>
  </si>
  <si>
    <t>TL_detector</t>
  </si>
  <si>
    <t>TL_mirror</t>
  </si>
  <si>
    <t>SOLAR_PANELS</t>
  </si>
  <si>
    <t>BODY</t>
  </si>
  <si>
    <t>SP1</t>
  </si>
  <si>
    <t>SP2</t>
  </si>
  <si>
    <t>Estructura cúbica que aloja los equipos electrónicos</t>
  </si>
  <si>
    <t>Manta térmica que recubre BX</t>
  </si>
  <si>
    <t>Bandeja portaequipos en el interior de BX</t>
  </si>
  <si>
    <t>Caja electrónica con el ordenador y la batería</t>
  </si>
  <si>
    <t xml:space="preserve">Caja que contiene los equipos de telecomunicacioes </t>
  </si>
  <si>
    <t>Caja que contiene los equipos de control de actitud</t>
  </si>
  <si>
    <t xml:space="preserve">Antena de telecomunicaciones </t>
  </si>
  <si>
    <t>Estructura cilíndrica que protege al telescopio de le radiación</t>
  </si>
  <si>
    <t>Manta térmica que recubre TLC_C_estruct</t>
  </si>
  <si>
    <t>Estructura discal que protege al telescopio de le radiación</t>
  </si>
  <si>
    <t>Manta térmica que recubre TLC_D_estruct</t>
  </si>
  <si>
    <t>Detector infrarrojo</t>
  </si>
  <si>
    <t>ABS_plastic</t>
  </si>
  <si>
    <t>Al_7075_T6</t>
  </si>
  <si>
    <t>Be_Cu</t>
  </si>
  <si>
    <t>MLI</t>
  </si>
  <si>
    <t>Radiator</t>
  </si>
  <si>
    <t>Para el exterior de las cajas electrónicas</t>
  </si>
  <si>
    <t>EN-AW-7075 T6</t>
  </si>
  <si>
    <t>ABS (polímero)</t>
  </si>
  <si>
    <t>Como material estructural de todo el satélite</t>
  </si>
  <si>
    <t>Aleación de cobre-berilio UNS C17000</t>
  </si>
  <si>
    <t>Para la antena de telecomunicaciones</t>
  </si>
  <si>
    <t>Multi-Layer Insulation</t>
  </si>
  <si>
    <t>Manta térmica que recubre la estrucutra central del satélite</t>
  </si>
  <si>
    <t xml:space="preserve">SSM de cuarzo (8 mm de cuarzo y  500 $\mu$m de aluminio depositado) </t>
  </si>
  <si>
    <t>Espejo de segunda superficie del radiador</t>
  </si>
  <si>
    <t xml:space="preserve">Materiales </t>
  </si>
  <si>
    <t>Nombre</t>
  </si>
  <si>
    <t>Área de aplicación</t>
  </si>
  <si>
    <t>Referencia</t>
  </si>
  <si>
    <t>Material</t>
  </si>
  <si>
    <t>Densidad [kg/m$^3$]</t>
  </si>
  <si>
    <t>Celdas solares de Ga-As</t>
  </si>
  <si>
    <t>Células de los paneles solares</t>
  </si>
  <si>
    <t>$\varepsilon_{IR}$</t>
  </si>
  <si>
    <t>$\alpha_s$</t>
  </si>
  <si>
    <t>AL_polished</t>
  </si>
  <si>
    <t>Descripción</t>
  </si>
  <si>
    <t>Aluminio pulido</t>
  </si>
  <si>
    <t>Black</t>
  </si>
  <si>
    <t>Pintura negra</t>
  </si>
  <si>
    <t>Alta emisividad y sin degradación a lo largo de la misión</t>
  </si>
  <si>
    <t>Detector</t>
  </si>
  <si>
    <t>Superficie de detección</t>
  </si>
  <si>
    <t>Para el detector de infrarrojo</t>
  </si>
  <si>
    <t>Kapton</t>
  </si>
  <si>
    <t>SSM</t>
  </si>
  <si>
    <t>Second Surface Mirror</t>
  </si>
  <si>
    <t>Solar_cells</t>
  </si>
  <si>
    <t>Células solares</t>
  </si>
  <si>
    <t>Propiedades termo-ópticas de las células solares</t>
  </si>
  <si>
    <t>White</t>
  </si>
  <si>
    <t>Pintura blanca</t>
  </si>
  <si>
    <t>Propiedades termo-ópticas</t>
  </si>
  <si>
    <t>\cite{ABS}</t>
  </si>
  <si>
    <t>\cite{7075}</t>
  </si>
  <si>
    <t>\cite{BeCu}</t>
  </si>
  <si>
    <t>\cite{SatBasico}</t>
  </si>
  <si>
    <t>\cite{Quartz} \cite{Grande} \cite{Reference1982}</t>
  </si>
  <si>
    <t>\cite{Martinez}</t>
  </si>
  <si>
    <t>\cite{Han2014}</t>
  </si>
  <si>
    <t>\cite{Grande} \cite{Reference1982}</t>
  </si>
  <si>
    <t>COM</t>
  </si>
  <si>
    <t>OBC</t>
  </si>
  <si>
    <t>Telescopio</t>
  </si>
  <si>
    <t>Potencia media [W]</t>
  </si>
  <si>
    <t>Referencias</t>
  </si>
  <si>
    <t>Condiciones de controno</t>
  </si>
  <si>
    <t>Antena</t>
  </si>
  <si>
    <t>Electrónica</t>
  </si>
  <si>
    <t>TL_electronics</t>
  </si>
  <si>
    <t>Caja con la electrónica del telescopio</t>
  </si>
  <si>
    <t xml:space="preserve">User defined conductors </t>
  </si>
  <si>
    <t>Distancia [m]</t>
  </si>
  <si>
    <t>Área [m$^2$]</t>
  </si>
  <si>
    <t>GL [W/m]</t>
  </si>
  <si>
    <t>Rango de temperatura [C]</t>
  </si>
  <si>
    <t>Gold</t>
  </si>
  <si>
    <t>Para el espejo del telescopio</t>
  </si>
  <si>
    <t>Al_6061_T6</t>
  </si>
  <si>
    <t>EN-6061-T6</t>
  </si>
  <si>
    <t>Sustrato del espejo</t>
  </si>
  <si>
    <t>Recubrimiento dorado</t>
  </si>
  <si>
    <t>Gold_coating</t>
  </si>
  <si>
    <t>$\rho_{IR}$ (especular)</t>
  </si>
  <si>
    <t>Oro para el espejo IR</t>
  </si>
  <si>
    <t>GaAs</t>
  </si>
  <si>
    <t>Para superficies de aluminio</t>
  </si>
  <si>
    <t xml:space="preserve">De </t>
  </si>
  <si>
    <t>A</t>
  </si>
  <si>
    <t>SP</t>
  </si>
  <si>
    <t>TL</t>
  </si>
  <si>
    <t>TL_cone</t>
  </si>
  <si>
    <t>TL_mirror_2</t>
  </si>
  <si>
    <t>Área total [m^2]</t>
  </si>
  <si>
    <t>Potencia por unidad de area</t>
  </si>
  <si>
    <t>Tubos de aluminio que soportan los panles solares</t>
  </si>
  <si>
    <t>Barras que unen el cono del telescopio a la caja central</t>
  </si>
  <si>
    <t>Guía de la antena de cobre</t>
  </si>
  <si>
    <t>Straps de cobre que unen el detector al radiador para enfriarlo</t>
  </si>
  <si>
    <t>Tubos de aluminio que soportan el segundo espejo del telescopio, $\phi_{ext}$ 20 mm,  $\phi_{int}$ 10 mm</t>
  </si>
  <si>
    <t>Soporte de aluminio entre el módulo del detector y el cono</t>
  </si>
  <si>
    <t>Tubos huecos con $\phi_{ext}$ 20 mm,  $\phi_{int}$ 10 mm</t>
  </si>
  <si>
    <t>Tubos huecos con $\phi_{ext}$ 40 mm,  $\phi_{int}$ 25 mm</t>
  </si>
  <si>
    <t>Conductividad [W/(m$\cdot$K)]</t>
  </si>
  <si>
    <t>Calor específico [J/(kg$\cdot$K)]</t>
  </si>
  <si>
    <t>Soporte de ABS del radiador sobre el cilindro que cubre el telescopio</t>
  </si>
  <si>
    <t>Estrucutra cónica que aloja el juego de espejos del telescopio</t>
  </si>
  <si>
    <t xml:space="preserve">Panel solar en x+ (véase Figura \ref{fig:Geometria} para orientación) </t>
  </si>
  <si>
    <t xml:space="preserve">Panel solar en x- (véase Figura \ref{fig:Geometria} para orientación) </t>
  </si>
  <si>
    <t>TL_mirror2</t>
  </si>
  <si>
    <t>Primer espejo del telescopio</t>
  </si>
  <si>
    <t>Segundo espejo del telescopio</t>
  </si>
  <si>
    <t xml:space="preserve"> \cite{Martinez}</t>
  </si>
  <si>
    <t>Potencia consumida</t>
  </si>
  <si>
    <t>Potencia producida</t>
  </si>
  <si>
    <t>de -55 a 125°C</t>
  </si>
  <si>
    <t>menor a -40</t>
  </si>
  <si>
    <t>de -25 a - 65</t>
  </si>
  <si>
    <t>de -50 a 85</t>
  </si>
  <si>
    <t>de -30 a  60</t>
  </si>
  <si>
    <t>de -40 a 70</t>
  </si>
  <si>
    <t>\cite{Antenna}</t>
  </si>
  <si>
    <t>\cite{ADCS}</t>
  </si>
  <si>
    <t>\cite{Benz2013}</t>
  </si>
  <si>
    <t>\cite{OBC}</t>
  </si>
  <si>
    <t>\cite{SP}</t>
  </si>
  <si>
    <t>\cite{GOLD} \cite{Mirror}</t>
  </si>
  <si>
    <t>\cite{6061} \cite{Mirror}</t>
  </si>
  <si>
    <t>véase Tabla \ref{tab:K_T}</t>
  </si>
  <si>
    <t>Gold_mirror</t>
  </si>
  <si>
    <t>Para la MLI de la estrucutra que protege el telescopio</t>
  </si>
  <si>
    <t xml:space="preserve">Espejo del telescopio que refleja la luz </t>
  </si>
  <si>
    <t>Conductancia de contacto [W/(m$^2\cdot$K)]</t>
  </si>
  <si>
    <t>Paneles solares</t>
  </si>
  <si>
    <t>Tubo cuadrado de 15x15 mm</t>
  </si>
  <si>
    <t>Radiador del detector</t>
  </si>
  <si>
    <t>Cooler</t>
  </si>
  <si>
    <t>COOLER</t>
  </si>
  <si>
    <t>Refrigerador de los equipos</t>
  </si>
  <si>
    <t>Thermal_control</t>
  </si>
  <si>
    <t>ADCS_cooler</t>
  </si>
  <si>
    <t>CAJA_cooler</t>
  </si>
  <si>
    <t>COM_cooler</t>
  </si>
  <si>
    <t>TL_electronics_cooler</t>
  </si>
  <si>
    <t>Equipo</t>
  </si>
  <si>
    <t>Straps de cobre que unen los extremos fríos a las cajas electrónicas correspondientes</t>
  </si>
  <si>
    <t>Placas rectangulares de 10x20 mm</t>
  </si>
  <si>
    <t>\cite{Yershova} \cite{Microcryocooler200}</t>
  </si>
  <si>
    <t>-</t>
  </si>
  <si>
    <t>Seis straps con sección rectangular de 25x24 mm</t>
  </si>
  <si>
    <t>Nodos</t>
  </si>
  <si>
    <t>1000 1500</t>
  </si>
  <si>
    <t>2000 2500</t>
  </si>
  <si>
    <t>4000 4500</t>
  </si>
  <si>
    <t>5000 5500</t>
  </si>
  <si>
    <t>6000 6500</t>
  </si>
  <si>
    <t>7000 7500</t>
  </si>
  <si>
    <t>8000 8500</t>
  </si>
  <si>
    <t>9000 9500</t>
  </si>
  <si>
    <t>10000 10500</t>
  </si>
  <si>
    <t>11000 11500</t>
  </si>
  <si>
    <t>12000 12500</t>
  </si>
  <si>
    <t>13000 13500</t>
  </si>
  <si>
    <t>14000 14500</t>
  </si>
  <si>
    <t>16000 16500</t>
  </si>
  <si>
    <t>15000 15500</t>
  </si>
  <si>
    <t>19000 19500</t>
  </si>
  <si>
    <t>20000 20500</t>
  </si>
  <si>
    <t>3000 3500</t>
  </si>
  <si>
    <t>17000 17500</t>
  </si>
  <si>
    <t>18000 18500</t>
  </si>
  <si>
    <t>Extremos fríos del refrigerador a 10 \degree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</si>
</sst>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/>
    <xf numFmtId="0" fontId="0" fillId="0" borderId="1" xfId="0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0" xfId="0" applyFill="1"/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1" fontId="0" fillId="0" borderId="5" xfId="0" applyNumberFormat="1" applyBorder="1" applyAlignment="1">
      <alignment horizontal="center" vertical="center"/>
    </xf>
    <xf numFmtId="11" fontId="0" fillId="0" borderId="6" xfId="0" applyNumberFormat="1" applyBorder="1" applyAlignment="1">
      <alignment horizontal="center" vertical="center"/>
    </xf>
    <xf numFmtId="0" fontId="0" fillId="0" borderId="5" xfId="0" applyNumberFormat="1" applyBorder="1" applyAlignment="1">
      <alignment horizontal="center" vertical="center"/>
    </xf>
    <xf numFmtId="0" fontId="0" fillId="0" borderId="6" xfId="0" applyNumberFormat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11" fontId="0" fillId="0" borderId="5" xfId="0" applyNumberFormat="1" applyFill="1" applyBorder="1" applyAlignment="1">
      <alignment horizontal="center" vertical="center"/>
    </xf>
    <xf numFmtId="11" fontId="0" fillId="0" borderId="6" xfId="0" applyNumberFormat="1" applyFill="1" applyBorder="1" applyAlignment="1">
      <alignment horizontal="center" vertical="center"/>
    </xf>
    <xf numFmtId="0" fontId="0" fillId="0" borderId="5" xfId="0" applyNumberFormat="1" applyFill="1" applyBorder="1" applyAlignment="1">
      <alignment horizontal="center" vertical="center"/>
    </xf>
    <xf numFmtId="0" fontId="0" fillId="0" borderId="6" xfId="0" applyNumberForma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Border="1" applyAlignment="1"/>
    <xf numFmtId="0" fontId="2" fillId="0" borderId="5" xfId="1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" xfId="1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1" xfId="1" applyFont="1" applyBorder="1"/>
    <xf numFmtId="0" fontId="2" fillId="0" borderId="2" xfId="0" applyFont="1" applyBorder="1" applyAlignment="1">
      <alignment horizontal="center"/>
    </xf>
    <xf numFmtId="0" fontId="2" fillId="0" borderId="1" xfId="0" applyFont="1" applyFill="1" applyBorder="1" applyAlignment="1">
      <alignment horizontal="left" vertical="center"/>
    </xf>
    <xf numFmtId="0" fontId="2" fillId="0" borderId="1" xfId="0" applyFont="1" applyFill="1" applyBorder="1"/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1" xfId="1" applyFont="1" applyFill="1" applyBorder="1" applyAlignment="1">
      <alignment horizontal="left" vertical="center"/>
    </xf>
    <xf numFmtId="0" fontId="2" fillId="0" borderId="0" xfId="0" applyFont="1"/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center"/>
    </xf>
    <xf numFmtId="11" fontId="0" fillId="2" borderId="1" xfId="0" applyNumberFormat="1" applyFill="1" applyBorder="1" applyAlignment="1">
      <alignment horizontal="center"/>
    </xf>
    <xf numFmtId="11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0" fontId="0" fillId="2" borderId="1" xfId="0" applyFill="1" applyBorder="1"/>
    <xf numFmtId="0" fontId="0" fillId="2" borderId="1" xfId="0" applyFill="1" applyBorder="1" applyAlignment="1">
      <alignment horizontal="left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8C8C8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ubesatshop.com/product/isis-on-board-computer/" TargetMode="External"/><Relationship Id="rId3" Type="http://schemas.openxmlformats.org/officeDocument/2006/relationships/hyperlink" Target="http://www.matweb.com/search/datasheet.aspx?matguid=d2a2119a08904a0fa706e9408cddb88e&amp;ckck=1" TargetMode="External"/><Relationship Id="rId7" Type="http://schemas.openxmlformats.org/officeDocument/2006/relationships/hyperlink" Target="https://www.edmundoptics.es/f/off-axis-parabolic-mirrors-with-alignment-through-holes/39501/%20+%20/cite%7bMartinez%7d" TargetMode="External"/><Relationship Id="rId2" Type="http://schemas.openxmlformats.org/officeDocument/2006/relationships/hyperlink" Target="https://www.cubesatshop.com/product/isis-on-board-computer/" TargetMode="External"/><Relationship Id="rId1" Type="http://schemas.openxmlformats.org/officeDocument/2006/relationships/hyperlink" Target="https://www.cubesatshop.com/product/helios-deployable-antenna/" TargetMode="External"/><Relationship Id="rId6" Type="http://schemas.openxmlformats.org/officeDocument/2006/relationships/hyperlink" Target="https://www.cubesatshop.com/product/isis-magnetorquer-board/" TargetMode="External"/><Relationship Id="rId5" Type="http://schemas.openxmlformats.org/officeDocument/2006/relationships/hyperlink" Target="https://www.edmundoptics.es/f/off-axis-parabolic-mirrors-with-alignment-through-holes/39501/%20+%20/cite%7bMartinez%7d" TargetMode="External"/><Relationship Id="rId4" Type="http://schemas.openxmlformats.org/officeDocument/2006/relationships/hyperlink" Target="http://www.matweb.com/search/DataSheet.aspx?MatGUID=b8d536e0b9b54bd7b69e4124d8f1d20a&amp;ckck=1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5"/>
  <sheetViews>
    <sheetView tabSelected="1" workbookViewId="0">
      <selection activeCell="H24" sqref="H24"/>
    </sheetView>
  </sheetViews>
  <sheetFormatPr defaultRowHeight="14.4" x14ac:dyDescent="0.3"/>
  <cols>
    <col min="1" max="1" width="15.5546875" customWidth="1"/>
    <col min="2" max="2" width="15.33203125" customWidth="1"/>
    <col min="3" max="3" width="18.33203125" customWidth="1"/>
    <col min="4" max="4" width="19.6640625" customWidth="1"/>
    <col min="5" max="5" width="19.109375" customWidth="1"/>
    <col min="6" max="6" width="32.33203125" customWidth="1"/>
    <col min="8" max="8" width="13.33203125" customWidth="1"/>
    <col min="9" max="9" width="44" customWidth="1"/>
    <col min="10" max="10" width="23.109375" customWidth="1"/>
    <col min="11" max="11" width="14" customWidth="1"/>
    <col min="12" max="12" width="18.6640625" customWidth="1"/>
    <col min="13" max="13" width="54.109375" customWidth="1"/>
    <col min="14" max="14" width="43.33203125" customWidth="1"/>
    <col min="17" max="17" width="12.21875" customWidth="1"/>
    <col min="18" max="18" width="16" customWidth="1"/>
    <col min="19" max="19" width="21.33203125" customWidth="1"/>
    <col min="20" max="20" width="19.5546875" customWidth="1"/>
    <col min="21" max="21" width="31.5546875" customWidth="1"/>
    <col min="25" max="25" width="13.33203125" customWidth="1"/>
    <col min="26" max="26" width="17.6640625" customWidth="1"/>
    <col min="27" max="27" width="57.44140625" customWidth="1"/>
    <col min="28" max="28" width="20.5546875" customWidth="1"/>
    <col min="29" max="29" width="17.109375" customWidth="1"/>
    <col min="30" max="30" width="16.44140625" customWidth="1"/>
    <col min="31" max="31" width="18.44140625" customWidth="1"/>
    <col min="32" max="32" width="11.33203125" customWidth="1"/>
  </cols>
  <sheetData>
    <row r="1" spans="1:33" x14ac:dyDescent="0.3">
      <c r="A1" s="64" t="s">
        <v>0</v>
      </c>
      <c r="B1" s="65"/>
      <c r="C1" s="65"/>
      <c r="D1" s="65"/>
      <c r="E1" s="66"/>
      <c r="F1" s="67" t="s">
        <v>176</v>
      </c>
      <c r="G1" s="15"/>
      <c r="H1" s="17" t="s">
        <v>51</v>
      </c>
      <c r="I1" s="18"/>
      <c r="J1" s="18"/>
      <c r="K1" s="18"/>
      <c r="L1" s="18"/>
      <c r="M1" s="18"/>
      <c r="N1" s="19"/>
      <c r="Q1" s="28" t="s">
        <v>92</v>
      </c>
      <c r="R1" s="29"/>
      <c r="S1" s="29"/>
      <c r="T1" s="29"/>
      <c r="U1" s="30"/>
      <c r="Y1" s="17" t="s">
        <v>97</v>
      </c>
      <c r="Z1" s="18"/>
      <c r="AA1" s="18"/>
      <c r="AB1" s="18"/>
      <c r="AC1" s="18"/>
      <c r="AD1" s="18"/>
      <c r="AE1" s="18"/>
      <c r="AF1" s="19"/>
      <c r="AG1" s="9"/>
    </row>
    <row r="2" spans="1:33" x14ac:dyDescent="0.3">
      <c r="A2" s="58" t="s">
        <v>21</v>
      </c>
      <c r="B2" s="58" t="s">
        <v>1</v>
      </c>
      <c r="C2" s="59" t="s">
        <v>2</v>
      </c>
      <c r="D2" s="68" t="s">
        <v>24</v>
      </c>
      <c r="E2" s="68"/>
      <c r="F2" s="67" t="s">
        <v>177</v>
      </c>
      <c r="G2" s="15"/>
      <c r="H2" s="3" t="s">
        <v>52</v>
      </c>
      <c r="I2" s="3" t="s">
        <v>55</v>
      </c>
      <c r="J2" s="3" t="s">
        <v>56</v>
      </c>
      <c r="K2" s="3" t="s">
        <v>130</v>
      </c>
      <c r="L2" s="6" t="s">
        <v>129</v>
      </c>
      <c r="M2" s="3" t="s">
        <v>53</v>
      </c>
      <c r="N2" s="3" t="s">
        <v>54</v>
      </c>
      <c r="Q2" s="17" t="s">
        <v>6</v>
      </c>
      <c r="R2" s="19"/>
      <c r="S2" s="8" t="s">
        <v>101</v>
      </c>
      <c r="T2" s="7" t="s">
        <v>90</v>
      </c>
      <c r="U2" s="7" t="s">
        <v>91</v>
      </c>
      <c r="Y2" s="2" t="s">
        <v>113</v>
      </c>
      <c r="Z2" s="11" t="s">
        <v>114</v>
      </c>
      <c r="AA2" s="13" t="s">
        <v>62</v>
      </c>
      <c r="AB2" s="11" t="s">
        <v>129</v>
      </c>
      <c r="AC2" s="11" t="s">
        <v>98</v>
      </c>
      <c r="AD2" s="11" t="s">
        <v>99</v>
      </c>
      <c r="AE2" s="13" t="s">
        <v>158</v>
      </c>
      <c r="AF2" s="11" t="s">
        <v>100</v>
      </c>
    </row>
    <row r="3" spans="1:33" x14ac:dyDescent="0.3">
      <c r="A3" s="58"/>
      <c r="B3" s="58"/>
      <c r="C3" s="59" t="s">
        <v>3</v>
      </c>
      <c r="D3" s="68" t="s">
        <v>25</v>
      </c>
      <c r="E3" s="68"/>
      <c r="F3" s="67" t="s">
        <v>178</v>
      </c>
      <c r="G3" s="15"/>
      <c r="H3" s="42" t="s">
        <v>36</v>
      </c>
      <c r="I3" s="42" t="s">
        <v>43</v>
      </c>
      <c r="J3" s="43">
        <v>1200</v>
      </c>
      <c r="K3" s="43">
        <v>1600</v>
      </c>
      <c r="L3" s="44">
        <v>0.2</v>
      </c>
      <c r="M3" s="42" t="s">
        <v>41</v>
      </c>
      <c r="N3" s="42" t="s">
        <v>79</v>
      </c>
      <c r="Q3" s="20" t="s">
        <v>87</v>
      </c>
      <c r="R3" s="7" t="s">
        <v>93</v>
      </c>
      <c r="S3" s="13" t="s">
        <v>144</v>
      </c>
      <c r="T3" s="20">
        <v>5</v>
      </c>
      <c r="U3" s="39" t="s">
        <v>147</v>
      </c>
      <c r="Y3" s="20" t="s">
        <v>10</v>
      </c>
      <c r="Z3" s="20" t="s">
        <v>11</v>
      </c>
      <c r="AA3" s="12" t="s">
        <v>123</v>
      </c>
      <c r="AB3" s="20">
        <v>400</v>
      </c>
      <c r="AC3" s="20">
        <v>0.3</v>
      </c>
      <c r="AD3" s="22">
        <f>0.0009/4</f>
        <v>2.2499999999999999E-4</v>
      </c>
      <c r="AE3" s="24">
        <v>100</v>
      </c>
      <c r="AF3" s="22">
        <f>(AC3/(AD3*AB3)+2/(AE3*AD3))^-1</f>
        <v>1.0843373493975905E-2</v>
      </c>
    </row>
    <row r="4" spans="1:33" x14ac:dyDescent="0.3">
      <c r="A4" s="58"/>
      <c r="B4" s="58"/>
      <c r="C4" s="59" t="s">
        <v>5</v>
      </c>
      <c r="D4" s="68" t="s">
        <v>26</v>
      </c>
      <c r="E4" s="68"/>
      <c r="F4" s="67" t="s">
        <v>179</v>
      </c>
      <c r="G4" s="15"/>
      <c r="H4" s="42" t="s">
        <v>37</v>
      </c>
      <c r="I4" s="42" t="s">
        <v>42</v>
      </c>
      <c r="J4" s="43">
        <v>2810</v>
      </c>
      <c r="K4" s="43">
        <v>960</v>
      </c>
      <c r="L4" s="44">
        <v>130</v>
      </c>
      <c r="M4" s="42" t="s">
        <v>44</v>
      </c>
      <c r="N4" s="42" t="s">
        <v>80</v>
      </c>
      <c r="Q4" s="21"/>
      <c r="R4" s="7" t="s">
        <v>94</v>
      </c>
      <c r="S4" s="13" t="s">
        <v>145</v>
      </c>
      <c r="T4" s="21"/>
      <c r="U4" s="40"/>
      <c r="Y4" s="21"/>
      <c r="Z4" s="21"/>
      <c r="AA4" s="12" t="s">
        <v>160</v>
      </c>
      <c r="AB4" s="21"/>
      <c r="AC4" s="21"/>
      <c r="AD4" s="23"/>
      <c r="AE4" s="25"/>
      <c r="AF4" s="23"/>
    </row>
    <row r="5" spans="1:33" x14ac:dyDescent="0.3">
      <c r="A5" s="58"/>
      <c r="B5" s="58" t="s">
        <v>6</v>
      </c>
      <c r="C5" s="59" t="s">
        <v>7</v>
      </c>
      <c r="D5" s="68" t="s">
        <v>29</v>
      </c>
      <c r="E5" s="68"/>
      <c r="F5" s="67" t="s">
        <v>180</v>
      </c>
      <c r="G5" s="15"/>
      <c r="H5" s="45" t="s">
        <v>104</v>
      </c>
      <c r="I5" s="45" t="s">
        <v>105</v>
      </c>
      <c r="J5" s="46">
        <v>2700</v>
      </c>
      <c r="K5" s="46">
        <v>896</v>
      </c>
      <c r="L5" s="46">
        <v>167</v>
      </c>
      <c r="M5" s="45" t="s">
        <v>106</v>
      </c>
      <c r="N5" s="47" t="s">
        <v>153</v>
      </c>
      <c r="Q5" s="17" t="s">
        <v>7</v>
      </c>
      <c r="R5" s="19"/>
      <c r="S5" s="13" t="s">
        <v>146</v>
      </c>
      <c r="T5" s="13">
        <v>50</v>
      </c>
      <c r="U5" s="41" t="s">
        <v>148</v>
      </c>
      <c r="Y5" s="20" t="s">
        <v>18</v>
      </c>
      <c r="Z5" s="20" t="s">
        <v>117</v>
      </c>
      <c r="AA5" s="12" t="s">
        <v>126</v>
      </c>
      <c r="AB5" s="26">
        <v>130</v>
      </c>
      <c r="AC5" s="26">
        <v>0.75</v>
      </c>
      <c r="AD5" s="31">
        <v>9.4247799999999996E-4</v>
      </c>
      <c r="AE5" s="33">
        <v>300</v>
      </c>
      <c r="AF5" s="22">
        <f>(AC5/(AD5*AB5)+2/(AE5*AD5))^-1</f>
        <v>7.5786890721649472E-2</v>
      </c>
    </row>
    <row r="6" spans="1:33" x14ac:dyDescent="0.3">
      <c r="A6" s="58"/>
      <c r="B6" s="58"/>
      <c r="C6" s="59" t="s">
        <v>8</v>
      </c>
      <c r="D6" s="68" t="s">
        <v>27</v>
      </c>
      <c r="E6" s="68"/>
      <c r="F6" s="67" t="s">
        <v>181</v>
      </c>
      <c r="G6" s="15"/>
      <c r="H6" s="42" t="s">
        <v>38</v>
      </c>
      <c r="I6" s="42" t="s">
        <v>45</v>
      </c>
      <c r="J6" s="43">
        <v>8260</v>
      </c>
      <c r="K6" s="43">
        <v>420</v>
      </c>
      <c r="L6" s="44">
        <v>118</v>
      </c>
      <c r="M6" s="42" t="s">
        <v>46</v>
      </c>
      <c r="N6" s="42" t="s">
        <v>81</v>
      </c>
      <c r="Q6" s="17" t="s">
        <v>88</v>
      </c>
      <c r="R6" s="19"/>
      <c r="S6" s="13" t="s">
        <v>143</v>
      </c>
      <c r="T6" s="13">
        <v>100</v>
      </c>
      <c r="U6" s="41" t="s">
        <v>150</v>
      </c>
      <c r="Y6" s="21"/>
      <c r="Z6" s="21"/>
      <c r="AA6" s="12" t="s">
        <v>127</v>
      </c>
      <c r="AB6" s="27"/>
      <c r="AC6" s="27"/>
      <c r="AD6" s="32"/>
      <c r="AE6" s="34"/>
      <c r="AF6" s="23"/>
    </row>
    <row r="7" spans="1:33" x14ac:dyDescent="0.3">
      <c r="A7" s="58"/>
      <c r="B7" s="58"/>
      <c r="C7" s="68" t="s">
        <v>9</v>
      </c>
      <c r="D7" s="59" t="s">
        <v>10</v>
      </c>
      <c r="E7" s="59" t="s">
        <v>28</v>
      </c>
      <c r="F7" s="67" t="s">
        <v>182</v>
      </c>
      <c r="G7" s="15"/>
      <c r="H7" s="45" t="s">
        <v>111</v>
      </c>
      <c r="I7" s="45" t="s">
        <v>57</v>
      </c>
      <c r="J7" s="46">
        <v>5300</v>
      </c>
      <c r="K7" s="46">
        <v>1000</v>
      </c>
      <c r="L7" s="48">
        <v>55</v>
      </c>
      <c r="M7" s="45" t="s">
        <v>58</v>
      </c>
      <c r="N7" s="45" t="s">
        <v>82</v>
      </c>
      <c r="Q7" s="20" t="s">
        <v>89</v>
      </c>
      <c r="R7" s="36" t="s">
        <v>67</v>
      </c>
      <c r="S7" s="13" t="s">
        <v>142</v>
      </c>
      <c r="T7" s="35" t="s">
        <v>174</v>
      </c>
      <c r="U7" s="16" t="s">
        <v>149</v>
      </c>
      <c r="Y7" s="20" t="s">
        <v>118</v>
      </c>
      <c r="Z7" s="20" t="s">
        <v>117</v>
      </c>
      <c r="AA7" s="12" t="s">
        <v>125</v>
      </c>
      <c r="AB7" s="26">
        <v>130</v>
      </c>
      <c r="AC7" s="26">
        <v>0.6</v>
      </c>
      <c r="AD7" s="31">
        <v>9.4247799999999996E-4</v>
      </c>
      <c r="AE7" s="33">
        <v>150</v>
      </c>
      <c r="AF7" s="22">
        <f t="shared" ref="AF7" si="0">(AC7/(AD7*AB7)+2/(AE7*AD7))^-1</f>
        <v>5.2509488571428564E-2</v>
      </c>
    </row>
    <row r="8" spans="1:33" x14ac:dyDescent="0.3">
      <c r="A8" s="58"/>
      <c r="B8" s="58"/>
      <c r="C8" s="68"/>
      <c r="D8" s="59" t="s">
        <v>11</v>
      </c>
      <c r="E8" s="59" t="s">
        <v>30</v>
      </c>
      <c r="F8" s="67" t="s">
        <v>183</v>
      </c>
      <c r="G8" s="15"/>
      <c r="H8" s="49" t="s">
        <v>102</v>
      </c>
      <c r="I8" s="50" t="s">
        <v>110</v>
      </c>
      <c r="J8" s="51">
        <v>19320</v>
      </c>
      <c r="K8" s="51">
        <v>128</v>
      </c>
      <c r="L8" s="52">
        <v>301</v>
      </c>
      <c r="M8" s="49" t="s">
        <v>103</v>
      </c>
      <c r="N8" s="53" t="s">
        <v>152</v>
      </c>
      <c r="Q8" s="21"/>
      <c r="R8" s="36" t="s">
        <v>94</v>
      </c>
      <c r="S8" s="13" t="s">
        <v>143</v>
      </c>
      <c r="T8" s="16">
        <v>100</v>
      </c>
      <c r="U8" s="41" t="s">
        <v>150</v>
      </c>
      <c r="Y8" s="21"/>
      <c r="Z8" s="21"/>
      <c r="AA8" s="12" t="s">
        <v>127</v>
      </c>
      <c r="AB8" s="27"/>
      <c r="AC8" s="27"/>
      <c r="AD8" s="32"/>
      <c r="AE8" s="34"/>
      <c r="AF8" s="23"/>
    </row>
    <row r="9" spans="1:33" x14ac:dyDescent="0.3">
      <c r="A9" s="58"/>
      <c r="B9" s="58" t="s">
        <v>12</v>
      </c>
      <c r="C9" s="59" t="s">
        <v>13</v>
      </c>
      <c r="D9" s="68" t="s">
        <v>31</v>
      </c>
      <c r="E9" s="68"/>
      <c r="F9" s="67" t="s">
        <v>184</v>
      </c>
      <c r="G9" s="15"/>
      <c r="H9" s="42" t="s">
        <v>39</v>
      </c>
      <c r="I9" s="42" t="s">
        <v>47</v>
      </c>
      <c r="J9" s="43">
        <v>300</v>
      </c>
      <c r="K9" s="43">
        <v>900</v>
      </c>
      <c r="L9" s="44" t="s">
        <v>154</v>
      </c>
      <c r="M9" s="42" t="s">
        <v>48</v>
      </c>
      <c r="N9" s="42" t="s">
        <v>82</v>
      </c>
      <c r="Q9" s="60" t="s">
        <v>162</v>
      </c>
      <c r="R9" s="60"/>
      <c r="S9" s="63" t="s">
        <v>174</v>
      </c>
      <c r="T9" s="63">
        <f>T10-T3-T5-T6-T8</f>
        <v>1085.8000000000002</v>
      </c>
      <c r="U9" s="63" t="s">
        <v>173</v>
      </c>
      <c r="Y9" s="20" t="s">
        <v>115</v>
      </c>
      <c r="Z9" s="20" t="s">
        <v>2</v>
      </c>
      <c r="AA9" s="12" t="s">
        <v>121</v>
      </c>
      <c r="AB9" s="20">
        <v>130</v>
      </c>
      <c r="AC9" s="20">
        <v>0.15</v>
      </c>
      <c r="AD9" s="22">
        <v>3.0630000000000002E-3</v>
      </c>
      <c r="AE9" s="24">
        <v>300</v>
      </c>
      <c r="AF9" s="22">
        <f t="shared" ref="AF9" si="1">(AC9/(AD9*AB9)+2/(AE9*AD9))^-1</f>
        <v>0.3916622950819672</v>
      </c>
    </row>
    <row r="10" spans="1:33" x14ac:dyDescent="0.3">
      <c r="A10" s="58"/>
      <c r="B10" s="58"/>
      <c r="C10" s="59" t="s">
        <v>14</v>
      </c>
      <c r="D10" s="68" t="s">
        <v>32</v>
      </c>
      <c r="E10" s="68"/>
      <c r="F10" s="67" t="s">
        <v>185</v>
      </c>
      <c r="G10" s="15"/>
      <c r="H10" s="42" t="s">
        <v>40</v>
      </c>
      <c r="I10" s="42" t="s">
        <v>49</v>
      </c>
      <c r="J10" s="43">
        <v>2200</v>
      </c>
      <c r="K10" s="43">
        <v>700</v>
      </c>
      <c r="L10" s="44">
        <v>2</v>
      </c>
      <c r="M10" s="42" t="s">
        <v>50</v>
      </c>
      <c r="N10" s="42" t="s">
        <v>83</v>
      </c>
      <c r="Q10" s="17" t="s">
        <v>159</v>
      </c>
      <c r="R10" s="19"/>
      <c r="S10" s="13" t="s">
        <v>141</v>
      </c>
      <c r="T10" s="13">
        <f>T14</f>
        <v>1340.8000000000002</v>
      </c>
      <c r="U10" s="13" t="s">
        <v>151</v>
      </c>
      <c r="Y10" s="21"/>
      <c r="Z10" s="21"/>
      <c r="AA10" s="12" t="s">
        <v>128</v>
      </c>
      <c r="AB10" s="21"/>
      <c r="AC10" s="21"/>
      <c r="AD10" s="23"/>
      <c r="AE10" s="25"/>
      <c r="AF10" s="23"/>
    </row>
    <row r="11" spans="1:33" x14ac:dyDescent="0.3">
      <c r="A11" s="58"/>
      <c r="B11" s="58"/>
      <c r="C11" s="59" t="s">
        <v>15</v>
      </c>
      <c r="D11" s="68" t="s">
        <v>33</v>
      </c>
      <c r="E11" s="68"/>
      <c r="F11" s="67" t="s">
        <v>186</v>
      </c>
      <c r="G11" s="15"/>
      <c r="H11" s="54"/>
      <c r="I11" s="54"/>
      <c r="J11" s="54"/>
      <c r="K11" s="54"/>
      <c r="L11" s="54"/>
      <c r="M11" s="54"/>
      <c r="N11" s="54"/>
      <c r="Y11" s="20" t="s">
        <v>116</v>
      </c>
      <c r="Z11" s="20" t="s">
        <v>2</v>
      </c>
      <c r="AA11" s="12" t="s">
        <v>122</v>
      </c>
      <c r="AB11" s="26">
        <v>130</v>
      </c>
      <c r="AC11" s="26">
        <v>0.1</v>
      </c>
      <c r="AD11" s="22">
        <v>3.0630000000000002E-3</v>
      </c>
      <c r="AE11" s="24">
        <v>300</v>
      </c>
      <c r="AF11" s="22">
        <f t="shared" ref="AF11" si="2">(AC11/(AD11*AB11)+2/(AE11*AD11))^-1</f>
        <v>0.41192068965517242</v>
      </c>
    </row>
    <row r="12" spans="1:33" x14ac:dyDescent="0.3">
      <c r="A12" s="58"/>
      <c r="B12" s="58"/>
      <c r="C12" s="59" t="s">
        <v>16</v>
      </c>
      <c r="D12" s="68" t="s">
        <v>34</v>
      </c>
      <c r="E12" s="68"/>
      <c r="F12" s="67" t="s">
        <v>187</v>
      </c>
      <c r="G12" s="15"/>
      <c r="H12" s="55" t="s">
        <v>78</v>
      </c>
      <c r="I12" s="56"/>
      <c r="J12" s="56"/>
      <c r="K12" s="56"/>
      <c r="L12" s="56"/>
      <c r="M12" s="56"/>
      <c r="N12" s="57"/>
      <c r="Y12" s="21"/>
      <c r="Z12" s="21"/>
      <c r="AA12" s="12" t="s">
        <v>128</v>
      </c>
      <c r="AB12" s="27"/>
      <c r="AC12" s="27"/>
      <c r="AD12" s="23"/>
      <c r="AE12" s="25"/>
      <c r="AF12" s="23"/>
    </row>
    <row r="13" spans="1:33" x14ac:dyDescent="0.3">
      <c r="A13" s="58"/>
      <c r="B13" s="58" t="s">
        <v>17</v>
      </c>
      <c r="C13" s="59" t="s">
        <v>117</v>
      </c>
      <c r="D13" s="68" t="s">
        <v>132</v>
      </c>
      <c r="E13" s="68"/>
      <c r="F13" s="67" t="s">
        <v>188</v>
      </c>
      <c r="G13" s="15"/>
      <c r="H13" s="43" t="s">
        <v>52</v>
      </c>
      <c r="I13" s="43" t="s">
        <v>62</v>
      </c>
      <c r="J13" s="43" t="s">
        <v>59</v>
      </c>
      <c r="K13" s="43" t="s">
        <v>60</v>
      </c>
      <c r="L13" s="43" t="s">
        <v>109</v>
      </c>
      <c r="M13" s="43" t="s">
        <v>53</v>
      </c>
      <c r="N13" s="43" t="s">
        <v>54</v>
      </c>
      <c r="R13" s="2" t="s">
        <v>120</v>
      </c>
      <c r="S13" s="2" t="s">
        <v>119</v>
      </c>
      <c r="T13" s="2" t="s">
        <v>140</v>
      </c>
      <c r="U13" s="14" t="s">
        <v>139</v>
      </c>
      <c r="Y13" s="26" t="s">
        <v>13</v>
      </c>
      <c r="Z13" s="20" t="s">
        <v>4</v>
      </c>
      <c r="AA13" s="10" t="s">
        <v>131</v>
      </c>
      <c r="AB13" s="20">
        <v>0.2</v>
      </c>
      <c r="AC13" s="20">
        <v>0.1</v>
      </c>
      <c r="AD13" s="31">
        <v>9.4247799999999996E-4</v>
      </c>
      <c r="AE13" s="33">
        <v>50</v>
      </c>
      <c r="AF13" s="22">
        <f t="shared" ref="AF13" si="3">(AC13/(AD13*AB13)+2/(AE13*AD13))^-1</f>
        <v>1.7453296296296294E-3</v>
      </c>
    </row>
    <row r="14" spans="1:33" x14ac:dyDescent="0.3">
      <c r="A14" s="58"/>
      <c r="B14" s="58"/>
      <c r="C14" s="59" t="s">
        <v>18</v>
      </c>
      <c r="D14" s="68" t="s">
        <v>35</v>
      </c>
      <c r="E14" s="68"/>
      <c r="F14" s="67" t="s">
        <v>189</v>
      </c>
      <c r="G14" s="15"/>
      <c r="H14" s="42" t="s">
        <v>61</v>
      </c>
      <c r="I14" s="42" t="s">
        <v>63</v>
      </c>
      <c r="J14" s="43">
        <v>0.1</v>
      </c>
      <c r="K14" s="43">
        <v>0.5</v>
      </c>
      <c r="L14" s="43">
        <v>0</v>
      </c>
      <c r="M14" s="42" t="s">
        <v>112</v>
      </c>
      <c r="N14" s="42" t="s">
        <v>84</v>
      </c>
      <c r="P14">
        <v>2145.2800000000002</v>
      </c>
      <c r="Q14">
        <v>4.8</v>
      </c>
      <c r="R14" s="13">
        <f>P14/Q14</f>
        <v>446.93333333333339</v>
      </c>
      <c r="S14" s="13">
        <v>3</v>
      </c>
      <c r="T14" s="13">
        <f xml:space="preserve"> R14*S14</f>
        <v>1340.8000000000002</v>
      </c>
      <c r="U14" s="13">
        <f>SUM(T3:T8)</f>
        <v>255</v>
      </c>
      <c r="Y14" s="27"/>
      <c r="Z14" s="21"/>
      <c r="AA14" s="12" t="s">
        <v>127</v>
      </c>
      <c r="AB14" s="21"/>
      <c r="AC14" s="21"/>
      <c r="AD14" s="32"/>
      <c r="AE14" s="34"/>
      <c r="AF14" s="23"/>
    </row>
    <row r="15" spans="1:33" x14ac:dyDescent="0.3">
      <c r="A15" s="58"/>
      <c r="B15" s="58"/>
      <c r="C15" s="59" t="s">
        <v>19</v>
      </c>
      <c r="D15" s="68" t="s">
        <v>136</v>
      </c>
      <c r="E15" s="68"/>
      <c r="F15" s="67" t="s">
        <v>190</v>
      </c>
      <c r="G15" s="15"/>
      <c r="H15" s="42" t="s">
        <v>64</v>
      </c>
      <c r="I15" s="42" t="s">
        <v>65</v>
      </c>
      <c r="J15" s="43">
        <v>0.84</v>
      </c>
      <c r="K15" s="43">
        <v>0.97</v>
      </c>
      <c r="L15" s="43">
        <v>0</v>
      </c>
      <c r="M15" s="42" t="s">
        <v>66</v>
      </c>
      <c r="N15" s="42" t="s">
        <v>82</v>
      </c>
      <c r="Y15" s="20" t="s">
        <v>18</v>
      </c>
      <c r="Z15" s="20" t="s">
        <v>4</v>
      </c>
      <c r="AA15" s="12" t="s">
        <v>124</v>
      </c>
      <c r="AB15" s="26">
        <v>400</v>
      </c>
      <c r="AC15" s="20">
        <v>0.76</v>
      </c>
      <c r="AD15" s="22">
        <v>3.5999999999999999E-3</v>
      </c>
      <c r="AE15" s="24">
        <v>800</v>
      </c>
      <c r="AF15" s="22">
        <f t="shared" ref="AF15:AF17" si="4">(AC15/(AD15*AB15)+2/(AE15*AD15))^-1</f>
        <v>0.81818181818181812</v>
      </c>
    </row>
    <row r="16" spans="1:33" x14ac:dyDescent="0.3">
      <c r="A16" s="58"/>
      <c r="B16" s="58"/>
      <c r="C16" s="59" t="s">
        <v>135</v>
      </c>
      <c r="D16" s="68" t="s">
        <v>137</v>
      </c>
      <c r="E16" s="68"/>
      <c r="F16" s="67" t="s">
        <v>191</v>
      </c>
      <c r="G16" s="15"/>
      <c r="H16" s="42" t="s">
        <v>67</v>
      </c>
      <c r="I16" s="42" t="s">
        <v>68</v>
      </c>
      <c r="J16" s="43">
        <v>1</v>
      </c>
      <c r="K16" s="43">
        <v>0</v>
      </c>
      <c r="L16" s="43">
        <v>0</v>
      </c>
      <c r="M16" s="42" t="s">
        <v>69</v>
      </c>
      <c r="N16" s="42" t="s">
        <v>85</v>
      </c>
      <c r="Y16" s="21"/>
      <c r="Z16" s="21"/>
      <c r="AA16" s="12" t="s">
        <v>175</v>
      </c>
      <c r="AB16" s="27"/>
      <c r="AC16" s="21"/>
      <c r="AD16" s="23"/>
      <c r="AE16" s="25"/>
      <c r="AF16" s="23"/>
    </row>
    <row r="17" spans="1:32" x14ac:dyDescent="0.3">
      <c r="A17" s="58"/>
      <c r="B17" s="58"/>
      <c r="C17" s="69" t="s">
        <v>95</v>
      </c>
      <c r="D17" s="70" t="s">
        <v>96</v>
      </c>
      <c r="E17" s="70"/>
      <c r="F17" s="63" t="s">
        <v>192</v>
      </c>
      <c r="G17" s="15"/>
      <c r="H17" s="45" t="s">
        <v>108</v>
      </c>
      <c r="I17" s="45" t="s">
        <v>107</v>
      </c>
      <c r="J17" s="46">
        <v>0.02</v>
      </c>
      <c r="K17" s="46">
        <v>0.25</v>
      </c>
      <c r="L17" s="46">
        <v>0</v>
      </c>
      <c r="M17" s="45" t="s">
        <v>156</v>
      </c>
      <c r="N17" s="47" t="s">
        <v>138</v>
      </c>
      <c r="Y17" s="58" t="s">
        <v>162</v>
      </c>
      <c r="Z17" s="58" t="s">
        <v>170</v>
      </c>
      <c r="AA17" s="59" t="s">
        <v>171</v>
      </c>
      <c r="AB17" s="60">
        <v>400</v>
      </c>
      <c r="AC17" s="60">
        <v>1E-3</v>
      </c>
      <c r="AD17" s="61">
        <v>2.0000000000000001E-4</v>
      </c>
      <c r="AE17" s="60">
        <v>1000</v>
      </c>
      <c r="AF17" s="62">
        <f t="shared" si="4"/>
        <v>9.9875156054931344E-2</v>
      </c>
    </row>
    <row r="18" spans="1:32" x14ac:dyDescent="0.3">
      <c r="A18" s="58"/>
      <c r="B18" s="58" t="s">
        <v>165</v>
      </c>
      <c r="C18" s="59" t="s">
        <v>163</v>
      </c>
      <c r="D18" s="68" t="s">
        <v>164</v>
      </c>
      <c r="E18" s="68"/>
      <c r="F18" s="67" t="s">
        <v>193</v>
      </c>
      <c r="G18" s="37"/>
      <c r="H18" s="45" t="s">
        <v>155</v>
      </c>
      <c r="I18" s="45" t="s">
        <v>107</v>
      </c>
      <c r="J18" s="46">
        <v>0.02</v>
      </c>
      <c r="K18" s="46">
        <v>0.25</v>
      </c>
      <c r="L18" s="46">
        <v>0.98</v>
      </c>
      <c r="M18" s="45" t="s">
        <v>157</v>
      </c>
      <c r="N18" s="47" t="s">
        <v>138</v>
      </c>
      <c r="Y18" s="58"/>
      <c r="Z18" s="58"/>
      <c r="AA18" s="59" t="s">
        <v>172</v>
      </c>
      <c r="AB18" s="60"/>
      <c r="AC18" s="60"/>
      <c r="AD18" s="61"/>
      <c r="AE18" s="60"/>
      <c r="AF18" s="62"/>
    </row>
    <row r="19" spans="1:32" x14ac:dyDescent="0.3">
      <c r="A19" s="58"/>
      <c r="B19" s="58"/>
      <c r="C19" s="59" t="s">
        <v>4</v>
      </c>
      <c r="D19" s="68" t="s">
        <v>161</v>
      </c>
      <c r="E19" s="68"/>
      <c r="F19" s="67" t="s">
        <v>194</v>
      </c>
      <c r="G19" s="37"/>
      <c r="H19" s="42" t="s">
        <v>70</v>
      </c>
      <c r="I19" s="42" t="s">
        <v>70</v>
      </c>
      <c r="J19" s="43">
        <v>0.61</v>
      </c>
      <c r="K19" s="43">
        <v>0.36</v>
      </c>
      <c r="L19" s="43">
        <v>0</v>
      </c>
      <c r="M19" s="42" t="s">
        <v>48</v>
      </c>
      <c r="N19" s="42" t="s">
        <v>82</v>
      </c>
    </row>
    <row r="20" spans="1:32" x14ac:dyDescent="0.3">
      <c r="A20" s="58"/>
      <c r="B20" s="58"/>
      <c r="C20" s="64" t="s">
        <v>166</v>
      </c>
      <c r="D20" s="66"/>
      <c r="E20" s="60" t="s">
        <v>197</v>
      </c>
      <c r="F20" s="63">
        <v>1</v>
      </c>
      <c r="G20" s="38"/>
      <c r="H20" s="42" t="s">
        <v>71</v>
      </c>
      <c r="I20" s="42" t="s">
        <v>72</v>
      </c>
      <c r="J20" s="43">
        <v>0.8</v>
      </c>
      <c r="K20" s="43">
        <v>0.08</v>
      </c>
      <c r="L20" s="43">
        <v>0</v>
      </c>
      <c r="M20" s="42" t="s">
        <v>50</v>
      </c>
      <c r="N20" s="42" t="s">
        <v>86</v>
      </c>
    </row>
    <row r="21" spans="1:32" x14ac:dyDescent="0.3">
      <c r="A21" s="58"/>
      <c r="B21" s="58"/>
      <c r="C21" s="64" t="s">
        <v>167</v>
      </c>
      <c r="D21" s="66"/>
      <c r="E21" s="60"/>
      <c r="F21" s="63">
        <v>2</v>
      </c>
      <c r="G21" s="38"/>
      <c r="H21" s="12" t="s">
        <v>73</v>
      </c>
      <c r="I21" s="4" t="s">
        <v>74</v>
      </c>
      <c r="J21" s="3">
        <v>0.84</v>
      </c>
      <c r="K21" s="3">
        <v>0.75</v>
      </c>
      <c r="L21" s="3">
        <v>0</v>
      </c>
      <c r="M21" s="4" t="s">
        <v>75</v>
      </c>
      <c r="N21" s="5" t="s">
        <v>82</v>
      </c>
    </row>
    <row r="22" spans="1:32" x14ac:dyDescent="0.3">
      <c r="A22" s="58"/>
      <c r="B22" s="58"/>
      <c r="C22" s="64" t="s">
        <v>168</v>
      </c>
      <c r="D22" s="66"/>
      <c r="E22" s="60"/>
      <c r="F22" s="63">
        <v>3</v>
      </c>
      <c r="G22" s="38"/>
      <c r="H22" s="1" t="s">
        <v>76</v>
      </c>
      <c r="I22" s="1" t="s">
        <v>77</v>
      </c>
      <c r="J22" s="2">
        <v>0.85</v>
      </c>
      <c r="K22" s="2">
        <v>0.2</v>
      </c>
      <c r="L22" s="2">
        <v>0</v>
      </c>
      <c r="M22" s="1" t="s">
        <v>46</v>
      </c>
      <c r="N22" s="1" t="s">
        <v>82</v>
      </c>
    </row>
    <row r="23" spans="1:32" x14ac:dyDescent="0.3">
      <c r="A23" s="58"/>
      <c r="B23" s="58"/>
      <c r="C23" s="64" t="s">
        <v>169</v>
      </c>
      <c r="D23" s="66"/>
      <c r="E23" s="60"/>
      <c r="F23" s="63">
        <v>4</v>
      </c>
      <c r="G23" s="38"/>
    </row>
    <row r="24" spans="1:32" x14ac:dyDescent="0.3">
      <c r="A24" s="71" t="s">
        <v>20</v>
      </c>
      <c r="B24" s="67" t="s">
        <v>22</v>
      </c>
      <c r="C24" s="59" t="s">
        <v>133</v>
      </c>
      <c r="D24" s="59"/>
      <c r="E24" s="59"/>
      <c r="F24" s="67" t="s">
        <v>195</v>
      </c>
      <c r="G24" s="15"/>
    </row>
    <row r="25" spans="1:32" x14ac:dyDescent="0.3">
      <c r="A25" s="72"/>
      <c r="B25" s="67" t="s">
        <v>23</v>
      </c>
      <c r="C25" s="59" t="s">
        <v>134</v>
      </c>
      <c r="D25" s="59"/>
      <c r="E25" s="59"/>
      <c r="F25" s="67" t="s">
        <v>196</v>
      </c>
    </row>
  </sheetData>
  <mergeCells count="99">
    <mergeCell ref="AF17:AF18"/>
    <mergeCell ref="Y17:Y18"/>
    <mergeCell ref="AB17:AB18"/>
    <mergeCell ref="Z17:Z18"/>
    <mergeCell ref="AC17:AC18"/>
    <mergeCell ref="AD17:AD18"/>
    <mergeCell ref="AE17:AE18"/>
    <mergeCell ref="A2:A23"/>
    <mergeCell ref="C20:D20"/>
    <mergeCell ref="C21:D21"/>
    <mergeCell ref="C22:D22"/>
    <mergeCell ref="C23:D23"/>
    <mergeCell ref="Q9:R9"/>
    <mergeCell ref="B18:B23"/>
    <mergeCell ref="E20:E23"/>
    <mergeCell ref="D18:E18"/>
    <mergeCell ref="D19:E19"/>
    <mergeCell ref="AB7:AB8"/>
    <mergeCell ref="AB5:AB6"/>
    <mergeCell ref="AC5:AC6"/>
    <mergeCell ref="Y13:Y14"/>
    <mergeCell ref="Z7:Z8"/>
    <mergeCell ref="Y7:Y8"/>
    <mergeCell ref="AC13:AC14"/>
    <mergeCell ref="Z15:Z16"/>
    <mergeCell ref="Y15:Y16"/>
    <mergeCell ref="Z11:Z12"/>
    <mergeCell ref="Y11:Y12"/>
    <mergeCell ref="Z9:Z10"/>
    <mergeCell ref="Y9:Y10"/>
    <mergeCell ref="Z13:Z14"/>
    <mergeCell ref="AD7:AD8"/>
    <mergeCell ref="AF5:AF6"/>
    <mergeCell ref="AD5:AD6"/>
    <mergeCell ref="AC7:AC8"/>
    <mergeCell ref="AE5:AE6"/>
    <mergeCell ref="AE7:AE8"/>
    <mergeCell ref="AF11:AF12"/>
    <mergeCell ref="AD11:AD12"/>
    <mergeCell ref="AC11:AC12"/>
    <mergeCell ref="AB11:AB12"/>
    <mergeCell ref="AF9:AF10"/>
    <mergeCell ref="AD9:AD10"/>
    <mergeCell ref="AC9:AC10"/>
    <mergeCell ref="AB9:AB10"/>
    <mergeCell ref="AE9:AE10"/>
    <mergeCell ref="AE11:AE12"/>
    <mergeCell ref="AD13:AD14"/>
    <mergeCell ref="AF13:AF14"/>
    <mergeCell ref="AB13:AB14"/>
    <mergeCell ref="AF15:AF16"/>
    <mergeCell ref="AD15:AD16"/>
    <mergeCell ref="AC15:AC16"/>
    <mergeCell ref="AB15:AB16"/>
    <mergeCell ref="AE15:AE16"/>
    <mergeCell ref="AE13:AE14"/>
    <mergeCell ref="D5:E5"/>
    <mergeCell ref="T3:T4"/>
    <mergeCell ref="Q2:R2"/>
    <mergeCell ref="Q1:U1"/>
    <mergeCell ref="Q3:Q4"/>
    <mergeCell ref="U3:U4"/>
    <mergeCell ref="C7:C8"/>
    <mergeCell ref="D16:E16"/>
    <mergeCell ref="D15:E15"/>
    <mergeCell ref="D14:E14"/>
    <mergeCell ref="D13:E13"/>
    <mergeCell ref="D12:E12"/>
    <mergeCell ref="D11:E11"/>
    <mergeCell ref="D9:E9"/>
    <mergeCell ref="A24:A25"/>
    <mergeCell ref="B13:B17"/>
    <mergeCell ref="D17:E17"/>
    <mergeCell ref="H1:N1"/>
    <mergeCell ref="H12:N12"/>
    <mergeCell ref="A1:E1"/>
    <mergeCell ref="D2:E2"/>
    <mergeCell ref="D3:E3"/>
    <mergeCell ref="D4:E4"/>
    <mergeCell ref="B2:B4"/>
    <mergeCell ref="B5:B8"/>
    <mergeCell ref="B9:B12"/>
    <mergeCell ref="D6:E6"/>
    <mergeCell ref="D10:E10"/>
    <mergeCell ref="Y1:AF1"/>
    <mergeCell ref="Q7:Q8"/>
    <mergeCell ref="Q10:R10"/>
    <mergeCell ref="Q6:R6"/>
    <mergeCell ref="Q5:R5"/>
    <mergeCell ref="Y3:Y4"/>
    <mergeCell ref="Z3:Z4"/>
    <mergeCell ref="Y5:Y6"/>
    <mergeCell ref="Z5:Z6"/>
    <mergeCell ref="AF3:AF4"/>
    <mergeCell ref="AD3:AD4"/>
    <mergeCell ref="AC3:AC4"/>
    <mergeCell ref="AB3:AB4"/>
    <mergeCell ref="AE3:AE4"/>
    <mergeCell ref="AF7:AF8"/>
  </mergeCells>
  <hyperlinks>
    <hyperlink ref="U3" r:id="rId1" display="https://www.cubesatshop.com/product/helios-deployable-antenna/" xr:uid="{E3F57401-9EA4-48D0-A569-49C5485F2DEF}"/>
    <hyperlink ref="U6" r:id="rId2" display="https://www.cubesatshop.com/product/isis-on-board-computer/" xr:uid="{E45BDACC-B465-4438-959F-291A6606DD20}"/>
    <hyperlink ref="N8" r:id="rId3" display="http://www.matweb.com/search/datasheet.aspx?matguid=d2a2119a08904a0fa706e9408cddb88e&amp;ckck=1" xr:uid="{EA9EDFC4-F8CA-4D25-81D8-0722CEC3E08B}"/>
    <hyperlink ref="N5" r:id="rId4" display="http://www.matweb.com/search/DataSheet.aspx?MatGUID=b8d536e0b9b54bd7b69e4124d8f1d20a&amp;ckck=1" xr:uid="{88352AE0-60BD-40C1-80F4-34894B81EA41}"/>
    <hyperlink ref="N17" r:id="rId5" display="https://www.edmundoptics.es/f/off-axis-parabolic-mirrors-with-alignment-through-holes/39501/ + \cite{Martinez}" xr:uid="{39AFD78C-DE6C-423C-A032-1C20451C5059}"/>
    <hyperlink ref="U5" r:id="rId6" display="https://www.cubesatshop.com/product/isis-magnetorquer-board/" xr:uid="{5650DFCF-8EAA-43CE-A245-E1A5E6F78C21}"/>
    <hyperlink ref="N18" r:id="rId7" display="https://www.edmundoptics.es/f/off-axis-parabolic-mirrors-with-alignment-through-holes/39501/ + \cite{Martinez}" xr:uid="{20011C20-F3C7-420A-88A1-7B01284446DC}"/>
    <hyperlink ref="U8" r:id="rId8" display="https://www.cubesatshop.com/product/isis-on-board-computer/" xr:uid="{B47108D2-B378-4276-B8CE-B16BA4BAB9CB}"/>
  </hyperlinks>
  <pageMargins left="0.7" right="0.7" top="0.75" bottom="0.75" header="0.3" footer="0.3"/>
  <pageSetup paperSize="9" orientation="portrait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Andrés</dc:creator>
  <cp:lastModifiedBy>Andrés</cp:lastModifiedBy>
  <dcterms:created xsi:type="dcterms:W3CDTF">2015-06-05T18:17:20Z</dcterms:created>
  <dcterms:modified xsi:type="dcterms:W3CDTF">2021-05-13T13:06:27Z</dcterms:modified>
</cp:coreProperties>
</file>